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C59AA059-1317-484F-92EF-D4761A7CD1B4}" xr6:coauthVersionLast="47" xr6:coauthVersionMax="47" xr10:uidLastSave="{00000000-0000-0000-0000-000000000000}"/>
  <bookViews>
    <workbookView xWindow="855" yWindow="-98" windowWidth="23243" windowHeight="13695" xr2:uid="{00000000-000D-0000-FFFF-FFFF00000000}"/>
  </bookViews>
  <sheets>
    <sheet name="Analizy" sheetId="6" r:id="rId1"/>
    <sheet name="THE WUR2023" sheetId="1" r:id="rId2"/>
    <sheet name="ARWU2023" sheetId="3" r:id="rId3"/>
    <sheet name="QS2023" sheetId="4" r:id="rId4"/>
    <sheet name="Webometrics2023H1" sheetId="5" r:id="rId5"/>
    <sheet name="ARWU_test" sheetId="2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02" i="6" l="1"/>
  <c r="S202" i="6"/>
  <c r="R201" i="6"/>
  <c r="Q202" i="6"/>
  <c r="U202" i="6" s="1"/>
  <c r="Q201" i="6"/>
  <c r="Q200" i="6"/>
  <c r="T201" i="6"/>
  <c r="U201" i="6" s="1"/>
  <c r="T200" i="6"/>
  <c r="S200" i="6"/>
  <c r="T199" i="6"/>
  <c r="S199" i="6"/>
  <c r="R199" i="6"/>
  <c r="U199" i="6" s="1"/>
  <c r="U2" i="6"/>
  <c r="U3" i="6"/>
  <c r="U4" i="6"/>
  <c r="U5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T2" i="6"/>
  <c r="T3" i="6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S2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R2" i="6"/>
  <c r="R3" i="6"/>
  <c r="R4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P2" i="6"/>
  <c r="P3" i="6"/>
  <c r="P4" i="6"/>
  <c r="P5" i="6"/>
  <c r="P6" i="6"/>
  <c r="P105" i="6"/>
  <c r="P106" i="6"/>
  <c r="P7" i="6"/>
  <c r="P107" i="6"/>
  <c r="P108" i="6"/>
  <c r="P8" i="6"/>
  <c r="P109" i="6"/>
  <c r="P110" i="6"/>
  <c r="P111" i="6"/>
  <c r="P9" i="6"/>
  <c r="P112" i="6"/>
  <c r="P113" i="6"/>
  <c r="P10" i="6"/>
  <c r="P114" i="6"/>
  <c r="P115" i="6"/>
  <c r="P116" i="6"/>
  <c r="P11" i="6"/>
  <c r="P77" i="6"/>
  <c r="P117" i="6"/>
  <c r="P118" i="6"/>
  <c r="P12" i="6"/>
  <c r="P13" i="6"/>
  <c r="P119" i="6"/>
  <c r="P120" i="6"/>
  <c r="P14" i="6"/>
  <c r="P15" i="6"/>
  <c r="P121" i="6"/>
  <c r="P122" i="6"/>
  <c r="P78" i="6"/>
  <c r="P123" i="6"/>
  <c r="P124" i="6"/>
  <c r="P125" i="6"/>
  <c r="P126" i="6"/>
  <c r="P127" i="6"/>
  <c r="P128" i="6"/>
  <c r="P129" i="6"/>
  <c r="P16" i="6"/>
  <c r="P130" i="6"/>
  <c r="P131" i="6"/>
  <c r="P132" i="6"/>
  <c r="P133" i="6"/>
  <c r="P134" i="6"/>
  <c r="P17" i="6"/>
  <c r="P135" i="6"/>
  <c r="P136" i="6"/>
  <c r="P137" i="6"/>
  <c r="P138" i="6"/>
  <c r="P139" i="6"/>
  <c r="P140" i="6"/>
  <c r="P141" i="6"/>
  <c r="P142" i="6"/>
  <c r="P143" i="6"/>
  <c r="P18" i="6"/>
  <c r="P19" i="6"/>
  <c r="P144" i="6"/>
  <c r="P20" i="6"/>
  <c r="P145" i="6"/>
  <c r="P146" i="6"/>
  <c r="P149" i="6"/>
  <c r="P147" i="6"/>
  <c r="P150" i="6"/>
  <c r="P151" i="6"/>
  <c r="P148" i="6"/>
  <c r="P153" i="6"/>
  <c r="P152" i="6"/>
  <c r="P154" i="6"/>
  <c r="P155" i="6"/>
  <c r="P79" i="6"/>
  <c r="P157" i="6"/>
  <c r="P158" i="6"/>
  <c r="P159" i="6"/>
  <c r="P22" i="6"/>
  <c r="P21" i="6"/>
  <c r="P156" i="6"/>
  <c r="P80" i="6"/>
  <c r="P160" i="6"/>
  <c r="P81" i="6"/>
  <c r="P161" i="6"/>
  <c r="P162" i="6"/>
  <c r="P23" i="6"/>
  <c r="P164" i="6"/>
  <c r="P165" i="6"/>
  <c r="P163" i="6"/>
  <c r="P166" i="6"/>
  <c r="P82" i="6"/>
  <c r="P167" i="6"/>
  <c r="P168" i="6"/>
  <c r="P169" i="6"/>
  <c r="P83" i="6"/>
  <c r="P171" i="6"/>
  <c r="P170" i="6"/>
  <c r="P172" i="6"/>
  <c r="P84" i="6"/>
  <c r="P24" i="6"/>
  <c r="P25" i="6"/>
  <c r="P85" i="6"/>
  <c r="P53" i="6"/>
  <c r="P26" i="6"/>
  <c r="P27" i="6"/>
  <c r="P54" i="6"/>
  <c r="P55" i="6"/>
  <c r="P86" i="6"/>
  <c r="P28" i="6"/>
  <c r="P87" i="6"/>
  <c r="P88" i="6"/>
  <c r="P89" i="6"/>
  <c r="P56" i="6"/>
  <c r="P29" i="6"/>
  <c r="P90" i="6"/>
  <c r="P57" i="6"/>
  <c r="P30" i="6"/>
  <c r="P91" i="6"/>
  <c r="P92" i="6"/>
  <c r="P58" i="6"/>
  <c r="P59" i="6"/>
  <c r="P31" i="6"/>
  <c r="P60" i="6"/>
  <c r="P93" i="6"/>
  <c r="P32" i="6"/>
  <c r="P61" i="6"/>
  <c r="P94" i="6"/>
  <c r="P33" i="6"/>
  <c r="P95" i="6"/>
  <c r="P62" i="6"/>
  <c r="P96" i="6"/>
  <c r="P97" i="6"/>
  <c r="P98" i="6"/>
  <c r="P99" i="6"/>
  <c r="P100" i="6"/>
  <c r="P101" i="6"/>
  <c r="P63" i="6"/>
  <c r="P34" i="6"/>
  <c r="P35" i="6"/>
  <c r="P64" i="6"/>
  <c r="P102" i="6"/>
  <c r="P103" i="6"/>
  <c r="P36" i="6"/>
  <c r="P65" i="6"/>
  <c r="P104" i="6"/>
  <c r="P66" i="6"/>
  <c r="P67" i="6"/>
  <c r="P68" i="6"/>
  <c r="P69" i="6"/>
  <c r="P70" i="6"/>
  <c r="P37" i="6"/>
  <c r="P38" i="6"/>
  <c r="P39" i="6"/>
  <c r="P71" i="6"/>
  <c r="P40" i="6"/>
  <c r="P41" i="6"/>
  <c r="P42" i="6"/>
  <c r="P72" i="6"/>
  <c r="P43" i="6"/>
  <c r="P73" i="6"/>
  <c r="P44" i="6"/>
  <c r="P45" i="6"/>
  <c r="P74" i="6"/>
  <c r="P75" i="6"/>
  <c r="P46" i="6"/>
  <c r="P47" i="6"/>
  <c r="P76" i="6"/>
  <c r="P48" i="6"/>
  <c r="P49" i="6"/>
  <c r="P50" i="6"/>
  <c r="P51" i="6"/>
  <c r="P52" i="6"/>
  <c r="O2" i="6"/>
  <c r="O3" i="6"/>
  <c r="O4" i="6"/>
  <c r="O5" i="6"/>
  <c r="O6" i="6"/>
  <c r="O105" i="6"/>
  <c r="O106" i="6"/>
  <c r="O7" i="6"/>
  <c r="O107" i="6"/>
  <c r="O108" i="6"/>
  <c r="O8" i="6"/>
  <c r="O109" i="6"/>
  <c r="O110" i="6"/>
  <c r="O111" i="6"/>
  <c r="O9" i="6"/>
  <c r="O112" i="6"/>
  <c r="O113" i="6"/>
  <c r="O10" i="6"/>
  <c r="O114" i="6"/>
  <c r="O115" i="6"/>
  <c r="O116" i="6"/>
  <c r="O11" i="6"/>
  <c r="O77" i="6"/>
  <c r="O117" i="6"/>
  <c r="O118" i="6"/>
  <c r="O12" i="6"/>
  <c r="O13" i="6"/>
  <c r="O119" i="6"/>
  <c r="O120" i="6"/>
  <c r="O14" i="6"/>
  <c r="O15" i="6"/>
  <c r="O121" i="6"/>
  <c r="O122" i="6"/>
  <c r="O78" i="6"/>
  <c r="O123" i="6"/>
  <c r="O124" i="6"/>
  <c r="O125" i="6"/>
  <c r="O126" i="6"/>
  <c r="O127" i="6"/>
  <c r="O128" i="6"/>
  <c r="O129" i="6"/>
  <c r="O16" i="6"/>
  <c r="O130" i="6"/>
  <c r="O131" i="6"/>
  <c r="O132" i="6"/>
  <c r="O133" i="6"/>
  <c r="O134" i="6"/>
  <c r="O17" i="6"/>
  <c r="O135" i="6"/>
  <c r="O136" i="6"/>
  <c r="O137" i="6"/>
  <c r="O138" i="6"/>
  <c r="O139" i="6"/>
  <c r="O140" i="6"/>
  <c r="O141" i="6"/>
  <c r="O142" i="6"/>
  <c r="O143" i="6"/>
  <c r="O18" i="6"/>
  <c r="O19" i="6"/>
  <c r="O144" i="6"/>
  <c r="O20" i="6"/>
  <c r="O145" i="6"/>
  <c r="O146" i="6"/>
  <c r="O149" i="6"/>
  <c r="O147" i="6"/>
  <c r="O150" i="6"/>
  <c r="O151" i="6"/>
  <c r="O148" i="6"/>
  <c r="O153" i="6"/>
  <c r="O152" i="6"/>
  <c r="O154" i="6"/>
  <c r="O155" i="6"/>
  <c r="O79" i="6"/>
  <c r="O157" i="6"/>
  <c r="O158" i="6"/>
  <c r="O159" i="6"/>
  <c r="O22" i="6"/>
  <c r="O21" i="6"/>
  <c r="O156" i="6"/>
  <c r="O80" i="6"/>
  <c r="O160" i="6"/>
  <c r="O81" i="6"/>
  <c r="O161" i="6"/>
  <c r="O162" i="6"/>
  <c r="O23" i="6"/>
  <c r="O164" i="6"/>
  <c r="O165" i="6"/>
  <c r="O163" i="6"/>
  <c r="O166" i="6"/>
  <c r="O82" i="6"/>
  <c r="O167" i="6"/>
  <c r="O168" i="6"/>
  <c r="O169" i="6"/>
  <c r="O83" i="6"/>
  <c r="O171" i="6"/>
  <c r="O170" i="6"/>
  <c r="O172" i="6"/>
  <c r="O84" i="6"/>
  <c r="O24" i="6"/>
  <c r="O25" i="6"/>
  <c r="O85" i="6"/>
  <c r="O53" i="6"/>
  <c r="O26" i="6"/>
  <c r="O27" i="6"/>
  <c r="O54" i="6"/>
  <c r="O55" i="6"/>
  <c r="O86" i="6"/>
  <c r="O28" i="6"/>
  <c r="O87" i="6"/>
  <c r="O88" i="6"/>
  <c r="O89" i="6"/>
  <c r="O56" i="6"/>
  <c r="O29" i="6"/>
  <c r="O90" i="6"/>
  <c r="O57" i="6"/>
  <c r="O30" i="6"/>
  <c r="O91" i="6"/>
  <c r="O92" i="6"/>
  <c r="O58" i="6"/>
  <c r="O59" i="6"/>
  <c r="O31" i="6"/>
  <c r="O60" i="6"/>
  <c r="O93" i="6"/>
  <c r="O32" i="6"/>
  <c r="O61" i="6"/>
  <c r="O94" i="6"/>
  <c r="O33" i="6"/>
  <c r="O95" i="6"/>
  <c r="O62" i="6"/>
  <c r="O96" i="6"/>
  <c r="O97" i="6"/>
  <c r="O98" i="6"/>
  <c r="O99" i="6"/>
  <c r="O100" i="6"/>
  <c r="O101" i="6"/>
  <c r="O63" i="6"/>
  <c r="O34" i="6"/>
  <c r="O35" i="6"/>
  <c r="O64" i="6"/>
  <c r="O102" i="6"/>
  <c r="O103" i="6"/>
  <c r="O36" i="6"/>
  <c r="O65" i="6"/>
  <c r="O104" i="6"/>
  <c r="O66" i="6"/>
  <c r="O67" i="6"/>
  <c r="O68" i="6"/>
  <c r="O69" i="6"/>
  <c r="O70" i="6"/>
  <c r="O37" i="6"/>
  <c r="O38" i="6"/>
  <c r="O39" i="6"/>
  <c r="O71" i="6"/>
  <c r="O40" i="6"/>
  <c r="O41" i="6"/>
  <c r="O42" i="6"/>
  <c r="O72" i="6"/>
  <c r="O43" i="6"/>
  <c r="O73" i="6"/>
  <c r="O44" i="6"/>
  <c r="O45" i="6"/>
  <c r="O74" i="6"/>
  <c r="O75" i="6"/>
  <c r="O46" i="6"/>
  <c r="O47" i="6"/>
  <c r="O76" i="6"/>
  <c r="O48" i="6"/>
  <c r="O49" i="6"/>
  <c r="O50" i="6"/>
  <c r="O51" i="6"/>
  <c r="O52" i="6"/>
  <c r="N2" i="6"/>
  <c r="N3" i="6"/>
  <c r="N4" i="6"/>
  <c r="N5" i="6"/>
  <c r="N6" i="6"/>
  <c r="N105" i="6"/>
  <c r="N106" i="6"/>
  <c r="N7" i="6"/>
  <c r="N107" i="6"/>
  <c r="N108" i="6"/>
  <c r="N8" i="6"/>
  <c r="N109" i="6"/>
  <c r="N110" i="6"/>
  <c r="N111" i="6"/>
  <c r="N9" i="6"/>
  <c r="N112" i="6"/>
  <c r="N113" i="6"/>
  <c r="N10" i="6"/>
  <c r="N114" i="6"/>
  <c r="N115" i="6"/>
  <c r="N116" i="6"/>
  <c r="N11" i="6"/>
  <c r="N77" i="6"/>
  <c r="N117" i="6"/>
  <c r="N118" i="6"/>
  <c r="N12" i="6"/>
  <c r="N13" i="6"/>
  <c r="N119" i="6"/>
  <c r="N120" i="6"/>
  <c r="N14" i="6"/>
  <c r="N15" i="6"/>
  <c r="N121" i="6"/>
  <c r="N122" i="6"/>
  <c r="N78" i="6"/>
  <c r="N123" i="6"/>
  <c r="N124" i="6"/>
  <c r="N125" i="6"/>
  <c r="N126" i="6"/>
  <c r="N127" i="6"/>
  <c r="N128" i="6"/>
  <c r="N129" i="6"/>
  <c r="N16" i="6"/>
  <c r="N130" i="6"/>
  <c r="N131" i="6"/>
  <c r="N132" i="6"/>
  <c r="N133" i="6"/>
  <c r="N134" i="6"/>
  <c r="N17" i="6"/>
  <c r="N135" i="6"/>
  <c r="N136" i="6"/>
  <c r="N137" i="6"/>
  <c r="N138" i="6"/>
  <c r="N139" i="6"/>
  <c r="N140" i="6"/>
  <c r="N141" i="6"/>
  <c r="N142" i="6"/>
  <c r="N143" i="6"/>
  <c r="N18" i="6"/>
  <c r="N19" i="6"/>
  <c r="N144" i="6"/>
  <c r="N20" i="6"/>
  <c r="N145" i="6"/>
  <c r="N146" i="6"/>
  <c r="N149" i="6"/>
  <c r="N147" i="6"/>
  <c r="N150" i="6"/>
  <c r="N151" i="6"/>
  <c r="N148" i="6"/>
  <c r="N153" i="6"/>
  <c r="N152" i="6"/>
  <c r="N154" i="6"/>
  <c r="N155" i="6"/>
  <c r="N79" i="6"/>
  <c r="N157" i="6"/>
  <c r="N158" i="6"/>
  <c r="N159" i="6"/>
  <c r="N22" i="6"/>
  <c r="N21" i="6"/>
  <c r="N156" i="6"/>
  <c r="N80" i="6"/>
  <c r="N160" i="6"/>
  <c r="N81" i="6"/>
  <c r="N161" i="6"/>
  <c r="N162" i="6"/>
  <c r="N23" i="6"/>
  <c r="N164" i="6"/>
  <c r="N165" i="6"/>
  <c r="N163" i="6"/>
  <c r="N166" i="6"/>
  <c r="N82" i="6"/>
  <c r="N167" i="6"/>
  <c r="N168" i="6"/>
  <c r="N169" i="6"/>
  <c r="N83" i="6"/>
  <c r="N171" i="6"/>
  <c r="N170" i="6"/>
  <c r="N172" i="6"/>
  <c r="N84" i="6"/>
  <c r="N24" i="6"/>
  <c r="N25" i="6"/>
  <c r="N85" i="6"/>
  <c r="N53" i="6"/>
  <c r="N26" i="6"/>
  <c r="N27" i="6"/>
  <c r="N54" i="6"/>
  <c r="N55" i="6"/>
  <c r="N86" i="6"/>
  <c r="N28" i="6"/>
  <c r="N87" i="6"/>
  <c r="N88" i="6"/>
  <c r="N89" i="6"/>
  <c r="N56" i="6"/>
  <c r="N29" i="6"/>
  <c r="N90" i="6"/>
  <c r="N57" i="6"/>
  <c r="N30" i="6"/>
  <c r="N91" i="6"/>
  <c r="N92" i="6"/>
  <c r="N58" i="6"/>
  <c r="N59" i="6"/>
  <c r="N31" i="6"/>
  <c r="N60" i="6"/>
  <c r="N93" i="6"/>
  <c r="N32" i="6"/>
  <c r="N61" i="6"/>
  <c r="N94" i="6"/>
  <c r="N33" i="6"/>
  <c r="N95" i="6"/>
  <c r="N62" i="6"/>
  <c r="N96" i="6"/>
  <c r="N97" i="6"/>
  <c r="N98" i="6"/>
  <c r="N99" i="6"/>
  <c r="N100" i="6"/>
  <c r="N101" i="6"/>
  <c r="N63" i="6"/>
  <c r="N34" i="6"/>
  <c r="N35" i="6"/>
  <c r="N64" i="6"/>
  <c r="N102" i="6"/>
  <c r="N103" i="6"/>
  <c r="N36" i="6"/>
  <c r="N65" i="6"/>
  <c r="N104" i="6"/>
  <c r="N66" i="6"/>
  <c r="N67" i="6"/>
  <c r="N68" i="6"/>
  <c r="N69" i="6"/>
  <c r="N70" i="6"/>
  <c r="N37" i="6"/>
  <c r="N38" i="6"/>
  <c r="N39" i="6"/>
  <c r="N71" i="6"/>
  <c r="N40" i="6"/>
  <c r="N41" i="6"/>
  <c r="N42" i="6"/>
  <c r="N72" i="6"/>
  <c r="N43" i="6"/>
  <c r="N73" i="6"/>
  <c r="N44" i="6"/>
  <c r="N45" i="6"/>
  <c r="N74" i="6"/>
  <c r="N75" i="6"/>
  <c r="N46" i="6"/>
  <c r="N47" i="6"/>
  <c r="N76" i="6"/>
  <c r="N48" i="6"/>
  <c r="N49" i="6"/>
  <c r="N50" i="6"/>
  <c r="N51" i="6"/>
  <c r="N52" i="6"/>
  <c r="M2" i="6"/>
  <c r="M3" i="6"/>
  <c r="M4" i="6"/>
  <c r="M5" i="6"/>
  <c r="M6" i="6"/>
  <c r="M105" i="6"/>
  <c r="M106" i="6"/>
  <c r="M7" i="6"/>
  <c r="M107" i="6"/>
  <c r="M108" i="6"/>
  <c r="M8" i="6"/>
  <c r="M109" i="6"/>
  <c r="M110" i="6"/>
  <c r="M111" i="6"/>
  <c r="M9" i="6"/>
  <c r="M112" i="6"/>
  <c r="M113" i="6"/>
  <c r="M10" i="6"/>
  <c r="M114" i="6"/>
  <c r="M115" i="6"/>
  <c r="M116" i="6"/>
  <c r="M11" i="6"/>
  <c r="M77" i="6"/>
  <c r="M117" i="6"/>
  <c r="M118" i="6"/>
  <c r="M12" i="6"/>
  <c r="M13" i="6"/>
  <c r="M119" i="6"/>
  <c r="M120" i="6"/>
  <c r="M14" i="6"/>
  <c r="M15" i="6"/>
  <c r="M121" i="6"/>
  <c r="M122" i="6"/>
  <c r="M78" i="6"/>
  <c r="M123" i="6"/>
  <c r="M124" i="6"/>
  <c r="M125" i="6"/>
  <c r="M126" i="6"/>
  <c r="M127" i="6"/>
  <c r="M128" i="6"/>
  <c r="M129" i="6"/>
  <c r="M16" i="6"/>
  <c r="M130" i="6"/>
  <c r="M131" i="6"/>
  <c r="M132" i="6"/>
  <c r="M133" i="6"/>
  <c r="M134" i="6"/>
  <c r="M17" i="6"/>
  <c r="M135" i="6"/>
  <c r="M136" i="6"/>
  <c r="M137" i="6"/>
  <c r="M138" i="6"/>
  <c r="M139" i="6"/>
  <c r="M140" i="6"/>
  <c r="M141" i="6"/>
  <c r="M142" i="6"/>
  <c r="M143" i="6"/>
  <c r="M18" i="6"/>
  <c r="M19" i="6"/>
  <c r="M144" i="6"/>
  <c r="M20" i="6"/>
  <c r="M145" i="6"/>
  <c r="M146" i="6"/>
  <c r="M149" i="6"/>
  <c r="M147" i="6"/>
  <c r="M150" i="6"/>
  <c r="M151" i="6"/>
  <c r="M148" i="6"/>
  <c r="M153" i="6"/>
  <c r="M152" i="6"/>
  <c r="M154" i="6"/>
  <c r="M155" i="6"/>
  <c r="M79" i="6"/>
  <c r="M157" i="6"/>
  <c r="M158" i="6"/>
  <c r="M159" i="6"/>
  <c r="M22" i="6"/>
  <c r="M21" i="6"/>
  <c r="M156" i="6"/>
  <c r="M80" i="6"/>
  <c r="M160" i="6"/>
  <c r="M81" i="6"/>
  <c r="M161" i="6"/>
  <c r="M162" i="6"/>
  <c r="M23" i="6"/>
  <c r="M164" i="6"/>
  <c r="M165" i="6"/>
  <c r="M163" i="6"/>
  <c r="M166" i="6"/>
  <c r="M82" i="6"/>
  <c r="M167" i="6"/>
  <c r="M168" i="6"/>
  <c r="M169" i="6"/>
  <c r="M83" i="6"/>
  <c r="M171" i="6"/>
  <c r="M170" i="6"/>
  <c r="M172" i="6"/>
  <c r="M84" i="6"/>
  <c r="M24" i="6"/>
  <c r="M25" i="6"/>
  <c r="M85" i="6"/>
  <c r="M53" i="6"/>
  <c r="M26" i="6"/>
  <c r="M27" i="6"/>
  <c r="M54" i="6"/>
  <c r="M55" i="6"/>
  <c r="M86" i="6"/>
  <c r="M28" i="6"/>
  <c r="M87" i="6"/>
  <c r="M88" i="6"/>
  <c r="M89" i="6"/>
  <c r="M56" i="6"/>
  <c r="M29" i="6"/>
  <c r="M90" i="6"/>
  <c r="M57" i="6"/>
  <c r="M30" i="6"/>
  <c r="M91" i="6"/>
  <c r="M92" i="6"/>
  <c r="M58" i="6"/>
  <c r="M59" i="6"/>
  <c r="M31" i="6"/>
  <c r="M60" i="6"/>
  <c r="M93" i="6"/>
  <c r="M32" i="6"/>
  <c r="M61" i="6"/>
  <c r="M94" i="6"/>
  <c r="M33" i="6"/>
  <c r="M95" i="6"/>
  <c r="M62" i="6"/>
  <c r="M96" i="6"/>
  <c r="M97" i="6"/>
  <c r="M98" i="6"/>
  <c r="M99" i="6"/>
  <c r="M100" i="6"/>
  <c r="M101" i="6"/>
  <c r="M63" i="6"/>
  <c r="M34" i="6"/>
  <c r="M35" i="6"/>
  <c r="M64" i="6"/>
  <c r="M102" i="6"/>
  <c r="M103" i="6"/>
  <c r="M36" i="6"/>
  <c r="M65" i="6"/>
  <c r="M104" i="6"/>
  <c r="M66" i="6"/>
  <c r="M67" i="6"/>
  <c r="M68" i="6"/>
  <c r="M69" i="6"/>
  <c r="M70" i="6"/>
  <c r="M37" i="6"/>
  <c r="M38" i="6"/>
  <c r="M39" i="6"/>
  <c r="M71" i="6"/>
  <c r="M40" i="6"/>
  <c r="M41" i="6"/>
  <c r="M42" i="6"/>
  <c r="M72" i="6"/>
  <c r="M43" i="6"/>
  <c r="M73" i="6"/>
  <c r="M44" i="6"/>
  <c r="M45" i="6"/>
  <c r="M74" i="6"/>
  <c r="M75" i="6"/>
  <c r="M46" i="6"/>
  <c r="M47" i="6"/>
  <c r="M76" i="6"/>
  <c r="M48" i="6"/>
  <c r="M49" i="6"/>
  <c r="M50" i="6"/>
  <c r="M51" i="6"/>
  <c r="M52" i="6"/>
  <c r="K194" i="6"/>
  <c r="L194" i="6"/>
  <c r="V194" i="6"/>
  <c r="W194" i="6"/>
  <c r="K193" i="6"/>
  <c r="L193" i="6"/>
  <c r="V193" i="6"/>
  <c r="W193" i="6"/>
  <c r="K192" i="6"/>
  <c r="L192" i="6"/>
  <c r="V192" i="6"/>
  <c r="W192" i="6"/>
  <c r="L191" i="6"/>
  <c r="V191" i="6"/>
  <c r="W191" i="6"/>
  <c r="K191" i="6"/>
  <c r="J179" i="6"/>
  <c r="J178" i="6"/>
  <c r="J177" i="6"/>
  <c r="J176" i="6"/>
  <c r="K2" i="6"/>
  <c r="K3" i="6"/>
  <c r="K4" i="6"/>
  <c r="K5" i="6"/>
  <c r="K6" i="6"/>
  <c r="K105" i="6"/>
  <c r="K106" i="6"/>
  <c r="K107" i="6"/>
  <c r="K7" i="6"/>
  <c r="K108" i="6"/>
  <c r="K8" i="6"/>
  <c r="K109" i="6"/>
  <c r="K110" i="6"/>
  <c r="K111" i="6"/>
  <c r="K112" i="6"/>
  <c r="K9" i="6"/>
  <c r="K113" i="6"/>
  <c r="K10" i="6"/>
  <c r="K114" i="6"/>
  <c r="K115" i="6"/>
  <c r="K116" i="6"/>
  <c r="K11" i="6"/>
  <c r="K77" i="6"/>
  <c r="K117" i="6"/>
  <c r="K118" i="6"/>
  <c r="K12" i="6"/>
  <c r="K13" i="6"/>
  <c r="K119" i="6"/>
  <c r="K14" i="6"/>
  <c r="K15" i="6"/>
  <c r="K120" i="6"/>
  <c r="K121" i="6"/>
  <c r="K78" i="6"/>
  <c r="K122" i="6"/>
  <c r="K123" i="6"/>
  <c r="K124" i="6"/>
  <c r="K125" i="6"/>
  <c r="K128" i="6"/>
  <c r="K126" i="6"/>
  <c r="K127" i="6"/>
  <c r="K16" i="6"/>
  <c r="K129" i="6"/>
  <c r="K130" i="6"/>
  <c r="K131" i="6"/>
  <c r="K133" i="6"/>
  <c r="K132" i="6"/>
  <c r="K17" i="6"/>
  <c r="K134" i="6"/>
  <c r="K135" i="6"/>
  <c r="K136" i="6"/>
  <c r="K137" i="6"/>
  <c r="K138" i="6"/>
  <c r="K139" i="6"/>
  <c r="K141" i="6"/>
  <c r="K140" i="6"/>
  <c r="K143" i="6"/>
  <c r="K142" i="6"/>
  <c r="K18" i="6"/>
  <c r="K19" i="6"/>
  <c r="K144" i="6"/>
  <c r="K20" i="6"/>
  <c r="K145" i="6"/>
  <c r="K146" i="6"/>
  <c r="K147" i="6"/>
  <c r="K149" i="6"/>
  <c r="K150" i="6"/>
  <c r="K151" i="6"/>
  <c r="K148" i="6"/>
  <c r="K153" i="6"/>
  <c r="K152" i="6"/>
  <c r="K154" i="6"/>
  <c r="K155" i="6"/>
  <c r="K79" i="6"/>
  <c r="K157" i="6"/>
  <c r="K156" i="6"/>
  <c r="K158" i="6"/>
  <c r="K159" i="6"/>
  <c r="K22" i="6"/>
  <c r="K21" i="6"/>
  <c r="K160" i="6"/>
  <c r="K80" i="6"/>
  <c r="K81" i="6"/>
  <c r="K161" i="6"/>
  <c r="K162" i="6"/>
  <c r="K23" i="6"/>
  <c r="K165" i="6"/>
  <c r="K164" i="6"/>
  <c r="K163" i="6"/>
  <c r="K166" i="6"/>
  <c r="K167" i="6"/>
  <c r="K82" i="6"/>
  <c r="K168" i="6"/>
  <c r="K169" i="6"/>
  <c r="K171" i="6"/>
  <c r="K170" i="6"/>
  <c r="K83" i="6"/>
  <c r="K172" i="6"/>
  <c r="K84" i="6"/>
  <c r="K24" i="6"/>
  <c r="K25" i="6"/>
  <c r="K85" i="6"/>
  <c r="K53" i="6"/>
  <c r="K27" i="6"/>
  <c r="K26" i="6"/>
  <c r="K55" i="6"/>
  <c r="K54" i="6"/>
  <c r="K86" i="6"/>
  <c r="K28" i="6"/>
  <c r="K88" i="6"/>
  <c r="K89" i="6"/>
  <c r="K87" i="6"/>
  <c r="K56" i="6"/>
  <c r="K29" i="6"/>
  <c r="K90" i="6"/>
  <c r="K57" i="6"/>
  <c r="K30" i="6"/>
  <c r="K91" i="6"/>
  <c r="K92" i="6"/>
  <c r="K58" i="6"/>
  <c r="K59" i="6"/>
  <c r="K31" i="6"/>
  <c r="K60" i="6"/>
  <c r="K93" i="6"/>
  <c r="K61" i="6"/>
  <c r="K32" i="6"/>
  <c r="K94" i="6"/>
  <c r="K33" i="6"/>
  <c r="K95" i="6"/>
  <c r="K62" i="6"/>
  <c r="K96" i="6"/>
  <c r="K98" i="6"/>
  <c r="K97" i="6"/>
  <c r="K99" i="6"/>
  <c r="K100" i="6"/>
  <c r="K101" i="6"/>
  <c r="K63" i="6"/>
  <c r="K34" i="6"/>
  <c r="K35" i="6"/>
  <c r="K102" i="6"/>
  <c r="K64" i="6"/>
  <c r="K36" i="6"/>
  <c r="K103" i="6"/>
  <c r="K65" i="6"/>
  <c r="K104" i="6"/>
  <c r="K66" i="6"/>
  <c r="K67" i="6"/>
  <c r="K68" i="6"/>
  <c r="K69" i="6"/>
  <c r="K70" i="6"/>
  <c r="K37" i="6"/>
  <c r="K38" i="6"/>
  <c r="K39" i="6"/>
  <c r="K71" i="6"/>
  <c r="K40" i="6"/>
  <c r="K41" i="6"/>
  <c r="K42" i="6"/>
  <c r="K72" i="6"/>
  <c r="K43" i="6"/>
  <c r="K73" i="6"/>
  <c r="K44" i="6"/>
  <c r="K45" i="6"/>
  <c r="K74" i="6"/>
  <c r="K75" i="6"/>
  <c r="K46" i="6"/>
  <c r="K47" i="6"/>
  <c r="K76" i="6"/>
  <c r="K48" i="6"/>
  <c r="K49" i="6"/>
  <c r="K50" i="6"/>
  <c r="K51" i="6"/>
  <c r="K52" i="6"/>
  <c r="J2" i="6"/>
  <c r="J3" i="6"/>
  <c r="J4" i="6"/>
  <c r="J5" i="6"/>
  <c r="J6" i="6"/>
  <c r="J105" i="6"/>
  <c r="J106" i="6"/>
  <c r="J107" i="6"/>
  <c r="J7" i="6"/>
  <c r="J108" i="6"/>
  <c r="J8" i="6"/>
  <c r="J109" i="6"/>
  <c r="J110" i="6"/>
  <c r="J111" i="6"/>
  <c r="J112" i="6"/>
  <c r="J9" i="6"/>
  <c r="J113" i="6"/>
  <c r="J10" i="6"/>
  <c r="J114" i="6"/>
  <c r="J115" i="6"/>
  <c r="J116" i="6"/>
  <c r="J11" i="6"/>
  <c r="J77" i="6"/>
  <c r="J117" i="6"/>
  <c r="J118" i="6"/>
  <c r="J12" i="6"/>
  <c r="J13" i="6"/>
  <c r="J119" i="6"/>
  <c r="J14" i="6"/>
  <c r="J15" i="6"/>
  <c r="J120" i="6"/>
  <c r="J121" i="6"/>
  <c r="J78" i="6"/>
  <c r="J122" i="6"/>
  <c r="J123" i="6"/>
  <c r="J124" i="6"/>
  <c r="J125" i="6"/>
  <c r="J128" i="6"/>
  <c r="J126" i="6"/>
  <c r="J127" i="6"/>
  <c r="J16" i="6"/>
  <c r="J129" i="6"/>
  <c r="J130" i="6"/>
  <c r="J131" i="6"/>
  <c r="J133" i="6"/>
  <c r="J132" i="6"/>
  <c r="J17" i="6"/>
  <c r="J134" i="6"/>
  <c r="J135" i="6"/>
  <c r="J136" i="6"/>
  <c r="J137" i="6"/>
  <c r="J138" i="6"/>
  <c r="J139" i="6"/>
  <c r="J141" i="6"/>
  <c r="J140" i="6"/>
  <c r="J143" i="6"/>
  <c r="J142" i="6"/>
  <c r="J18" i="6"/>
  <c r="J19" i="6"/>
  <c r="J144" i="6"/>
  <c r="J20" i="6"/>
  <c r="J145" i="6"/>
  <c r="J146" i="6"/>
  <c r="J147" i="6"/>
  <c r="J149" i="6"/>
  <c r="J150" i="6"/>
  <c r="J151" i="6"/>
  <c r="J148" i="6"/>
  <c r="J153" i="6"/>
  <c r="J152" i="6"/>
  <c r="J154" i="6"/>
  <c r="J155" i="6"/>
  <c r="J79" i="6"/>
  <c r="J157" i="6"/>
  <c r="J156" i="6"/>
  <c r="J158" i="6"/>
  <c r="J159" i="6"/>
  <c r="J22" i="6"/>
  <c r="J21" i="6"/>
  <c r="J160" i="6"/>
  <c r="J80" i="6"/>
  <c r="J81" i="6"/>
  <c r="J161" i="6"/>
  <c r="J162" i="6"/>
  <c r="J23" i="6"/>
  <c r="J165" i="6"/>
  <c r="J164" i="6"/>
  <c r="J163" i="6"/>
  <c r="J166" i="6"/>
  <c r="J167" i="6"/>
  <c r="J82" i="6"/>
  <c r="J168" i="6"/>
  <c r="J169" i="6"/>
  <c r="J171" i="6"/>
  <c r="J170" i="6"/>
  <c r="J83" i="6"/>
  <c r="J172" i="6"/>
  <c r="J84" i="6"/>
  <c r="J24" i="6"/>
  <c r="J25" i="6"/>
  <c r="J85" i="6"/>
  <c r="J53" i="6"/>
  <c r="J27" i="6"/>
  <c r="J26" i="6"/>
  <c r="J55" i="6"/>
  <c r="J54" i="6"/>
  <c r="J86" i="6"/>
  <c r="J28" i="6"/>
  <c r="J88" i="6"/>
  <c r="J89" i="6"/>
  <c r="J87" i="6"/>
  <c r="J56" i="6"/>
  <c r="J29" i="6"/>
  <c r="J90" i="6"/>
  <c r="J57" i="6"/>
  <c r="J30" i="6"/>
  <c r="J91" i="6"/>
  <c r="J92" i="6"/>
  <c r="J58" i="6"/>
  <c r="J59" i="6"/>
  <c r="J31" i="6"/>
  <c r="J60" i="6"/>
  <c r="J93" i="6"/>
  <c r="J61" i="6"/>
  <c r="J32" i="6"/>
  <c r="J94" i="6"/>
  <c r="J33" i="6"/>
  <c r="J95" i="6"/>
  <c r="J62" i="6"/>
  <c r="J96" i="6"/>
  <c r="J98" i="6"/>
  <c r="J97" i="6"/>
  <c r="J99" i="6"/>
  <c r="J100" i="6"/>
  <c r="J101" i="6"/>
  <c r="J63" i="6"/>
  <c r="J34" i="6"/>
  <c r="J35" i="6"/>
  <c r="J102" i="6"/>
  <c r="J64" i="6"/>
  <c r="J36" i="6"/>
  <c r="J103" i="6"/>
  <c r="J65" i="6"/>
  <c r="J104" i="6"/>
  <c r="J66" i="6"/>
  <c r="J67" i="6"/>
  <c r="J68" i="6"/>
  <c r="J69" i="6"/>
  <c r="J70" i="6"/>
  <c r="J37" i="6"/>
  <c r="J38" i="6"/>
  <c r="J39" i="6"/>
  <c r="J71" i="6"/>
  <c r="J40" i="6"/>
  <c r="J41" i="6"/>
  <c r="J42" i="6"/>
  <c r="J72" i="6"/>
  <c r="J43" i="6"/>
  <c r="J73" i="6"/>
  <c r="J44" i="6"/>
  <c r="J45" i="6"/>
  <c r="J74" i="6"/>
  <c r="J75" i="6"/>
  <c r="J46" i="6"/>
  <c r="J47" i="6"/>
  <c r="J76" i="6"/>
  <c r="J48" i="6"/>
  <c r="J49" i="6"/>
  <c r="J50" i="6"/>
  <c r="J51" i="6"/>
  <c r="J52" i="6"/>
  <c r="I2" i="6"/>
  <c r="I3" i="6"/>
  <c r="I4" i="6"/>
  <c r="I5" i="6"/>
  <c r="I6" i="6"/>
  <c r="I105" i="6"/>
  <c r="I106" i="6"/>
  <c r="I107" i="6"/>
  <c r="I7" i="6"/>
  <c r="I108" i="6"/>
  <c r="I8" i="6"/>
  <c r="I109" i="6"/>
  <c r="I110" i="6"/>
  <c r="I111" i="6"/>
  <c r="I112" i="6"/>
  <c r="I9" i="6"/>
  <c r="I113" i="6"/>
  <c r="I10" i="6"/>
  <c r="I114" i="6"/>
  <c r="I115" i="6"/>
  <c r="I116" i="6"/>
  <c r="I11" i="6"/>
  <c r="I77" i="6"/>
  <c r="I117" i="6"/>
  <c r="I118" i="6"/>
  <c r="I12" i="6"/>
  <c r="I13" i="6"/>
  <c r="I119" i="6"/>
  <c r="I14" i="6"/>
  <c r="I15" i="6"/>
  <c r="I120" i="6"/>
  <c r="I121" i="6"/>
  <c r="I78" i="6"/>
  <c r="I122" i="6"/>
  <c r="I123" i="6"/>
  <c r="I124" i="6"/>
  <c r="I125" i="6"/>
  <c r="I128" i="6"/>
  <c r="I126" i="6"/>
  <c r="I127" i="6"/>
  <c r="I16" i="6"/>
  <c r="I129" i="6"/>
  <c r="I130" i="6"/>
  <c r="I131" i="6"/>
  <c r="I133" i="6"/>
  <c r="I132" i="6"/>
  <c r="I17" i="6"/>
  <c r="I134" i="6"/>
  <c r="I135" i="6"/>
  <c r="I136" i="6"/>
  <c r="I137" i="6"/>
  <c r="I138" i="6"/>
  <c r="I139" i="6"/>
  <c r="I141" i="6"/>
  <c r="I140" i="6"/>
  <c r="I143" i="6"/>
  <c r="I142" i="6"/>
  <c r="I18" i="6"/>
  <c r="I19" i="6"/>
  <c r="I144" i="6"/>
  <c r="I20" i="6"/>
  <c r="I145" i="6"/>
  <c r="I146" i="6"/>
  <c r="I147" i="6"/>
  <c r="I149" i="6"/>
  <c r="I150" i="6"/>
  <c r="I151" i="6"/>
  <c r="I148" i="6"/>
  <c r="I153" i="6"/>
  <c r="I152" i="6"/>
  <c r="I154" i="6"/>
  <c r="I155" i="6"/>
  <c r="I79" i="6"/>
  <c r="I157" i="6"/>
  <c r="I156" i="6"/>
  <c r="I158" i="6"/>
  <c r="I159" i="6"/>
  <c r="I22" i="6"/>
  <c r="I21" i="6"/>
  <c r="I160" i="6"/>
  <c r="I80" i="6"/>
  <c r="I81" i="6"/>
  <c r="I161" i="6"/>
  <c r="I162" i="6"/>
  <c r="I23" i="6"/>
  <c r="I165" i="6"/>
  <c r="I164" i="6"/>
  <c r="I163" i="6"/>
  <c r="I166" i="6"/>
  <c r="I167" i="6"/>
  <c r="I82" i="6"/>
  <c r="I168" i="6"/>
  <c r="I169" i="6"/>
  <c r="I171" i="6"/>
  <c r="I170" i="6"/>
  <c r="I83" i="6"/>
  <c r="I172" i="6"/>
  <c r="I84" i="6"/>
  <c r="I24" i="6"/>
  <c r="I25" i="6"/>
  <c r="I85" i="6"/>
  <c r="I53" i="6"/>
  <c r="I27" i="6"/>
  <c r="I26" i="6"/>
  <c r="I55" i="6"/>
  <c r="I54" i="6"/>
  <c r="I86" i="6"/>
  <c r="I28" i="6"/>
  <c r="I88" i="6"/>
  <c r="I89" i="6"/>
  <c r="I87" i="6"/>
  <c r="I56" i="6"/>
  <c r="I29" i="6"/>
  <c r="I90" i="6"/>
  <c r="I57" i="6"/>
  <c r="I30" i="6"/>
  <c r="I91" i="6"/>
  <c r="I92" i="6"/>
  <c r="I58" i="6"/>
  <c r="I59" i="6"/>
  <c r="I31" i="6"/>
  <c r="I60" i="6"/>
  <c r="I93" i="6"/>
  <c r="I61" i="6"/>
  <c r="I32" i="6"/>
  <c r="I94" i="6"/>
  <c r="I33" i="6"/>
  <c r="I95" i="6"/>
  <c r="I62" i="6"/>
  <c r="I96" i="6"/>
  <c r="I98" i="6"/>
  <c r="I97" i="6"/>
  <c r="I99" i="6"/>
  <c r="I100" i="6"/>
  <c r="I101" i="6"/>
  <c r="I63" i="6"/>
  <c r="I34" i="6"/>
  <c r="I35" i="6"/>
  <c r="I102" i="6"/>
  <c r="I64" i="6"/>
  <c r="I36" i="6"/>
  <c r="I103" i="6"/>
  <c r="I65" i="6"/>
  <c r="I104" i="6"/>
  <c r="I66" i="6"/>
  <c r="I67" i="6"/>
  <c r="I68" i="6"/>
  <c r="I69" i="6"/>
  <c r="I70" i="6"/>
  <c r="I37" i="6"/>
  <c r="I38" i="6"/>
  <c r="I39" i="6"/>
  <c r="I71" i="6"/>
  <c r="I40" i="6"/>
  <c r="I41" i="6"/>
  <c r="I42" i="6"/>
  <c r="I72" i="6"/>
  <c r="I43" i="6"/>
  <c r="I73" i="6"/>
  <c r="I44" i="6"/>
  <c r="I45" i="6"/>
  <c r="I74" i="6"/>
  <c r="I75" i="6"/>
  <c r="I46" i="6"/>
  <c r="I47" i="6"/>
  <c r="I76" i="6"/>
  <c r="I48" i="6"/>
  <c r="I49" i="6"/>
  <c r="I50" i="6"/>
  <c r="I51" i="6"/>
  <c r="I52" i="6"/>
  <c r="H2" i="6"/>
  <c r="H3" i="6"/>
  <c r="H4" i="6"/>
  <c r="H5" i="6"/>
  <c r="H6" i="6"/>
  <c r="H105" i="6"/>
  <c r="H106" i="6"/>
  <c r="H107" i="6"/>
  <c r="H7" i="6"/>
  <c r="H108" i="6"/>
  <c r="H8" i="6"/>
  <c r="H109" i="6"/>
  <c r="H110" i="6"/>
  <c r="H111" i="6"/>
  <c r="H112" i="6"/>
  <c r="H9" i="6"/>
  <c r="H113" i="6"/>
  <c r="H10" i="6"/>
  <c r="H114" i="6"/>
  <c r="H115" i="6"/>
  <c r="H116" i="6"/>
  <c r="H11" i="6"/>
  <c r="H77" i="6"/>
  <c r="H117" i="6"/>
  <c r="H118" i="6"/>
  <c r="H12" i="6"/>
  <c r="H13" i="6"/>
  <c r="H119" i="6"/>
  <c r="H14" i="6"/>
  <c r="H15" i="6"/>
  <c r="H120" i="6"/>
  <c r="H121" i="6"/>
  <c r="H78" i="6"/>
  <c r="H122" i="6"/>
  <c r="H123" i="6"/>
  <c r="H124" i="6"/>
  <c r="H125" i="6"/>
  <c r="H128" i="6"/>
  <c r="H126" i="6"/>
  <c r="H127" i="6"/>
  <c r="H16" i="6"/>
  <c r="H129" i="6"/>
  <c r="H130" i="6"/>
  <c r="H131" i="6"/>
  <c r="H133" i="6"/>
  <c r="H132" i="6"/>
  <c r="H17" i="6"/>
  <c r="H134" i="6"/>
  <c r="H135" i="6"/>
  <c r="H136" i="6"/>
  <c r="H137" i="6"/>
  <c r="H138" i="6"/>
  <c r="H139" i="6"/>
  <c r="H141" i="6"/>
  <c r="H140" i="6"/>
  <c r="H143" i="6"/>
  <c r="H142" i="6"/>
  <c r="H18" i="6"/>
  <c r="H19" i="6"/>
  <c r="H144" i="6"/>
  <c r="H20" i="6"/>
  <c r="H145" i="6"/>
  <c r="H146" i="6"/>
  <c r="H147" i="6"/>
  <c r="H149" i="6"/>
  <c r="H150" i="6"/>
  <c r="H151" i="6"/>
  <c r="H148" i="6"/>
  <c r="H153" i="6"/>
  <c r="H152" i="6"/>
  <c r="H154" i="6"/>
  <c r="H155" i="6"/>
  <c r="H79" i="6"/>
  <c r="H157" i="6"/>
  <c r="H156" i="6"/>
  <c r="H158" i="6"/>
  <c r="H159" i="6"/>
  <c r="H22" i="6"/>
  <c r="H21" i="6"/>
  <c r="H160" i="6"/>
  <c r="H80" i="6"/>
  <c r="H81" i="6"/>
  <c r="H161" i="6"/>
  <c r="H162" i="6"/>
  <c r="H23" i="6"/>
  <c r="H165" i="6"/>
  <c r="H164" i="6"/>
  <c r="H163" i="6"/>
  <c r="H166" i="6"/>
  <c r="H167" i="6"/>
  <c r="H82" i="6"/>
  <c r="H168" i="6"/>
  <c r="H169" i="6"/>
  <c r="H171" i="6"/>
  <c r="H170" i="6"/>
  <c r="H83" i="6"/>
  <c r="H172" i="6"/>
  <c r="H84" i="6"/>
  <c r="H24" i="6"/>
  <c r="H25" i="6"/>
  <c r="H85" i="6"/>
  <c r="H53" i="6"/>
  <c r="H27" i="6"/>
  <c r="H26" i="6"/>
  <c r="H55" i="6"/>
  <c r="H54" i="6"/>
  <c r="H86" i="6"/>
  <c r="H28" i="6"/>
  <c r="H88" i="6"/>
  <c r="H89" i="6"/>
  <c r="H87" i="6"/>
  <c r="H56" i="6"/>
  <c r="H29" i="6"/>
  <c r="H90" i="6"/>
  <c r="H57" i="6"/>
  <c r="H30" i="6"/>
  <c r="H91" i="6"/>
  <c r="H92" i="6"/>
  <c r="H58" i="6"/>
  <c r="H59" i="6"/>
  <c r="H31" i="6"/>
  <c r="H60" i="6"/>
  <c r="H93" i="6"/>
  <c r="H61" i="6"/>
  <c r="H32" i="6"/>
  <c r="H94" i="6"/>
  <c r="H33" i="6"/>
  <c r="H95" i="6"/>
  <c r="H62" i="6"/>
  <c r="H96" i="6"/>
  <c r="H98" i="6"/>
  <c r="H97" i="6"/>
  <c r="H99" i="6"/>
  <c r="H100" i="6"/>
  <c r="H101" i="6"/>
  <c r="H63" i="6"/>
  <c r="H34" i="6"/>
  <c r="H35" i="6"/>
  <c r="H102" i="6"/>
  <c r="H64" i="6"/>
  <c r="H36" i="6"/>
  <c r="H103" i="6"/>
  <c r="H65" i="6"/>
  <c r="H104" i="6"/>
  <c r="H66" i="6"/>
  <c r="H67" i="6"/>
  <c r="H68" i="6"/>
  <c r="H69" i="6"/>
  <c r="H70" i="6"/>
  <c r="H37" i="6"/>
  <c r="H38" i="6"/>
  <c r="H39" i="6"/>
  <c r="H71" i="6"/>
  <c r="H40" i="6"/>
  <c r="H41" i="6"/>
  <c r="H42" i="6"/>
  <c r="H72" i="6"/>
  <c r="H43" i="6"/>
  <c r="H73" i="6"/>
  <c r="H44" i="6"/>
  <c r="H45" i="6"/>
  <c r="H74" i="6"/>
  <c r="H75" i="6"/>
  <c r="H46" i="6"/>
  <c r="H47" i="6"/>
  <c r="H76" i="6"/>
  <c r="H48" i="6"/>
  <c r="H49" i="6"/>
  <c r="H50" i="6"/>
  <c r="H51" i="6"/>
  <c r="H52" i="6"/>
  <c r="Y125" i="6"/>
  <c r="Y115" i="6"/>
  <c r="Y48" i="6"/>
  <c r="Y86" i="6"/>
  <c r="Y50" i="6"/>
  <c r="Y18" i="6"/>
  <c r="Y56" i="6"/>
  <c r="Y139" i="6"/>
  <c r="Y131" i="6"/>
  <c r="Y62" i="6"/>
  <c r="Y76" i="6"/>
  <c r="Y8" i="6"/>
  <c r="Y12" i="6"/>
  <c r="Y74" i="6"/>
  <c r="Y28" i="6"/>
  <c r="Y160" i="6"/>
  <c r="Y59" i="6"/>
  <c r="Y16" i="6"/>
  <c r="Y94" i="6"/>
  <c r="Y99" i="6"/>
  <c r="Y157" i="6"/>
  <c r="Y61" i="6"/>
  <c r="Y65" i="6"/>
  <c r="Y133" i="6"/>
  <c r="Y2" i="6"/>
  <c r="Y128" i="6"/>
  <c r="Y92" i="6"/>
  <c r="Y165" i="6"/>
  <c r="Y150" i="6"/>
  <c r="Y17" i="6"/>
  <c r="Y167" i="6"/>
  <c r="Y91" i="6"/>
  <c r="Y14" i="6"/>
  <c r="Y90" i="6"/>
  <c r="Y79" i="6"/>
  <c r="Y36" i="6"/>
  <c r="Y132" i="6"/>
  <c r="Y154" i="6"/>
  <c r="Y71" i="6"/>
  <c r="Y58" i="6"/>
  <c r="Y135" i="6"/>
  <c r="Y80" i="6"/>
  <c r="Y134" i="6"/>
  <c r="Y81" i="6"/>
  <c r="Y162" i="6"/>
  <c r="Y4" i="6"/>
  <c r="Y39" i="6"/>
  <c r="Y101" i="6"/>
  <c r="Y108" i="6"/>
  <c r="Y47" i="6"/>
  <c r="Y163" i="6"/>
  <c r="Y46" i="6"/>
  <c r="Y136" i="6"/>
  <c r="Y31" i="6"/>
  <c r="Y25" i="6"/>
  <c r="Y137" i="6"/>
  <c r="Y24" i="6"/>
  <c r="Y105" i="6"/>
  <c r="Y124" i="6"/>
  <c r="Y53" i="6"/>
  <c r="Y63" i="6"/>
  <c r="Y23" i="6"/>
  <c r="Y85" i="6"/>
  <c r="Y129" i="6"/>
  <c r="Y11" i="6"/>
  <c r="Y88" i="6"/>
  <c r="Y171" i="6"/>
  <c r="Y107" i="6"/>
  <c r="Y110" i="6"/>
  <c r="Y170" i="6"/>
  <c r="Y49" i="6"/>
  <c r="Y43" i="6"/>
  <c r="Y67" i="6"/>
  <c r="Y3" i="6"/>
  <c r="Y156" i="6"/>
  <c r="Y143" i="6"/>
  <c r="Y169" i="6"/>
  <c r="Y57" i="6"/>
  <c r="Y146" i="6"/>
  <c r="Y151" i="6"/>
  <c r="Y113" i="6"/>
  <c r="Y138" i="6"/>
  <c r="Y82" i="6"/>
  <c r="Y153" i="6"/>
  <c r="Y13" i="6"/>
  <c r="Y27" i="6"/>
  <c r="Y45" i="6"/>
  <c r="Y34" i="6"/>
  <c r="Y30" i="6"/>
  <c r="Y44" i="6"/>
  <c r="Y37" i="6"/>
  <c r="Y164" i="6"/>
  <c r="Y38" i="6"/>
  <c r="Y35" i="6"/>
  <c r="Y130" i="6"/>
  <c r="Y112" i="6"/>
  <c r="Y32" i="6"/>
  <c r="Y121" i="6"/>
  <c r="Y104" i="6"/>
  <c r="Y142" i="6"/>
  <c r="Y116" i="6"/>
  <c r="Y168" i="6"/>
  <c r="Y19" i="6"/>
  <c r="Y15" i="6"/>
  <c r="Y123" i="6"/>
  <c r="Y126" i="6"/>
  <c r="Y84" i="6"/>
  <c r="Y51" i="6"/>
  <c r="Y141" i="6"/>
  <c r="Y127" i="6"/>
  <c r="Y103" i="6"/>
  <c r="Y95" i="6"/>
  <c r="Y66" i="6"/>
  <c r="Y114" i="6"/>
  <c r="Y147" i="6"/>
  <c r="Y161" i="6"/>
  <c r="Y158" i="6"/>
  <c r="Y98" i="6"/>
  <c r="Y72" i="6"/>
  <c r="Y33" i="6"/>
  <c r="Y159" i="6"/>
  <c r="Y7" i="6"/>
  <c r="Y83" i="6"/>
  <c r="Y68" i="6"/>
  <c r="Y22" i="6"/>
  <c r="Y26" i="6"/>
  <c r="Y77" i="6"/>
  <c r="Y70" i="6"/>
  <c r="Y6" i="6"/>
  <c r="Y111" i="6"/>
  <c r="Y69" i="6"/>
  <c r="Y89" i="6"/>
  <c r="Y119" i="6"/>
  <c r="Y96" i="6"/>
  <c r="Y75" i="6"/>
  <c r="Y102" i="6"/>
  <c r="Y41" i="6"/>
  <c r="Y144" i="6"/>
  <c r="Y100" i="6"/>
  <c r="Y106" i="6"/>
  <c r="Y109" i="6"/>
  <c r="Y172" i="6"/>
  <c r="Y20" i="6"/>
  <c r="Y78" i="6"/>
  <c r="Y117" i="6"/>
  <c r="Y55" i="6"/>
  <c r="Y97" i="6"/>
  <c r="Y5" i="6"/>
  <c r="Y10" i="6"/>
  <c r="Y87" i="6"/>
  <c r="Y52" i="6"/>
  <c r="Y140" i="6"/>
  <c r="Y60" i="6"/>
  <c r="Y166" i="6"/>
  <c r="Y21" i="6"/>
  <c r="Y152" i="6"/>
  <c r="Y120" i="6"/>
  <c r="Y122" i="6"/>
  <c r="Y29" i="6"/>
  <c r="Y149" i="6"/>
  <c r="Y42" i="6"/>
  <c r="Y155" i="6"/>
  <c r="Y64" i="6"/>
  <c r="Y73" i="6"/>
  <c r="Y145" i="6"/>
  <c r="Y118" i="6"/>
  <c r="Y54" i="6"/>
  <c r="Y148" i="6"/>
  <c r="Y9" i="6"/>
  <c r="Y93" i="6"/>
  <c r="Y40" i="6"/>
  <c r="X125" i="6"/>
  <c r="X115" i="6"/>
  <c r="X48" i="6"/>
  <c r="X86" i="6"/>
  <c r="X50" i="6"/>
  <c r="X18" i="6"/>
  <c r="X56" i="6"/>
  <c r="X139" i="6"/>
  <c r="X131" i="6"/>
  <c r="X62" i="6"/>
  <c r="X76" i="6"/>
  <c r="X8" i="6"/>
  <c r="X12" i="6"/>
  <c r="X74" i="6"/>
  <c r="X28" i="6"/>
  <c r="X160" i="6"/>
  <c r="X59" i="6"/>
  <c r="X16" i="6"/>
  <c r="X94" i="6"/>
  <c r="X99" i="6"/>
  <c r="X157" i="6"/>
  <c r="X61" i="6"/>
  <c r="X65" i="6"/>
  <c r="X133" i="6"/>
  <c r="X2" i="6"/>
  <c r="X128" i="6"/>
  <c r="X92" i="6"/>
  <c r="X165" i="6"/>
  <c r="X150" i="6"/>
  <c r="X17" i="6"/>
  <c r="X167" i="6"/>
  <c r="X91" i="6"/>
  <c r="X14" i="6"/>
  <c r="X90" i="6"/>
  <c r="X79" i="6"/>
  <c r="X36" i="6"/>
  <c r="X132" i="6"/>
  <c r="X154" i="6"/>
  <c r="X71" i="6"/>
  <c r="X58" i="6"/>
  <c r="X135" i="6"/>
  <c r="X80" i="6"/>
  <c r="X134" i="6"/>
  <c r="X81" i="6"/>
  <c r="X162" i="6"/>
  <c r="X4" i="6"/>
  <c r="X39" i="6"/>
  <c r="X101" i="6"/>
  <c r="X108" i="6"/>
  <c r="X47" i="6"/>
  <c r="X163" i="6"/>
  <c r="X46" i="6"/>
  <c r="X136" i="6"/>
  <c r="X31" i="6"/>
  <c r="X25" i="6"/>
  <c r="X137" i="6"/>
  <c r="X24" i="6"/>
  <c r="X105" i="6"/>
  <c r="X124" i="6"/>
  <c r="X53" i="6"/>
  <c r="X63" i="6"/>
  <c r="X23" i="6"/>
  <c r="X85" i="6"/>
  <c r="X129" i="6"/>
  <c r="X11" i="6"/>
  <c r="X88" i="6"/>
  <c r="X171" i="6"/>
  <c r="X107" i="6"/>
  <c r="X110" i="6"/>
  <c r="X170" i="6"/>
  <c r="X49" i="6"/>
  <c r="X43" i="6"/>
  <c r="X67" i="6"/>
  <c r="X3" i="6"/>
  <c r="X156" i="6"/>
  <c r="X143" i="6"/>
  <c r="X169" i="6"/>
  <c r="X57" i="6"/>
  <c r="X146" i="6"/>
  <c r="X151" i="6"/>
  <c r="X113" i="6"/>
  <c r="X138" i="6"/>
  <c r="X82" i="6"/>
  <c r="X153" i="6"/>
  <c r="X13" i="6"/>
  <c r="X27" i="6"/>
  <c r="X45" i="6"/>
  <c r="X34" i="6"/>
  <c r="X30" i="6"/>
  <c r="X44" i="6"/>
  <c r="X37" i="6"/>
  <c r="X164" i="6"/>
  <c r="X38" i="6"/>
  <c r="X35" i="6"/>
  <c r="X130" i="6"/>
  <c r="X112" i="6"/>
  <c r="X32" i="6"/>
  <c r="X121" i="6"/>
  <c r="X104" i="6"/>
  <c r="X142" i="6"/>
  <c r="X116" i="6"/>
  <c r="X168" i="6"/>
  <c r="X19" i="6"/>
  <c r="X15" i="6"/>
  <c r="X123" i="6"/>
  <c r="X126" i="6"/>
  <c r="X84" i="6"/>
  <c r="X51" i="6"/>
  <c r="X141" i="6"/>
  <c r="X127" i="6"/>
  <c r="X103" i="6"/>
  <c r="X95" i="6"/>
  <c r="X66" i="6"/>
  <c r="X114" i="6"/>
  <c r="X147" i="6"/>
  <c r="X161" i="6"/>
  <c r="X158" i="6"/>
  <c r="X98" i="6"/>
  <c r="X72" i="6"/>
  <c r="X33" i="6"/>
  <c r="X159" i="6"/>
  <c r="X7" i="6"/>
  <c r="X83" i="6"/>
  <c r="X68" i="6"/>
  <c r="X22" i="6"/>
  <c r="X26" i="6"/>
  <c r="X77" i="6"/>
  <c r="X70" i="6"/>
  <c r="X6" i="6"/>
  <c r="X111" i="6"/>
  <c r="X69" i="6"/>
  <c r="X89" i="6"/>
  <c r="X119" i="6"/>
  <c r="X96" i="6"/>
  <c r="X75" i="6"/>
  <c r="X102" i="6"/>
  <c r="X41" i="6"/>
  <c r="X144" i="6"/>
  <c r="X100" i="6"/>
  <c r="X106" i="6"/>
  <c r="X109" i="6"/>
  <c r="X172" i="6"/>
  <c r="X20" i="6"/>
  <c r="X78" i="6"/>
  <c r="X117" i="6"/>
  <c r="X55" i="6"/>
  <c r="X97" i="6"/>
  <c r="X5" i="6"/>
  <c r="X10" i="6"/>
  <c r="X87" i="6"/>
  <c r="X52" i="6"/>
  <c r="X140" i="6"/>
  <c r="X60" i="6"/>
  <c r="X166" i="6"/>
  <c r="X21" i="6"/>
  <c r="X152" i="6"/>
  <c r="X120" i="6"/>
  <c r="X122" i="6"/>
  <c r="X29" i="6"/>
  <c r="X149" i="6"/>
  <c r="X42" i="6"/>
  <c r="X155" i="6"/>
  <c r="X64" i="6"/>
  <c r="X73" i="6"/>
  <c r="X145" i="6"/>
  <c r="X118" i="6"/>
  <c r="X54" i="6"/>
  <c r="X148" i="6"/>
  <c r="X9" i="6"/>
  <c r="X93" i="6"/>
  <c r="X40" i="6"/>
  <c r="W125" i="6"/>
  <c r="W115" i="6"/>
  <c r="W48" i="6"/>
  <c r="W86" i="6"/>
  <c r="W50" i="6"/>
  <c r="W18" i="6"/>
  <c r="W56" i="6"/>
  <c r="W139" i="6"/>
  <c r="W131" i="6"/>
  <c r="W62" i="6"/>
  <c r="W76" i="6"/>
  <c r="W8" i="6"/>
  <c r="W12" i="6"/>
  <c r="W74" i="6"/>
  <c r="W28" i="6"/>
  <c r="W160" i="6"/>
  <c r="W59" i="6"/>
  <c r="W16" i="6"/>
  <c r="W94" i="6"/>
  <c r="W99" i="6"/>
  <c r="W157" i="6"/>
  <c r="W61" i="6"/>
  <c r="W65" i="6"/>
  <c r="W133" i="6"/>
  <c r="W2" i="6"/>
  <c r="W128" i="6"/>
  <c r="W92" i="6"/>
  <c r="W165" i="6"/>
  <c r="W150" i="6"/>
  <c r="W17" i="6"/>
  <c r="W167" i="6"/>
  <c r="W91" i="6"/>
  <c r="W14" i="6"/>
  <c r="W90" i="6"/>
  <c r="W79" i="6"/>
  <c r="W36" i="6"/>
  <c r="W132" i="6"/>
  <c r="W154" i="6"/>
  <c r="W71" i="6"/>
  <c r="W58" i="6"/>
  <c r="W135" i="6"/>
  <c r="W80" i="6"/>
  <c r="W134" i="6"/>
  <c r="W81" i="6"/>
  <c r="W162" i="6"/>
  <c r="W4" i="6"/>
  <c r="W39" i="6"/>
  <c r="W101" i="6"/>
  <c r="W108" i="6"/>
  <c r="W47" i="6"/>
  <c r="W163" i="6"/>
  <c r="W46" i="6"/>
  <c r="W136" i="6"/>
  <c r="W31" i="6"/>
  <c r="W25" i="6"/>
  <c r="W137" i="6"/>
  <c r="W24" i="6"/>
  <c r="W105" i="6"/>
  <c r="W124" i="6"/>
  <c r="W53" i="6"/>
  <c r="W63" i="6"/>
  <c r="W23" i="6"/>
  <c r="W85" i="6"/>
  <c r="W129" i="6"/>
  <c r="W11" i="6"/>
  <c r="W88" i="6"/>
  <c r="W171" i="6"/>
  <c r="W107" i="6"/>
  <c r="W110" i="6"/>
  <c r="W170" i="6"/>
  <c r="W49" i="6"/>
  <c r="W43" i="6"/>
  <c r="W67" i="6"/>
  <c r="W3" i="6"/>
  <c r="W156" i="6"/>
  <c r="W143" i="6"/>
  <c r="W169" i="6"/>
  <c r="W57" i="6"/>
  <c r="W146" i="6"/>
  <c r="W151" i="6"/>
  <c r="W113" i="6"/>
  <c r="W138" i="6"/>
  <c r="W82" i="6"/>
  <c r="W153" i="6"/>
  <c r="W13" i="6"/>
  <c r="W27" i="6"/>
  <c r="W45" i="6"/>
  <c r="W34" i="6"/>
  <c r="W30" i="6"/>
  <c r="W44" i="6"/>
  <c r="W37" i="6"/>
  <c r="W164" i="6"/>
  <c r="W38" i="6"/>
  <c r="W35" i="6"/>
  <c r="W130" i="6"/>
  <c r="W112" i="6"/>
  <c r="W32" i="6"/>
  <c r="W121" i="6"/>
  <c r="W104" i="6"/>
  <c r="W142" i="6"/>
  <c r="W116" i="6"/>
  <c r="W168" i="6"/>
  <c r="W19" i="6"/>
  <c r="W15" i="6"/>
  <c r="W123" i="6"/>
  <c r="W126" i="6"/>
  <c r="W84" i="6"/>
  <c r="W51" i="6"/>
  <c r="W141" i="6"/>
  <c r="W127" i="6"/>
  <c r="W103" i="6"/>
  <c r="W95" i="6"/>
  <c r="W66" i="6"/>
  <c r="W114" i="6"/>
  <c r="W147" i="6"/>
  <c r="W161" i="6"/>
  <c r="W158" i="6"/>
  <c r="W98" i="6"/>
  <c r="W72" i="6"/>
  <c r="W33" i="6"/>
  <c r="W159" i="6"/>
  <c r="W7" i="6"/>
  <c r="W83" i="6"/>
  <c r="W68" i="6"/>
  <c r="W22" i="6"/>
  <c r="W26" i="6"/>
  <c r="W77" i="6"/>
  <c r="W70" i="6"/>
  <c r="W6" i="6"/>
  <c r="W111" i="6"/>
  <c r="W69" i="6"/>
  <c r="W89" i="6"/>
  <c r="W119" i="6"/>
  <c r="W96" i="6"/>
  <c r="W75" i="6"/>
  <c r="W102" i="6"/>
  <c r="W41" i="6"/>
  <c r="W144" i="6"/>
  <c r="W100" i="6"/>
  <c r="W106" i="6"/>
  <c r="W109" i="6"/>
  <c r="W172" i="6"/>
  <c r="W20" i="6"/>
  <c r="W78" i="6"/>
  <c r="W117" i="6"/>
  <c r="W55" i="6"/>
  <c r="W97" i="6"/>
  <c r="W5" i="6"/>
  <c r="W10" i="6"/>
  <c r="W87" i="6"/>
  <c r="W52" i="6"/>
  <c r="W140" i="6"/>
  <c r="W60" i="6"/>
  <c r="W166" i="6"/>
  <c r="W21" i="6"/>
  <c r="W152" i="6"/>
  <c r="W120" i="6"/>
  <c r="W122" i="6"/>
  <c r="W29" i="6"/>
  <c r="W149" i="6"/>
  <c r="W42" i="6"/>
  <c r="W155" i="6"/>
  <c r="W64" i="6"/>
  <c r="W73" i="6"/>
  <c r="W145" i="6"/>
  <c r="W118" i="6"/>
  <c r="W54" i="6"/>
  <c r="W148" i="6"/>
  <c r="W9" i="6"/>
  <c r="W93" i="6"/>
  <c r="W40" i="6"/>
  <c r="V125" i="6"/>
  <c r="V115" i="6"/>
  <c r="V48" i="6"/>
  <c r="V86" i="6"/>
  <c r="V50" i="6"/>
  <c r="V18" i="6"/>
  <c r="V56" i="6"/>
  <c r="V139" i="6"/>
  <c r="V131" i="6"/>
  <c r="V62" i="6"/>
  <c r="V76" i="6"/>
  <c r="V8" i="6"/>
  <c r="V12" i="6"/>
  <c r="V74" i="6"/>
  <c r="V28" i="6"/>
  <c r="V160" i="6"/>
  <c r="V59" i="6"/>
  <c r="V16" i="6"/>
  <c r="V94" i="6"/>
  <c r="V99" i="6"/>
  <c r="V157" i="6"/>
  <c r="V61" i="6"/>
  <c r="V65" i="6"/>
  <c r="V133" i="6"/>
  <c r="V2" i="6"/>
  <c r="V128" i="6"/>
  <c r="V92" i="6"/>
  <c r="V165" i="6"/>
  <c r="V150" i="6"/>
  <c r="V17" i="6"/>
  <c r="V167" i="6"/>
  <c r="V91" i="6"/>
  <c r="V14" i="6"/>
  <c r="V90" i="6"/>
  <c r="V79" i="6"/>
  <c r="V36" i="6"/>
  <c r="V132" i="6"/>
  <c r="V154" i="6"/>
  <c r="V71" i="6"/>
  <c r="V58" i="6"/>
  <c r="V135" i="6"/>
  <c r="V80" i="6"/>
  <c r="V134" i="6"/>
  <c r="V81" i="6"/>
  <c r="V162" i="6"/>
  <c r="V4" i="6"/>
  <c r="V39" i="6"/>
  <c r="V101" i="6"/>
  <c r="V108" i="6"/>
  <c r="V47" i="6"/>
  <c r="V163" i="6"/>
  <c r="V46" i="6"/>
  <c r="V136" i="6"/>
  <c r="V31" i="6"/>
  <c r="V25" i="6"/>
  <c r="V137" i="6"/>
  <c r="V24" i="6"/>
  <c r="V105" i="6"/>
  <c r="V124" i="6"/>
  <c r="V53" i="6"/>
  <c r="V63" i="6"/>
  <c r="V23" i="6"/>
  <c r="V85" i="6"/>
  <c r="V129" i="6"/>
  <c r="V11" i="6"/>
  <c r="V88" i="6"/>
  <c r="V171" i="6"/>
  <c r="V107" i="6"/>
  <c r="V110" i="6"/>
  <c r="V170" i="6"/>
  <c r="V49" i="6"/>
  <c r="V43" i="6"/>
  <c r="V67" i="6"/>
  <c r="V3" i="6"/>
  <c r="V156" i="6"/>
  <c r="V143" i="6"/>
  <c r="V169" i="6"/>
  <c r="V57" i="6"/>
  <c r="V146" i="6"/>
  <c r="V151" i="6"/>
  <c r="V113" i="6"/>
  <c r="V138" i="6"/>
  <c r="V82" i="6"/>
  <c r="V153" i="6"/>
  <c r="V13" i="6"/>
  <c r="V27" i="6"/>
  <c r="V45" i="6"/>
  <c r="V34" i="6"/>
  <c r="V30" i="6"/>
  <c r="V44" i="6"/>
  <c r="V37" i="6"/>
  <c r="V164" i="6"/>
  <c r="V38" i="6"/>
  <c r="V35" i="6"/>
  <c r="V130" i="6"/>
  <c r="V112" i="6"/>
  <c r="V32" i="6"/>
  <c r="V121" i="6"/>
  <c r="V104" i="6"/>
  <c r="V142" i="6"/>
  <c r="V116" i="6"/>
  <c r="V168" i="6"/>
  <c r="V19" i="6"/>
  <c r="V15" i="6"/>
  <c r="V123" i="6"/>
  <c r="V126" i="6"/>
  <c r="V84" i="6"/>
  <c r="V51" i="6"/>
  <c r="V141" i="6"/>
  <c r="V127" i="6"/>
  <c r="V103" i="6"/>
  <c r="V95" i="6"/>
  <c r="V66" i="6"/>
  <c r="V114" i="6"/>
  <c r="V147" i="6"/>
  <c r="V161" i="6"/>
  <c r="V158" i="6"/>
  <c r="V98" i="6"/>
  <c r="V72" i="6"/>
  <c r="V33" i="6"/>
  <c r="V159" i="6"/>
  <c r="V7" i="6"/>
  <c r="V83" i="6"/>
  <c r="V68" i="6"/>
  <c r="V22" i="6"/>
  <c r="V26" i="6"/>
  <c r="V77" i="6"/>
  <c r="V70" i="6"/>
  <c r="V6" i="6"/>
  <c r="V111" i="6"/>
  <c r="V69" i="6"/>
  <c r="V89" i="6"/>
  <c r="V119" i="6"/>
  <c r="V96" i="6"/>
  <c r="V75" i="6"/>
  <c r="V102" i="6"/>
  <c r="V41" i="6"/>
  <c r="V144" i="6"/>
  <c r="V100" i="6"/>
  <c r="V106" i="6"/>
  <c r="V109" i="6"/>
  <c r="V172" i="6"/>
  <c r="V20" i="6"/>
  <c r="V78" i="6"/>
  <c r="V117" i="6"/>
  <c r="V55" i="6"/>
  <c r="V97" i="6"/>
  <c r="V5" i="6"/>
  <c r="V10" i="6"/>
  <c r="V87" i="6"/>
  <c r="V52" i="6"/>
  <c r="V140" i="6"/>
  <c r="V60" i="6"/>
  <c r="V166" i="6"/>
  <c r="V21" i="6"/>
  <c r="V152" i="6"/>
  <c r="V120" i="6"/>
  <c r="V122" i="6"/>
  <c r="V29" i="6"/>
  <c r="V149" i="6"/>
  <c r="V42" i="6"/>
  <c r="V155" i="6"/>
  <c r="V64" i="6"/>
  <c r="V73" i="6"/>
  <c r="V145" i="6"/>
  <c r="V118" i="6"/>
  <c r="V54" i="6"/>
  <c r="V148" i="6"/>
  <c r="V9" i="6"/>
  <c r="V93" i="6"/>
  <c r="V40" i="6"/>
  <c r="N15" i="4"/>
  <c r="O15" i="4"/>
  <c r="P15" i="4"/>
  <c r="Q15" i="4"/>
  <c r="R15" i="4"/>
  <c r="N16" i="4"/>
  <c r="O16" i="4"/>
  <c r="P16" i="4"/>
  <c r="Q16" i="4"/>
  <c r="R16" i="4"/>
  <c r="O17" i="4"/>
  <c r="P17" i="4"/>
  <c r="Q17" i="4"/>
  <c r="R17" i="4"/>
  <c r="O18" i="4"/>
  <c r="P18" i="4"/>
  <c r="Q18" i="4"/>
  <c r="R18" i="4"/>
  <c r="N19" i="4"/>
  <c r="O19" i="4"/>
  <c r="P19" i="4"/>
  <c r="Q19" i="4"/>
  <c r="R19" i="4"/>
  <c r="N20" i="4"/>
  <c r="O20" i="4"/>
  <c r="P20" i="4"/>
  <c r="Q20" i="4"/>
  <c r="R20" i="4"/>
  <c r="N21" i="4"/>
  <c r="O21" i="4"/>
  <c r="P21" i="4"/>
  <c r="Q21" i="4"/>
  <c r="R21" i="4"/>
  <c r="N22" i="4"/>
  <c r="O22" i="4"/>
  <c r="P22" i="4"/>
  <c r="Q22" i="4"/>
  <c r="R22" i="4"/>
  <c r="N23" i="4"/>
  <c r="O23" i="4"/>
  <c r="P23" i="4"/>
  <c r="Q23" i="4"/>
  <c r="R23" i="4"/>
  <c r="N24" i="4"/>
  <c r="O24" i="4"/>
  <c r="P24" i="4"/>
  <c r="Q24" i="4"/>
  <c r="R24" i="4"/>
  <c r="N25" i="4"/>
  <c r="O25" i="4"/>
  <c r="P25" i="4"/>
  <c r="Q25" i="4"/>
  <c r="R25" i="4"/>
  <c r="N26" i="4"/>
  <c r="O26" i="4"/>
  <c r="P26" i="4"/>
  <c r="Q26" i="4"/>
  <c r="R26" i="4"/>
  <c r="N27" i="4"/>
  <c r="O27" i="4"/>
  <c r="P27" i="4"/>
  <c r="Q27" i="4"/>
  <c r="R27" i="4"/>
  <c r="N28" i="4"/>
  <c r="O28" i="4"/>
  <c r="P28" i="4"/>
  <c r="Q28" i="4"/>
  <c r="R28" i="4"/>
  <c r="N29" i="4"/>
  <c r="O29" i="4"/>
  <c r="P29" i="4"/>
  <c r="Q29" i="4"/>
  <c r="R29" i="4"/>
  <c r="N30" i="4"/>
  <c r="O30" i="4"/>
  <c r="P30" i="4"/>
  <c r="Q30" i="4"/>
  <c r="R30" i="4"/>
  <c r="N31" i="4"/>
  <c r="O31" i="4"/>
  <c r="P31" i="4"/>
  <c r="Q31" i="4"/>
  <c r="R31" i="4"/>
  <c r="N32" i="4"/>
  <c r="O32" i="4"/>
  <c r="P32" i="4"/>
  <c r="Q32" i="4"/>
  <c r="R32" i="4"/>
  <c r="N33" i="4"/>
  <c r="O33" i="4"/>
  <c r="P33" i="4"/>
  <c r="Q33" i="4"/>
  <c r="R33" i="4"/>
  <c r="N34" i="4"/>
  <c r="O34" i="4"/>
  <c r="P34" i="4"/>
  <c r="Q34" i="4"/>
  <c r="R34" i="4"/>
  <c r="O35" i="4"/>
  <c r="P35" i="4"/>
  <c r="Q35" i="4"/>
  <c r="R35" i="4"/>
  <c r="O36" i="4"/>
  <c r="P36" i="4"/>
  <c r="Q36" i="4"/>
  <c r="R36" i="4"/>
  <c r="N37" i="4"/>
  <c r="O37" i="4"/>
  <c r="P37" i="4"/>
  <c r="Q37" i="4"/>
  <c r="R37" i="4"/>
  <c r="N38" i="4"/>
  <c r="O38" i="4"/>
  <c r="P38" i="4"/>
  <c r="Q38" i="4"/>
  <c r="R38" i="4"/>
  <c r="N39" i="4"/>
  <c r="O39" i="4"/>
  <c r="P39" i="4"/>
  <c r="Q39" i="4"/>
  <c r="R39" i="4"/>
  <c r="N40" i="4"/>
  <c r="O40" i="4"/>
  <c r="P40" i="4"/>
  <c r="Q40" i="4"/>
  <c r="R40" i="4"/>
  <c r="N41" i="4"/>
  <c r="O41" i="4"/>
  <c r="P41" i="4"/>
  <c r="Q41" i="4"/>
  <c r="R41" i="4"/>
  <c r="N42" i="4"/>
  <c r="O42" i="4"/>
  <c r="P42" i="4"/>
  <c r="Q42" i="4"/>
  <c r="R42" i="4"/>
  <c r="O43" i="4"/>
  <c r="P43" i="4"/>
  <c r="Q43" i="4"/>
  <c r="R43" i="4"/>
  <c r="O44" i="4"/>
  <c r="P44" i="4"/>
  <c r="Q44" i="4"/>
  <c r="R44" i="4"/>
  <c r="N45" i="4"/>
  <c r="O45" i="4"/>
  <c r="P45" i="4"/>
  <c r="Q45" i="4"/>
  <c r="R45" i="4"/>
  <c r="N46" i="4"/>
  <c r="O46" i="4"/>
  <c r="P46" i="4"/>
  <c r="Q46" i="4"/>
  <c r="R46" i="4"/>
  <c r="N47" i="4"/>
  <c r="O47" i="4"/>
  <c r="P47" i="4"/>
  <c r="Q47" i="4"/>
  <c r="R47" i="4"/>
  <c r="N48" i="4"/>
  <c r="O48" i="4"/>
  <c r="P48" i="4"/>
  <c r="Q48" i="4"/>
  <c r="R48" i="4"/>
  <c r="N49" i="4"/>
  <c r="O49" i="4"/>
  <c r="P49" i="4"/>
  <c r="Q49" i="4"/>
  <c r="R49" i="4"/>
  <c r="N50" i="4"/>
  <c r="O50" i="4"/>
  <c r="P50" i="4"/>
  <c r="Q50" i="4"/>
  <c r="R50" i="4"/>
  <c r="O51" i="4"/>
  <c r="P51" i="4"/>
  <c r="Q51" i="4"/>
  <c r="R51" i="4"/>
  <c r="O52" i="4"/>
  <c r="P52" i="4"/>
  <c r="Q52" i="4"/>
  <c r="R52" i="4"/>
  <c r="N53" i="4"/>
  <c r="O53" i="4"/>
  <c r="P53" i="4"/>
  <c r="Q53" i="4"/>
  <c r="R53" i="4"/>
  <c r="N54" i="4"/>
  <c r="O54" i="4"/>
  <c r="P54" i="4"/>
  <c r="Q54" i="4"/>
  <c r="R54" i="4"/>
  <c r="N55" i="4"/>
  <c r="O55" i="4"/>
  <c r="P55" i="4"/>
  <c r="Q55" i="4"/>
  <c r="R55" i="4"/>
  <c r="N56" i="4"/>
  <c r="O56" i="4"/>
  <c r="P56" i="4"/>
  <c r="Q56" i="4"/>
  <c r="R56" i="4"/>
  <c r="N57" i="4"/>
  <c r="O57" i="4"/>
  <c r="P57" i="4"/>
  <c r="Q57" i="4"/>
  <c r="R57" i="4"/>
  <c r="N58" i="4"/>
  <c r="O58" i="4"/>
  <c r="P58" i="4"/>
  <c r="Q58" i="4"/>
  <c r="R58" i="4"/>
  <c r="N59" i="4"/>
  <c r="O59" i="4"/>
  <c r="P59" i="4"/>
  <c r="Q59" i="4"/>
  <c r="R59" i="4"/>
  <c r="N60" i="4"/>
  <c r="O60" i="4"/>
  <c r="P60" i="4"/>
  <c r="Q60" i="4"/>
  <c r="R60" i="4"/>
  <c r="N61" i="4"/>
  <c r="O61" i="4"/>
  <c r="P61" i="4"/>
  <c r="Q61" i="4"/>
  <c r="R61" i="4"/>
  <c r="O62" i="4"/>
  <c r="P62" i="4"/>
  <c r="Q62" i="4"/>
  <c r="R62" i="4"/>
  <c r="O63" i="4"/>
  <c r="P63" i="4"/>
  <c r="Q63" i="4"/>
  <c r="R63" i="4"/>
  <c r="N64" i="4"/>
  <c r="O64" i="4"/>
  <c r="P64" i="4"/>
  <c r="Q64" i="4"/>
  <c r="R64" i="4"/>
  <c r="N65" i="4"/>
  <c r="O65" i="4"/>
  <c r="P65" i="4"/>
  <c r="Q65" i="4"/>
  <c r="R65" i="4"/>
  <c r="P66" i="4"/>
  <c r="Q66" i="4"/>
  <c r="R66" i="4"/>
  <c r="P67" i="4"/>
  <c r="Q67" i="4"/>
  <c r="R67" i="4"/>
  <c r="N68" i="4"/>
  <c r="O68" i="4"/>
  <c r="P68" i="4"/>
  <c r="Q68" i="4"/>
  <c r="R68" i="4"/>
  <c r="N69" i="4"/>
  <c r="O69" i="4"/>
  <c r="P69" i="4"/>
  <c r="Q69" i="4"/>
  <c r="R69" i="4"/>
  <c r="N70" i="4"/>
  <c r="O70" i="4"/>
  <c r="P70" i="4"/>
  <c r="Q70" i="4"/>
  <c r="R70" i="4"/>
  <c r="N71" i="4"/>
  <c r="O71" i="4"/>
  <c r="P71" i="4"/>
  <c r="Q71" i="4"/>
  <c r="R71" i="4"/>
  <c r="N72" i="4"/>
  <c r="O72" i="4"/>
  <c r="P72" i="4"/>
  <c r="Q72" i="4"/>
  <c r="R72" i="4"/>
  <c r="N73" i="4"/>
  <c r="O73" i="4"/>
  <c r="P73" i="4"/>
  <c r="Q73" i="4"/>
  <c r="R73" i="4"/>
  <c r="N74" i="4"/>
  <c r="O74" i="4"/>
  <c r="P74" i="4"/>
  <c r="Q74" i="4"/>
  <c r="R74" i="4"/>
  <c r="N75" i="4"/>
  <c r="O75" i="4"/>
  <c r="P75" i="4"/>
  <c r="Q75" i="4"/>
  <c r="R75" i="4"/>
  <c r="N76" i="4"/>
  <c r="O76" i="4"/>
  <c r="P76" i="4"/>
  <c r="Q76" i="4"/>
  <c r="R76" i="4"/>
  <c r="N77" i="4"/>
  <c r="O77" i="4"/>
  <c r="P77" i="4"/>
  <c r="Q77" i="4"/>
  <c r="R77" i="4"/>
  <c r="N78" i="4"/>
  <c r="O78" i="4"/>
  <c r="P78" i="4"/>
  <c r="Q78" i="4"/>
  <c r="R78" i="4"/>
  <c r="N79" i="4"/>
  <c r="O79" i="4"/>
  <c r="P79" i="4"/>
  <c r="Q79" i="4"/>
  <c r="R79" i="4"/>
  <c r="N80" i="4"/>
  <c r="O80" i="4"/>
  <c r="P80" i="4"/>
  <c r="Q80" i="4"/>
  <c r="R80" i="4"/>
  <c r="N81" i="4"/>
  <c r="O81" i="4"/>
  <c r="P81" i="4"/>
  <c r="Q81" i="4"/>
  <c r="R81" i="4"/>
  <c r="N82" i="4"/>
  <c r="O82" i="4"/>
  <c r="P82" i="4"/>
  <c r="Q82" i="4"/>
  <c r="R82" i="4"/>
  <c r="N83" i="4"/>
  <c r="O83" i="4"/>
  <c r="P83" i="4"/>
  <c r="Q83" i="4"/>
  <c r="R83" i="4"/>
  <c r="O84" i="4"/>
  <c r="Q84" i="4"/>
  <c r="R84" i="4"/>
  <c r="Q85" i="4"/>
  <c r="R85" i="4"/>
  <c r="N86" i="4"/>
  <c r="O86" i="4"/>
  <c r="P86" i="4"/>
  <c r="Q86" i="4"/>
  <c r="R86" i="4"/>
  <c r="N87" i="4"/>
  <c r="O87" i="4"/>
  <c r="P87" i="4"/>
  <c r="Q87" i="4"/>
  <c r="R87" i="4"/>
  <c r="N88" i="4"/>
  <c r="O88" i="4"/>
  <c r="P88" i="4"/>
  <c r="Q88" i="4"/>
  <c r="R88" i="4"/>
  <c r="N89" i="4"/>
  <c r="O89" i="4"/>
  <c r="P89" i="4"/>
  <c r="Q89" i="4"/>
  <c r="R89" i="4"/>
  <c r="N90" i="4"/>
  <c r="O90" i="4"/>
  <c r="P90" i="4"/>
  <c r="Q90" i="4"/>
  <c r="R90" i="4"/>
  <c r="N91" i="4"/>
  <c r="O91" i="4"/>
  <c r="P91" i="4"/>
  <c r="Q91" i="4"/>
  <c r="R91" i="4"/>
  <c r="N92" i="4"/>
  <c r="O92" i="4"/>
  <c r="P92" i="4"/>
  <c r="Q92" i="4"/>
  <c r="R92" i="4"/>
  <c r="N93" i="4"/>
  <c r="O93" i="4"/>
  <c r="P93" i="4"/>
  <c r="Q93" i="4"/>
  <c r="R93" i="4"/>
  <c r="N94" i="4"/>
  <c r="O94" i="4"/>
  <c r="P94" i="4"/>
  <c r="Q94" i="4"/>
  <c r="R94" i="4"/>
  <c r="N95" i="4"/>
  <c r="O95" i="4"/>
  <c r="P95" i="4"/>
  <c r="Q95" i="4"/>
  <c r="R95" i="4"/>
  <c r="N96" i="4"/>
  <c r="O96" i="4"/>
  <c r="P96" i="4"/>
  <c r="Q96" i="4"/>
  <c r="R96" i="4"/>
  <c r="O97" i="4"/>
  <c r="Q97" i="4"/>
  <c r="R97" i="4"/>
  <c r="O98" i="4"/>
  <c r="Q98" i="4"/>
  <c r="R98" i="4"/>
  <c r="N99" i="4"/>
  <c r="O99" i="4"/>
  <c r="P99" i="4"/>
  <c r="Q99" i="4"/>
  <c r="R99" i="4"/>
  <c r="N100" i="4"/>
  <c r="O100" i="4"/>
  <c r="P100" i="4"/>
  <c r="Q100" i="4"/>
  <c r="R100" i="4"/>
  <c r="N101" i="4"/>
  <c r="O101" i="4"/>
  <c r="P101" i="4"/>
  <c r="Q101" i="4"/>
  <c r="R101" i="4"/>
  <c r="N3" i="4"/>
  <c r="O3" i="4"/>
  <c r="P3" i="4"/>
  <c r="Q3" i="4"/>
  <c r="R3" i="4"/>
  <c r="N4" i="4"/>
  <c r="O4" i="4"/>
  <c r="P4" i="4"/>
  <c r="Q4" i="4"/>
  <c r="R4" i="4"/>
  <c r="N5" i="4"/>
  <c r="O5" i="4"/>
  <c r="P5" i="4"/>
  <c r="Q5" i="4"/>
  <c r="R5" i="4"/>
  <c r="N6" i="4"/>
  <c r="O6" i="4"/>
  <c r="P6" i="4"/>
  <c r="Q6" i="4"/>
  <c r="R6" i="4"/>
  <c r="O7" i="4"/>
  <c r="P7" i="4"/>
  <c r="Q7" i="4"/>
  <c r="R7" i="4"/>
  <c r="O8" i="4"/>
  <c r="P8" i="4"/>
  <c r="Q8" i="4"/>
  <c r="R8" i="4"/>
  <c r="N9" i="4"/>
  <c r="O9" i="4"/>
  <c r="P9" i="4"/>
  <c r="Q9" i="4"/>
  <c r="R9" i="4"/>
  <c r="N10" i="4"/>
  <c r="O10" i="4"/>
  <c r="P10" i="4"/>
  <c r="Q10" i="4"/>
  <c r="R10" i="4"/>
  <c r="N11" i="4"/>
  <c r="O11" i="4"/>
  <c r="P11" i="4"/>
  <c r="Q11" i="4"/>
  <c r="R11" i="4"/>
  <c r="N12" i="4"/>
  <c r="O12" i="4"/>
  <c r="P12" i="4"/>
  <c r="Q12" i="4"/>
  <c r="R12" i="4"/>
  <c r="N13" i="4"/>
  <c r="O13" i="4"/>
  <c r="P13" i="4"/>
  <c r="Q13" i="4"/>
  <c r="R13" i="4"/>
  <c r="N14" i="4"/>
  <c r="O14" i="4"/>
  <c r="P14" i="4"/>
  <c r="Q14" i="4"/>
  <c r="R14" i="4"/>
  <c r="O2" i="4"/>
  <c r="P2" i="4"/>
  <c r="Q2" i="4"/>
  <c r="R2" i="4"/>
  <c r="N2" i="4"/>
  <c r="G29" i="4"/>
  <c r="N7" i="4" s="1"/>
  <c r="G34" i="4"/>
  <c r="N8" i="4" s="1"/>
  <c r="G79" i="4"/>
  <c r="N17" i="4" s="1"/>
  <c r="G84" i="4"/>
  <c r="N18" i="4" s="1"/>
  <c r="G169" i="4"/>
  <c r="N35" i="4" s="1"/>
  <c r="G174" i="4"/>
  <c r="N36" i="4" s="1"/>
  <c r="G209" i="4"/>
  <c r="N43" i="4" s="1"/>
  <c r="G214" i="4"/>
  <c r="N44" i="4" s="1"/>
  <c r="G249" i="4"/>
  <c r="N51" i="4" s="1"/>
  <c r="G254" i="4"/>
  <c r="N52" i="4" s="1"/>
  <c r="G304" i="4"/>
  <c r="N62" i="4" s="1"/>
  <c r="G309" i="4"/>
  <c r="N63" i="4" s="1"/>
  <c r="G324" i="4"/>
  <c r="O66" i="4" s="1"/>
  <c r="G329" i="4"/>
  <c r="O67" i="4" s="1"/>
  <c r="G414" i="4"/>
  <c r="P84" i="4" s="1"/>
  <c r="G419" i="4"/>
  <c r="P85" i="4" s="1"/>
  <c r="G479" i="4"/>
  <c r="P97" i="4" s="1"/>
  <c r="G484" i="4"/>
  <c r="P98" i="4" s="1"/>
  <c r="G3" i="2"/>
  <c r="H3" i="2"/>
  <c r="I3" i="2"/>
  <c r="J3" i="2"/>
  <c r="G4" i="2"/>
  <c r="H4" i="2"/>
  <c r="I4" i="2"/>
  <c r="J4" i="2"/>
  <c r="G5" i="2"/>
  <c r="H5" i="2"/>
  <c r="I5" i="2"/>
  <c r="J5" i="2"/>
  <c r="G6" i="2"/>
  <c r="H6" i="2"/>
  <c r="I6" i="2"/>
  <c r="J6" i="2"/>
  <c r="H2" i="2"/>
  <c r="I2" i="2"/>
  <c r="J2" i="2"/>
  <c r="G2" i="2"/>
  <c r="B4" i="1"/>
  <c r="B5" i="1"/>
  <c r="B12" i="1"/>
  <c r="B13" i="1"/>
  <c r="B27" i="1"/>
  <c r="B28" i="1"/>
  <c r="B55" i="1"/>
  <c r="B56" i="1"/>
  <c r="B72" i="1"/>
  <c r="B73" i="1"/>
  <c r="B83" i="1"/>
  <c r="B84" i="1"/>
  <c r="B85" i="1"/>
  <c r="B87" i="1"/>
  <c r="B88" i="1"/>
  <c r="B92" i="1"/>
  <c r="B93" i="1"/>
  <c r="B96" i="1"/>
  <c r="B97" i="1"/>
  <c r="B98" i="1"/>
  <c r="B100" i="1"/>
  <c r="B101" i="1"/>
  <c r="U200" i="6" l="1"/>
  <c r="Q163" i="6"/>
  <c r="Q128" i="6"/>
  <c r="Q64" i="6"/>
  <c r="Q97" i="6"/>
  <c r="Q57" i="6"/>
  <c r="Q86" i="6"/>
  <c r="Q24" i="6"/>
  <c r="Q151" i="6"/>
  <c r="Q123" i="6"/>
  <c r="Q13" i="6"/>
  <c r="Q114" i="6"/>
  <c r="Q4" i="6"/>
  <c r="Q54" i="6"/>
  <c r="Q148" i="6"/>
  <c r="Q144" i="6"/>
  <c r="Q131" i="6"/>
  <c r="Q109" i="6"/>
  <c r="Q5" i="6"/>
  <c r="Q80" i="6"/>
  <c r="Q142" i="6"/>
  <c r="Q17" i="6"/>
  <c r="Q117" i="6"/>
  <c r="N208" i="6"/>
  <c r="M200" i="6"/>
  <c r="M201" i="6"/>
  <c r="N206" i="6"/>
  <c r="Q56" i="6"/>
  <c r="Q27" i="6"/>
  <c r="Q155" i="6"/>
  <c r="N209" i="6"/>
  <c r="K201" i="6"/>
  <c r="N207" i="6"/>
  <c r="Q170" i="6"/>
  <c r="Q149" i="6"/>
  <c r="Q121" i="6"/>
  <c r="Q112" i="6"/>
  <c r="Q7" i="6"/>
  <c r="Q93" i="6"/>
  <c r="Q167" i="6"/>
  <c r="Q161" i="6"/>
  <c r="Q158" i="6"/>
  <c r="Q19" i="6"/>
  <c r="Q137" i="6"/>
  <c r="Q130" i="6"/>
  <c r="Q8" i="6"/>
  <c r="L208" i="6"/>
  <c r="K199" i="6"/>
  <c r="Q138" i="6"/>
  <c r="Q124" i="6"/>
  <c r="Q119" i="6"/>
  <c r="Q115" i="6"/>
  <c r="M202" i="6"/>
  <c r="Q41" i="6"/>
  <c r="Q68" i="6"/>
  <c r="L199" i="6"/>
  <c r="N201" i="6"/>
  <c r="K206" i="6"/>
  <c r="K208" i="6"/>
  <c r="K200" i="6"/>
  <c r="L206" i="6"/>
  <c r="M199" i="6"/>
  <c r="L201" i="6"/>
  <c r="M206" i="6"/>
  <c r="M208" i="6"/>
  <c r="N200" i="6"/>
  <c r="Q165" i="6"/>
  <c r="N199" i="6"/>
  <c r="K202" i="6"/>
  <c r="K207" i="6"/>
  <c r="K209" i="6"/>
  <c r="Q43" i="6"/>
  <c r="Q37" i="6"/>
  <c r="Q36" i="6"/>
  <c r="Q100" i="6"/>
  <c r="Q94" i="6"/>
  <c r="Q92" i="6"/>
  <c r="Q88" i="6"/>
  <c r="Q53" i="6"/>
  <c r="Q83" i="6"/>
  <c r="Q164" i="6"/>
  <c r="Q21" i="6"/>
  <c r="Q152" i="6"/>
  <c r="Q145" i="6"/>
  <c r="Q140" i="6"/>
  <c r="Q133" i="6"/>
  <c r="Q126" i="6"/>
  <c r="Q14" i="6"/>
  <c r="Q11" i="6"/>
  <c r="Q111" i="6"/>
  <c r="Q105" i="6"/>
  <c r="L202" i="6"/>
  <c r="L207" i="6"/>
  <c r="L209" i="6"/>
  <c r="L200" i="6"/>
  <c r="N202" i="6"/>
  <c r="M207" i="6"/>
  <c r="M209" i="6"/>
  <c r="Q81" i="6"/>
  <c r="Q70" i="6"/>
  <c r="Q85" i="6"/>
  <c r="Q22" i="6"/>
  <c r="Q172" i="6"/>
  <c r="Q166" i="6"/>
  <c r="Q147" i="6"/>
  <c r="Q143" i="6"/>
  <c r="Q135" i="6"/>
  <c r="Q129" i="6"/>
  <c r="Q122" i="6"/>
  <c r="Q118" i="6"/>
  <c r="Q113" i="6"/>
  <c r="Q107" i="6"/>
  <c r="Q159" i="6"/>
  <c r="Q38" i="6"/>
  <c r="Q65" i="6"/>
  <c r="Q101" i="6"/>
  <c r="Q33" i="6"/>
  <c r="Q58" i="6"/>
  <c r="Q89" i="6"/>
  <c r="Q26" i="6"/>
  <c r="Q171" i="6"/>
  <c r="Q156" i="6"/>
  <c r="Q154" i="6"/>
  <c r="Q146" i="6"/>
  <c r="Q141" i="6"/>
  <c r="Q134" i="6"/>
  <c r="Q127" i="6"/>
  <c r="Q15" i="6"/>
  <c r="Q77" i="6"/>
  <c r="Q9" i="6"/>
  <c r="Q106" i="6"/>
  <c r="Q72" i="6"/>
  <c r="Q103" i="6"/>
  <c r="Q99" i="6"/>
  <c r="Q61" i="6"/>
  <c r="Q91" i="6"/>
  <c r="Q87" i="6"/>
  <c r="Q169" i="6"/>
  <c r="Q23" i="6"/>
  <c r="Q153" i="6"/>
  <c r="Q20" i="6"/>
  <c r="Q35" i="6"/>
  <c r="Q96" i="6"/>
  <c r="Q60" i="6"/>
  <c r="Q90" i="6"/>
  <c r="Q55" i="6"/>
  <c r="Q84" i="6"/>
  <c r="Q82" i="6"/>
  <c r="Q157" i="6"/>
  <c r="Q150" i="6"/>
  <c r="Q18" i="6"/>
  <c r="Q136" i="6"/>
  <c r="Q16" i="6"/>
  <c r="Q78" i="6"/>
  <c r="Q12" i="6"/>
  <c r="Q10" i="6"/>
  <c r="Q108" i="6"/>
  <c r="Q3" i="6"/>
  <c r="Q139" i="6"/>
  <c r="Q132" i="6"/>
  <c r="Q125" i="6"/>
  <c r="Q120" i="6"/>
  <c r="Q116" i="6"/>
  <c r="Q110" i="6"/>
  <c r="Q6" i="6"/>
  <c r="Q45" i="6"/>
  <c r="Q71" i="6"/>
  <c r="Q66" i="6"/>
  <c r="Q34" i="6"/>
  <c r="Q62" i="6"/>
  <c r="Q31" i="6"/>
  <c r="Q29" i="6"/>
  <c r="Q160" i="6"/>
  <c r="Q79" i="6"/>
  <c r="Q2" i="6"/>
  <c r="Q95" i="6"/>
  <c r="Q48" i="6"/>
  <c r="Q73" i="6"/>
  <c r="Q39" i="6"/>
  <c r="Q104" i="6"/>
  <c r="Q63" i="6"/>
  <c r="Q59" i="6"/>
  <c r="Q46" i="6"/>
  <c r="Q42" i="6"/>
  <c r="Q69" i="6"/>
  <c r="Q102" i="6"/>
  <c r="Q98" i="6"/>
  <c r="Q32" i="6"/>
  <c r="Q30" i="6"/>
  <c r="Q28" i="6"/>
  <c r="Q25" i="6"/>
  <c r="Q168" i="6"/>
  <c r="Q162" i="6"/>
  <c r="Q75" i="6"/>
  <c r="Q50" i="6"/>
  <c r="Q47" i="6"/>
  <c r="Q49" i="6"/>
  <c r="Q44" i="6"/>
  <c r="Q52" i="6"/>
  <c r="Q51" i="6"/>
  <c r="Q74" i="6"/>
  <c r="Q40" i="6"/>
  <c r="Q67" i="6"/>
  <c r="Q76" i="6"/>
  <c r="L130" i="6"/>
  <c r="L123" i="6"/>
  <c r="L13" i="6"/>
  <c r="L114" i="6"/>
  <c r="L8" i="6"/>
  <c r="L4" i="6"/>
  <c r="L195" i="6"/>
  <c r="L52" i="6"/>
  <c r="L75" i="6"/>
  <c r="L41" i="6"/>
  <c r="L68" i="6"/>
  <c r="L102" i="6"/>
  <c r="L98" i="6"/>
  <c r="L93" i="6"/>
  <c r="L57" i="6"/>
  <c r="L86" i="6"/>
  <c r="L24" i="6"/>
  <c r="L82" i="6"/>
  <c r="L161" i="6"/>
  <c r="L156" i="6"/>
  <c r="L151" i="6"/>
  <c r="L19" i="6"/>
  <c r="L137" i="6"/>
  <c r="V195" i="6"/>
  <c r="W195" i="6"/>
  <c r="J180" i="6"/>
  <c r="K195" i="6"/>
  <c r="L76" i="6"/>
  <c r="L43" i="6"/>
  <c r="L37" i="6"/>
  <c r="L103" i="6"/>
  <c r="L100" i="6"/>
  <c r="L94" i="6"/>
  <c r="L92" i="6"/>
  <c r="L89" i="6"/>
  <c r="L53" i="6"/>
  <c r="L171" i="6"/>
  <c r="L165" i="6"/>
  <c r="L22" i="6"/>
  <c r="L152" i="6"/>
  <c r="L145" i="6"/>
  <c r="L141" i="6"/>
  <c r="L132" i="6"/>
  <c r="L128" i="6"/>
  <c r="L15" i="6"/>
  <c r="L11" i="6"/>
  <c r="L111" i="6"/>
  <c r="L105" i="6"/>
  <c r="L50" i="6"/>
  <c r="L45" i="6"/>
  <c r="L71" i="6"/>
  <c r="L66" i="6"/>
  <c r="L34" i="6"/>
  <c r="L62" i="6"/>
  <c r="L31" i="6"/>
  <c r="L29" i="6"/>
  <c r="L55" i="6"/>
  <c r="L172" i="6"/>
  <c r="L166" i="6"/>
  <c r="L80" i="6"/>
  <c r="L79" i="6"/>
  <c r="L149" i="6"/>
  <c r="L48" i="6"/>
  <c r="L73" i="6"/>
  <c r="L38" i="6"/>
  <c r="L65" i="6"/>
  <c r="L101" i="6"/>
  <c r="L33" i="6"/>
  <c r="L58" i="6"/>
  <c r="L87" i="6"/>
  <c r="L27" i="6"/>
  <c r="L170" i="6"/>
  <c r="L164" i="6"/>
  <c r="L21" i="6"/>
  <c r="L154" i="6"/>
  <c r="L146" i="6"/>
  <c r="L140" i="6"/>
  <c r="L17" i="6"/>
  <c r="L126" i="6"/>
  <c r="L120" i="6"/>
  <c r="L77" i="6"/>
  <c r="L112" i="6"/>
  <c r="L106" i="6"/>
  <c r="L46" i="6"/>
  <c r="L42" i="6"/>
  <c r="L69" i="6"/>
  <c r="L64" i="6"/>
  <c r="L97" i="6"/>
  <c r="L61" i="6"/>
  <c r="L30" i="6"/>
  <c r="L28" i="6"/>
  <c r="L25" i="6"/>
  <c r="L168" i="6"/>
  <c r="L162" i="6"/>
  <c r="L158" i="6"/>
  <c r="L148" i="6"/>
  <c r="L144" i="6"/>
  <c r="L138" i="6"/>
  <c r="L131" i="6"/>
  <c r="L124" i="6"/>
  <c r="L119" i="6"/>
  <c r="L115" i="6"/>
  <c r="L109" i="6"/>
  <c r="L5" i="6"/>
  <c r="Z54" i="6"/>
  <c r="Z52" i="6"/>
  <c r="Z75" i="6"/>
  <c r="Z72" i="6"/>
  <c r="Z19" i="6"/>
  <c r="Z130" i="6"/>
  <c r="Z45" i="6"/>
  <c r="Z146" i="6"/>
  <c r="Z49" i="6"/>
  <c r="Z85" i="6"/>
  <c r="Z25" i="6"/>
  <c r="Z39" i="6"/>
  <c r="Z71" i="6"/>
  <c r="Z167" i="6"/>
  <c r="Z65" i="6"/>
  <c r="Z28" i="6"/>
  <c r="Z56" i="6"/>
  <c r="Z29" i="6"/>
  <c r="Z20" i="6"/>
  <c r="Z77" i="6"/>
  <c r="Z103" i="6"/>
  <c r="L142" i="6"/>
  <c r="L135" i="6"/>
  <c r="L16" i="6"/>
  <c r="L78" i="6"/>
  <c r="L118" i="6"/>
  <c r="L113" i="6"/>
  <c r="L7" i="6"/>
  <c r="L2" i="6"/>
  <c r="K173" i="6"/>
  <c r="L47" i="6"/>
  <c r="L72" i="6"/>
  <c r="L70" i="6"/>
  <c r="L36" i="6"/>
  <c r="L99" i="6"/>
  <c r="L32" i="6"/>
  <c r="L91" i="6"/>
  <c r="L88" i="6"/>
  <c r="L85" i="6"/>
  <c r="L169" i="6"/>
  <c r="L23" i="6"/>
  <c r="L159" i="6"/>
  <c r="L153" i="6"/>
  <c r="L20" i="6"/>
  <c r="L139" i="6"/>
  <c r="L133" i="6"/>
  <c r="L125" i="6"/>
  <c r="L14" i="6"/>
  <c r="L116" i="6"/>
  <c r="L110" i="6"/>
  <c r="L6" i="6"/>
  <c r="I173" i="6"/>
  <c r="L51" i="6"/>
  <c r="L74" i="6"/>
  <c r="L40" i="6"/>
  <c r="L67" i="6"/>
  <c r="L35" i="6"/>
  <c r="L96" i="6"/>
  <c r="L60" i="6"/>
  <c r="L90" i="6"/>
  <c r="L54" i="6"/>
  <c r="L84" i="6"/>
  <c r="L167" i="6"/>
  <c r="L81" i="6"/>
  <c r="L157" i="6"/>
  <c r="L150" i="6"/>
  <c r="L18" i="6"/>
  <c r="L136" i="6"/>
  <c r="L129" i="6"/>
  <c r="L122" i="6"/>
  <c r="L12" i="6"/>
  <c r="L10" i="6"/>
  <c r="L108" i="6"/>
  <c r="L3" i="6"/>
  <c r="J173" i="6"/>
  <c r="Z73" i="6"/>
  <c r="Z152" i="6"/>
  <c r="Z5" i="6"/>
  <c r="Z106" i="6"/>
  <c r="Z89" i="6"/>
  <c r="Z68" i="6"/>
  <c r="Z161" i="6"/>
  <c r="Z51" i="6"/>
  <c r="Z142" i="6"/>
  <c r="Z164" i="6"/>
  <c r="Z153" i="6"/>
  <c r="Z143" i="6"/>
  <c r="Z107" i="6"/>
  <c r="Z53" i="6"/>
  <c r="Z46" i="6"/>
  <c r="Z81" i="6"/>
  <c r="Z36" i="6"/>
  <c r="Z165" i="6"/>
  <c r="Z99" i="6"/>
  <c r="Z8" i="6"/>
  <c r="Z86" i="6"/>
  <c r="L49" i="6"/>
  <c r="L44" i="6"/>
  <c r="L39" i="6"/>
  <c r="L104" i="6"/>
  <c r="L63" i="6"/>
  <c r="L95" i="6"/>
  <c r="L59" i="6"/>
  <c r="L56" i="6"/>
  <c r="L26" i="6"/>
  <c r="L83" i="6"/>
  <c r="L163" i="6"/>
  <c r="L160" i="6"/>
  <c r="L155" i="6"/>
  <c r="L147" i="6"/>
  <c r="L143" i="6"/>
  <c r="L134" i="6"/>
  <c r="L127" i="6"/>
  <c r="L121" i="6"/>
  <c r="L117" i="6"/>
  <c r="L9" i="6"/>
  <c r="L107" i="6"/>
  <c r="H173" i="6"/>
  <c r="Z118" i="6"/>
  <c r="Z122" i="6"/>
  <c r="Z87" i="6"/>
  <c r="Z172" i="6"/>
  <c r="Z96" i="6"/>
  <c r="Z26" i="6"/>
  <c r="Z98" i="6"/>
  <c r="Z127" i="6"/>
  <c r="Z168" i="6"/>
  <c r="Z35" i="6"/>
  <c r="Z27" i="6"/>
  <c r="Z57" i="6"/>
  <c r="Z170" i="6"/>
  <c r="Z23" i="6"/>
  <c r="Z31" i="6"/>
  <c r="Z4" i="6"/>
  <c r="Z154" i="6"/>
  <c r="Z17" i="6"/>
  <c r="Z61" i="6"/>
  <c r="Z74" i="6"/>
  <c r="Z18" i="6"/>
  <c r="Z9" i="6"/>
  <c r="Z42" i="6"/>
  <c r="Z60" i="6"/>
  <c r="Z117" i="6"/>
  <c r="Z41" i="6"/>
  <c r="Z6" i="6"/>
  <c r="Z159" i="6"/>
  <c r="Z66" i="6"/>
  <c r="Z123" i="6"/>
  <c r="Z32" i="6"/>
  <c r="Z30" i="6"/>
  <c r="Z113" i="6"/>
  <c r="Z67" i="6"/>
  <c r="Z11" i="6"/>
  <c r="Z24" i="6"/>
  <c r="Z108" i="6"/>
  <c r="Z135" i="6"/>
  <c r="Z14" i="6"/>
  <c r="Z2" i="6"/>
  <c r="Z59" i="6"/>
  <c r="Z131" i="6"/>
  <c r="Z125" i="6"/>
  <c r="Z93" i="6"/>
  <c r="Z155" i="6"/>
  <c r="Z166" i="6"/>
  <c r="Z55" i="6"/>
  <c r="Z144" i="6"/>
  <c r="Z111" i="6"/>
  <c r="Z7" i="6"/>
  <c r="Z114" i="6"/>
  <c r="Z126" i="6"/>
  <c r="Z121" i="6"/>
  <c r="Z44" i="6"/>
  <c r="Z138" i="6"/>
  <c r="Z3" i="6"/>
  <c r="Z88" i="6"/>
  <c r="Z105" i="6"/>
  <c r="Z47" i="6"/>
  <c r="Z80" i="6"/>
  <c r="Z90" i="6"/>
  <c r="Z128" i="6"/>
  <c r="Z16" i="6"/>
  <c r="Z62" i="6"/>
  <c r="Z115" i="6"/>
  <c r="Z70" i="6"/>
  <c r="Z129" i="6"/>
  <c r="Z148" i="6"/>
  <c r="Z149" i="6"/>
  <c r="Z140" i="6"/>
  <c r="Z78" i="6"/>
  <c r="Z102" i="6"/>
  <c r="Z33" i="6"/>
  <c r="Z95" i="6"/>
  <c r="Z15" i="6"/>
  <c r="Z112" i="6"/>
  <c r="Z34" i="6"/>
  <c r="Z151" i="6"/>
  <c r="Z43" i="6"/>
  <c r="Z137" i="6"/>
  <c r="Z101" i="6"/>
  <c r="Z58" i="6"/>
  <c r="Z91" i="6"/>
  <c r="Z133" i="6"/>
  <c r="Z160" i="6"/>
  <c r="Z139" i="6"/>
  <c r="Z145" i="6"/>
  <c r="Z120" i="6"/>
  <c r="Z10" i="6"/>
  <c r="Z109" i="6"/>
  <c r="Z119" i="6"/>
  <c r="Z22" i="6"/>
  <c r="Z158" i="6"/>
  <c r="Z141" i="6"/>
  <c r="Z116" i="6"/>
  <c r="Z38" i="6"/>
  <c r="Z13" i="6"/>
  <c r="Z169" i="6"/>
  <c r="Z110" i="6"/>
  <c r="Z63" i="6"/>
  <c r="Z136" i="6"/>
  <c r="Z162" i="6"/>
  <c r="Z132" i="6"/>
  <c r="Z150" i="6"/>
  <c r="Z157" i="6"/>
  <c r="Z12" i="6"/>
  <c r="Z50" i="6"/>
  <c r="Z40" i="6"/>
  <c r="Z64" i="6"/>
  <c r="Z21" i="6"/>
  <c r="Z97" i="6"/>
  <c r="Z100" i="6"/>
  <c r="Z69" i="6"/>
  <c r="Z83" i="6"/>
  <c r="Z147" i="6"/>
  <c r="Z84" i="6"/>
  <c r="Z104" i="6"/>
  <c r="Z37" i="6"/>
  <c r="Z82" i="6"/>
  <c r="Z156" i="6"/>
  <c r="Z171" i="6"/>
  <c r="Z124" i="6"/>
  <c r="Z163" i="6"/>
  <c r="Z134" i="6"/>
  <c r="Z79" i="6"/>
  <c r="Z92" i="6"/>
  <c r="Z94" i="6"/>
  <c r="Z76" i="6"/>
  <c r="Z48" i="6"/>
  <c r="N98" i="4"/>
  <c r="N84" i="4"/>
  <c r="N97" i="4"/>
  <c r="N85" i="4"/>
  <c r="N67" i="4"/>
  <c r="N66" i="4"/>
  <c r="O85" i="4"/>
  <c r="L173" i="6" l="1"/>
</calcChain>
</file>

<file path=xl/sharedStrings.xml><?xml version="1.0" encoding="utf-8"?>
<sst xmlns="http://schemas.openxmlformats.org/spreadsheetml/2006/main" count="4314" uniqueCount="888">
  <si>
    <t>University of Oxford</t>
  </si>
  <si>
    <t>United Kingdom</t>
  </si>
  <si>
    <t>96.4</t>
  </si>
  <si>
    <t>92.3</t>
  </si>
  <si>
    <t>99.7</t>
  </si>
  <si>
    <t>99.0</t>
  </si>
  <si>
    <t>74.9</t>
  </si>
  <si>
    <t>96.2</t>
  </si>
  <si>
    <t>Harvard University</t>
  </si>
  <si>
    <t>United States</t>
  </si>
  <si>
    <t>95.2</t>
  </si>
  <si>
    <t>94.8</t>
  </si>
  <si>
    <t>99.3</t>
  </si>
  <si>
    <t>49.5</t>
  </si>
  <si>
    <t>80.5</t>
  </si>
  <si>
    <t>University of Cambridge</t>
  </si>
  <si>
    <t>90.9</t>
  </si>
  <si>
    <t>99.5</t>
  </si>
  <si>
    <t>97.0</t>
  </si>
  <si>
    <t>54.2</t>
  </si>
  <si>
    <t>95.8</t>
  </si>
  <si>
    <t>Stanford University</t>
  </si>
  <si>
    <t>94.2</t>
  </si>
  <si>
    <t>96.7</t>
  </si>
  <si>
    <t>99.8</t>
  </si>
  <si>
    <t>65.0</t>
  </si>
  <si>
    <t>79.8</t>
  </si>
  <si>
    <t>Massachusetts Institute of Technology</t>
  </si>
  <si>
    <t>90.7</t>
  </si>
  <si>
    <t>93.6</t>
  </si>
  <si>
    <t>89.3</t>
  </si>
  <si>
    <t>California Institute of Technology</t>
  </si>
  <si>
    <t>94.1</t>
  </si>
  <si>
    <t>97.3</t>
  </si>
  <si>
    <t>89.8</t>
  </si>
  <si>
    <t>83.6</t>
  </si>
  <si>
    <t>Princeton University</t>
  </si>
  <si>
    <t>92.4</t>
  </si>
  <si>
    <t>87.6</t>
  </si>
  <si>
    <t>95.9</t>
  </si>
  <si>
    <t>99.1</t>
  </si>
  <si>
    <t>66.0</t>
  </si>
  <si>
    <t>80.3</t>
  </si>
  <si>
    <t>University of California, Berkeley</t>
  </si>
  <si>
    <t>92.1</t>
  </si>
  <si>
    <t>86.4</t>
  </si>
  <si>
    <t>76.8</t>
  </si>
  <si>
    <t>78.4</t>
  </si>
  <si>
    <t>Yale University</t>
  </si>
  <si>
    <t>91.4</t>
  </si>
  <si>
    <t>92.6</t>
  </si>
  <si>
    <t>92.7</t>
  </si>
  <si>
    <t>55.0</t>
  </si>
  <si>
    <t>70.9</t>
  </si>
  <si>
    <t>Imperial College London</t>
  </si>
  <si>
    <t>90.4</t>
  </si>
  <si>
    <t>82.8</t>
  </si>
  <si>
    <t>90.8</t>
  </si>
  <si>
    <t>98.3</t>
  </si>
  <si>
    <t>59.8</t>
  </si>
  <si>
    <t>97.5</t>
  </si>
  <si>
    <t>Columbia University</t>
  </si>
  <si>
    <t>89.4</t>
  </si>
  <si>
    <t>87.7</t>
  </si>
  <si>
    <t>97.1</t>
  </si>
  <si>
    <t>44.8</t>
  </si>
  <si>
    <t>79.9</t>
  </si>
  <si>
    <t>ETH Zurich</t>
  </si>
  <si>
    <t>Switzerland</t>
  </si>
  <si>
    <t>82.6</t>
  </si>
  <si>
    <t>95.4</t>
  </si>
  <si>
    <t>59.1</t>
  </si>
  <si>
    <t>97.7</t>
  </si>
  <si>
    <t>The University of Chicago</t>
  </si>
  <si>
    <t>88.9</t>
  </si>
  <si>
    <t>86.5</t>
  </si>
  <si>
    <t>88.8</t>
  </si>
  <si>
    <t>56.2</t>
  </si>
  <si>
    <t>74.2</t>
  </si>
  <si>
    <t>University of Pennsylvania</t>
  </si>
  <si>
    <t>86.0</t>
  </si>
  <si>
    <t>75.8</t>
  </si>
  <si>
    <t>71.5</t>
  </si>
  <si>
    <t>Johns Hopkins University</t>
  </si>
  <si>
    <t>88.3</t>
  </si>
  <si>
    <t>79.4</t>
  </si>
  <si>
    <t>91.5</t>
  </si>
  <si>
    <t>89.5</t>
  </si>
  <si>
    <t>75.3</t>
  </si>
  <si>
    <t>Tsinghua University</t>
  </si>
  <si>
    <t>China</t>
  </si>
  <si>
    <t>88.2</t>
  </si>
  <si>
    <t>90.1</t>
  </si>
  <si>
    <t>97.4</t>
  </si>
  <si>
    <t>88.0</t>
  </si>
  <si>
    <t>100.0</t>
  </si>
  <si>
    <t>40.3</t>
  </si>
  <si>
    <t>Peking University</t>
  </si>
  <si>
    <t>88.1</t>
  </si>
  <si>
    <t>92.5</t>
  </si>
  <si>
    <t>80.4</t>
  </si>
  <si>
    <t>91.8</t>
  </si>
  <si>
    <t>University of Toronto</t>
  </si>
  <si>
    <t>Canada</t>
  </si>
  <si>
    <t>87.4</t>
  </si>
  <si>
    <t>77.3</t>
  </si>
  <si>
    <t>93.3</t>
  </si>
  <si>
    <t>92.8</t>
  </si>
  <si>
    <t>65.5</t>
  </si>
  <si>
    <t>89.7</t>
  </si>
  <si>
    <t>National University of Singapore</t>
  </si>
  <si>
    <t>Singapore</t>
  </si>
  <si>
    <t>87.1</t>
  </si>
  <si>
    <t>76.4</t>
  </si>
  <si>
    <t>93.0</t>
  </si>
  <si>
    <t>90.2</t>
  </si>
  <si>
    <t>87.0</t>
  </si>
  <si>
    <t>94.0</t>
  </si>
  <si>
    <t>Cornell University</t>
  </si>
  <si>
    <t>85.9</t>
  </si>
  <si>
    <t>80.2</t>
  </si>
  <si>
    <t>86.1</t>
  </si>
  <si>
    <t>40.4</t>
  </si>
  <si>
    <t>76.9</t>
  </si>
  <si>
    <t>University of California, Los Angeles</t>
  </si>
  <si>
    <t>85.8</t>
  </si>
  <si>
    <t>58.8</t>
  </si>
  <si>
    <t>UCL</t>
  </si>
  <si>
    <t>85.7</t>
  </si>
  <si>
    <t>74.5</t>
  </si>
  <si>
    <t>85.4</t>
  </si>
  <si>
    <t>97.9</t>
  </si>
  <si>
    <t>44.5</t>
  </si>
  <si>
    <t>University of Michigan-Ann Arbor</t>
  </si>
  <si>
    <t>82.9</t>
  </si>
  <si>
    <t>79.3</t>
  </si>
  <si>
    <t>84.6</t>
  </si>
  <si>
    <t>48.7</t>
  </si>
  <si>
    <t>59.2</t>
  </si>
  <si>
    <t>New York University</t>
  </si>
  <si>
    <t>82.7</t>
  </si>
  <si>
    <t>84.0</t>
  </si>
  <si>
    <t>95.0</t>
  </si>
  <si>
    <t>44.6</t>
  </si>
  <si>
    <t>74.7</t>
  </si>
  <si>
    <t>Duke University</t>
  </si>
  <si>
    <t>78.1</t>
  </si>
  <si>
    <t>76.2</t>
  </si>
  <si>
    <t>95.7</t>
  </si>
  <si>
    <t>99.6</t>
  </si>
  <si>
    <t>68.0</t>
  </si>
  <si>
    <t>Northwestern University</t>
  </si>
  <si>
    <t>82.1</t>
  </si>
  <si>
    <t>71.7</t>
  </si>
  <si>
    <t>80.7</t>
  </si>
  <si>
    <t>85.0</t>
  </si>
  <si>
    <t>67.0</t>
  </si>
  <si>
    <t>University of Washington</t>
  </si>
  <si>
    <t>71.6</t>
  </si>
  <si>
    <t>98.9</t>
  </si>
  <si>
    <t>53.9</t>
  </si>
  <si>
    <t>63.0</t>
  </si>
  <si>
    <t>Carnegie Mellon University</t>
  </si>
  <si>
    <t>81.1</t>
  </si>
  <si>
    <t>65.4</t>
  </si>
  <si>
    <t>81.8</t>
  </si>
  <si>
    <t>98.7</t>
  </si>
  <si>
    <t>55.2</t>
  </si>
  <si>
    <t>80.1</t>
  </si>
  <si>
    <t>University of Edinburgh</t>
  </si>
  <si>
    <t>66.9</t>
  </si>
  <si>
    <t>40.9</t>
  </si>
  <si>
    <t>95.6</t>
  </si>
  <si>
    <t>Technical University of Munich</t>
  </si>
  <si>
    <t>Germany</t>
  </si>
  <si>
    <t>69.8</t>
  </si>
  <si>
    <t>82.2</t>
  </si>
  <si>
    <t>84.5</t>
  </si>
  <si>
    <t>77.7</t>
  </si>
  <si>
    <t>University of Hong Kong</t>
  </si>
  <si>
    <t>Hong Kong</t>
  </si>
  <si>
    <t>78.5</t>
  </si>
  <si>
    <t>65.6</t>
  </si>
  <si>
    <t>74.1</t>
  </si>
  <si>
    <t>60.6</t>
  </si>
  <si>
    <t>University of California, San Diego</t>
  </si>
  <si>
    <t>60.2</t>
  </si>
  <si>
    <t>77.2</t>
  </si>
  <si>
    <t>98.2</t>
  </si>
  <si>
    <t>67.8</t>
  </si>
  <si>
    <t>LMU Munich</t>
  </si>
  <si>
    <t>67.3</t>
  </si>
  <si>
    <t>78.3</t>
  </si>
  <si>
    <t>70.5</t>
  </si>
  <si>
    <t>University of Melbourne</t>
  </si>
  <si>
    <t>Australia</t>
  </si>
  <si>
    <t>77.6</t>
  </si>
  <si>
    <t>67.1</t>
  </si>
  <si>
    <t>75.9</t>
  </si>
  <si>
    <t>King’s College London</t>
  </si>
  <si>
    <t>77.1</t>
  </si>
  <si>
    <t>58.0</t>
  </si>
  <si>
    <t>72.9</t>
  </si>
  <si>
    <t>45.6</t>
  </si>
  <si>
    <t>96.1</t>
  </si>
  <si>
    <t>Nanyang Technological University, Singapore</t>
  </si>
  <si>
    <t>77.0</t>
  </si>
  <si>
    <t>60.9</t>
  </si>
  <si>
    <t>77.9</t>
  </si>
  <si>
    <t>87.2</t>
  </si>
  <si>
    <t>94.5</t>
  </si>
  <si>
    <t>London School of Economics and Political Science</t>
  </si>
  <si>
    <t>76.5</t>
  </si>
  <si>
    <t>74.3</t>
  </si>
  <si>
    <t>95.1</t>
  </si>
  <si>
    <t>37.8</t>
  </si>
  <si>
    <t>Georgia Institute of Technology</t>
  </si>
  <si>
    <t>76.0</t>
  </si>
  <si>
    <t>64.9</t>
  </si>
  <si>
    <t>81.2</t>
  </si>
  <si>
    <t>The University of Tokyo</t>
  </si>
  <si>
    <t>Japan</t>
  </si>
  <si>
    <t>55.5</t>
  </si>
  <si>
    <t>86.7</t>
  </si>
  <si>
    <t>43.3</t>
  </si>
  <si>
    <t>University of British Columbia</t>
  </si>
  <si>
    <t>75.7</t>
  </si>
  <si>
    <t>62.9</t>
  </si>
  <si>
    <t>73.1</t>
  </si>
  <si>
    <t>47.9</t>
  </si>
  <si>
    <t>École Polytechnique Fédérale de Lausanne</t>
  </si>
  <si>
    <t>75.4</t>
  </si>
  <si>
    <t>70.7</t>
  </si>
  <si>
    <t>98.0</t>
  </si>
  <si>
    <t>KU Leuven</t>
  </si>
  <si>
    <t>Belgium</t>
  </si>
  <si>
    <t>74.6</t>
  </si>
  <si>
    <t>59.7</t>
  </si>
  <si>
    <t>99.2</t>
  </si>
  <si>
    <t>Universität Heidelberg</t>
  </si>
  <si>
    <t>67.2</t>
  </si>
  <si>
    <t>61.5</t>
  </si>
  <si>
    <t>96.0</t>
  </si>
  <si>
    <t>55.7</t>
  </si>
  <si>
    <t>71.2</t>
  </si>
  <si>
    <t>Monash University</t>
  </si>
  <si>
    <t>73.6</t>
  </si>
  <si>
    <t>56.9</t>
  </si>
  <si>
    <t>68.7</t>
  </si>
  <si>
    <t>91.0</t>
  </si>
  <si>
    <t>Chinese University of Hong Kong</t>
  </si>
  <si>
    <t>73.2</t>
  </si>
  <si>
    <t>61.1</t>
  </si>
  <si>
    <t>McGill University</t>
  </si>
  <si>
    <t>73.0</t>
  </si>
  <si>
    <t>62.0</t>
  </si>
  <si>
    <t>72.4</t>
  </si>
  <si>
    <t>82.5</t>
  </si>
  <si>
    <t>43.5</t>
  </si>
  <si>
    <t>Paris Sciences et Lettres – PSL Research University Paris</t>
  </si>
  <si>
    <t>France</t>
  </si>
  <si>
    <t>68.2</t>
  </si>
  <si>
    <t>73.5</t>
  </si>
  <si>
    <t>75.5</t>
  </si>
  <si>
    <t>78.8</t>
  </si>
  <si>
    <t>76.3</t>
  </si>
  <si>
    <t>University of Illinois at Urbana-Champaign</t>
  </si>
  <si>
    <t>72.7</t>
  </si>
  <si>
    <t>78.9</t>
  </si>
  <si>
    <t>50.1</t>
  </si>
  <si>
    <t>Karolinska Institute</t>
  </si>
  <si>
    <t>Sweden</t>
  </si>
  <si>
    <t>51.1</t>
  </si>
  <si>
    <t>68.8</t>
  </si>
  <si>
    <t>66.4</t>
  </si>
  <si>
    <t>87.3</t>
  </si>
  <si>
    <t>University of Texas at Austin</t>
  </si>
  <si>
    <t>72.3</t>
  </si>
  <si>
    <t>66.2</t>
  </si>
  <si>
    <t>87.5</t>
  </si>
  <si>
    <t>51.3</t>
  </si>
  <si>
    <t>40.1</t>
  </si>
  <si>
    <t>Fudan University</t>
  </si>
  <si>
    <t>72.0</t>
  </si>
  <si>
    <t>71.8</t>
  </si>
  <si>
    <t>45.2</t>
  </si>
  <si>
    <t>Shanghai Jiao Tong University</t>
  </si>
  <si>
    <t>59.9</t>
  </si>
  <si>
    <t>43.7</t>
  </si>
  <si>
    <t>The University of Queensland</t>
  </si>
  <si>
    <t>71.1</t>
  </si>
  <si>
    <t>55.9</t>
  </si>
  <si>
    <t>66.5</t>
  </si>
  <si>
    <t>84.3</t>
  </si>
  <si>
    <t>82.0</t>
  </si>
  <si>
    <t>93.2</t>
  </si>
  <si>
    <t>University of Manchester</t>
  </si>
  <si>
    <t>54.5</t>
  </si>
  <si>
    <t>63.7</t>
  </si>
  <si>
    <t>91.3</t>
  </si>
  <si>
    <t>45.3</t>
  </si>
  <si>
    <t>The University of Sydney</t>
  </si>
  <si>
    <t>53.1</t>
  </si>
  <si>
    <t>65.8</t>
  </si>
  <si>
    <t>88.5</t>
  </si>
  <si>
    <t>90.6</t>
  </si>
  <si>
    <t>Seoul National University</t>
  </si>
  <si>
    <t>South Korea</t>
  </si>
  <si>
    <t>70.8</t>
  </si>
  <si>
    <t>75.2</t>
  </si>
  <si>
    <t>67.6</t>
  </si>
  <si>
    <t>96.6</t>
  </si>
  <si>
    <t>35.9</t>
  </si>
  <si>
    <t>Washington University in St Louis</t>
  </si>
  <si>
    <t>70.6</t>
  </si>
  <si>
    <t>60.3</t>
  </si>
  <si>
    <t>56.8</t>
  </si>
  <si>
    <t>47.5</t>
  </si>
  <si>
    <t>64.0</t>
  </si>
  <si>
    <t>The Hong Kong University of Science and Technology</t>
  </si>
  <si>
    <t>51.4</t>
  </si>
  <si>
    <t>63.4</t>
  </si>
  <si>
    <t>Wageningen University &amp; Research</t>
  </si>
  <si>
    <t>Netherlands</t>
  </si>
  <si>
    <t>70.3</t>
  </si>
  <si>
    <t>50.4</t>
  </si>
  <si>
    <t>University of Amsterdam</t>
  </si>
  <si>
    <t>69.6</t>
  </si>
  <si>
    <t>48.0</t>
  </si>
  <si>
    <t>64.1</t>
  </si>
  <si>
    <t>44.4</t>
  </si>
  <si>
    <t>91.9</t>
  </si>
  <si>
    <t>Brown University</t>
  </si>
  <si>
    <t>69.3</t>
  </si>
  <si>
    <t>64.5</t>
  </si>
  <si>
    <t>39.0</t>
  </si>
  <si>
    <t>63.3</t>
  </si>
  <si>
    <t>Australian National University</t>
  </si>
  <si>
    <t>69.0</t>
  </si>
  <si>
    <t>69.2</t>
  </si>
  <si>
    <t>University of California, Davis</t>
  </si>
  <si>
    <t>68.5</t>
  </si>
  <si>
    <t>66.3</t>
  </si>
  <si>
    <t>80.9</t>
  </si>
  <si>
    <t>52.4</t>
  </si>
  <si>
    <t>University of California, Santa Barbara</t>
  </si>
  <si>
    <t>68.4</t>
  </si>
  <si>
    <t>University of Southern California</t>
  </si>
  <si>
    <t>68.3</t>
  </si>
  <si>
    <t>58.9</t>
  </si>
  <si>
    <t>58.6</t>
  </si>
  <si>
    <t>43.8</t>
  </si>
  <si>
    <t>Utrecht University</t>
  </si>
  <si>
    <t>44.3</t>
  </si>
  <si>
    <t>91.2</t>
  </si>
  <si>
    <t>Zhejiang University</t>
  </si>
  <si>
    <t>68.1</t>
  </si>
  <si>
    <t>74.8</t>
  </si>
  <si>
    <t>62.8</t>
  </si>
  <si>
    <t>55.1</t>
  </si>
  <si>
    <t>Kyoto University</t>
  </si>
  <si>
    <t>77.5</t>
  </si>
  <si>
    <t>79.1</t>
  </si>
  <si>
    <t>52.3</t>
  </si>
  <si>
    <t>88.6</t>
  </si>
  <si>
    <t>40.5</t>
  </si>
  <si>
    <t>University of North Carolina at Chapel Hill</t>
  </si>
  <si>
    <t>46.0</t>
  </si>
  <si>
    <t>41.7</t>
  </si>
  <si>
    <t>Delft University of Technology</t>
  </si>
  <si>
    <t>67.7</t>
  </si>
  <si>
    <t>93.4</t>
  </si>
  <si>
    <t>Boston University</t>
  </si>
  <si>
    <t>67.5</t>
  </si>
  <si>
    <t>56.1</t>
  </si>
  <si>
    <t>92.9</t>
  </si>
  <si>
    <t>41.1</t>
  </si>
  <si>
    <t>65.9</t>
  </si>
  <si>
    <t>UNSW Sydney</t>
  </si>
  <si>
    <t>59.0</t>
  </si>
  <si>
    <t>63.5</t>
  </si>
  <si>
    <t>Charité - Universitätsmedizin Berlin</t>
  </si>
  <si>
    <t>48.5</t>
  </si>
  <si>
    <t>52.2</t>
  </si>
  <si>
    <t>98.8</t>
  </si>
  <si>
    <t>University of Science and Technology of China</t>
  </si>
  <si>
    <t>69.4</t>
  </si>
  <si>
    <t>36.9</t>
  </si>
  <si>
    <t>University of Groningen</t>
  </si>
  <si>
    <t>66.6</t>
  </si>
  <si>
    <t>45.4</t>
  </si>
  <si>
    <t>57.6</t>
  </si>
  <si>
    <t>University of Bristol</t>
  </si>
  <si>
    <t>53.4</t>
  </si>
  <si>
    <t>98.6</t>
  </si>
  <si>
    <t>Leiden University</t>
  </si>
  <si>
    <t>43.2</t>
  </si>
  <si>
    <t>64.4</t>
  </si>
  <si>
    <t>86.6</t>
  </si>
  <si>
    <t>Yonsei University (Seoul campus)</t>
  </si>
  <si>
    <t>68.9</t>
  </si>
  <si>
    <t>63.9</t>
  </si>
  <si>
    <t>52.8</t>
  </si>
  <si>
    <t>Hong Kong Polytechnic University</t>
  </si>
  <si>
    <t>46.6</t>
  </si>
  <si>
    <t>57.0</t>
  </si>
  <si>
    <t>56.0</t>
  </si>
  <si>
    <t>97.6</t>
  </si>
  <si>
    <t>Erasmus University Rotterdam</t>
  </si>
  <si>
    <t>65.7</t>
  </si>
  <si>
    <t>38.6</t>
  </si>
  <si>
    <t>57.1</t>
  </si>
  <si>
    <t>University of Wisconsin-Madison</t>
  </si>
  <si>
    <t>78.7</t>
  </si>
  <si>
    <t>48.4</t>
  </si>
  <si>
    <t>51.8</t>
  </si>
  <si>
    <t>Emory University</t>
  </si>
  <si>
    <t>65.3</t>
  </si>
  <si>
    <t>54.8</t>
  </si>
  <si>
    <t>48.6</t>
  </si>
  <si>
    <t>University of Glasgow</t>
  </si>
  <si>
    <t>50.8</t>
  </si>
  <si>
    <t>96.5</t>
  </si>
  <si>
    <t>41.9</t>
  </si>
  <si>
    <t>93.8</t>
  </si>
  <si>
    <t>University of Zurich</t>
  </si>
  <si>
    <t>51.5</t>
  </si>
  <si>
    <t>50.7</t>
  </si>
  <si>
    <t>McMaster University</t>
  </si>
  <si>
    <t>65.1</t>
  </si>
  <si>
    <t>42.7</t>
  </si>
  <si>
    <t>94.6</t>
  </si>
  <si>
    <t>89.9</t>
  </si>
  <si>
    <t>84.7</t>
  </si>
  <si>
    <t>Humboldt University of Berlin</t>
  </si>
  <si>
    <t>64.3</t>
  </si>
  <si>
    <t>75.6</t>
  </si>
  <si>
    <t>42.8</t>
  </si>
  <si>
    <t>University of Tübingen</t>
  </si>
  <si>
    <t>58.2</t>
  </si>
  <si>
    <t>University of Adelaide</t>
  </si>
  <si>
    <t>64.7</t>
  </si>
  <si>
    <t>92.2</t>
  </si>
  <si>
    <t>University of Bonn</t>
  </si>
  <si>
    <t>64.6</t>
  </si>
  <si>
    <t>51.6</t>
  </si>
  <si>
    <t>Sorbonne University</t>
  </si>
  <si>
    <t>58.7</t>
  </si>
  <si>
    <t>58.3</t>
  </si>
  <si>
    <t>76.6</t>
  </si>
  <si>
    <t>40.0</t>
  </si>
  <si>
    <t>Free University of Berlin</t>
  </si>
  <si>
    <t>64.2</t>
  </si>
  <si>
    <t>62.4</t>
  </si>
  <si>
    <t>Korea Advanced Institute of Science and Technology (KAIST)</t>
  </si>
  <si>
    <t>38.2</t>
  </si>
  <si>
    <t>Université Paris-Saclay</t>
  </si>
  <si>
    <t>56.7</t>
  </si>
  <si>
    <t>54.6</t>
  </si>
  <si>
    <t>69.7</t>
  </si>
  <si>
    <t>University of Bern</t>
  </si>
  <si>
    <t>46.5</t>
  </si>
  <si>
    <t>86.3</t>
  </si>
  <si>
    <t>University of California, Irvine</t>
  </si>
  <si>
    <t>63.6</t>
  </si>
  <si>
    <t>59.4</t>
  </si>
  <si>
    <t>Institut Polytechnique de Paris</t>
  </si>
  <si>
    <t>58.5</t>
  </si>
  <si>
    <t>64.8</t>
  </si>
  <si>
    <t>Nanjing University</t>
  </si>
  <si>
    <t>58.4</t>
  </si>
  <si>
    <t>Vanderbilt University</t>
  </si>
  <si>
    <t>66.7</t>
  </si>
  <si>
    <t>50.6</t>
  </si>
  <si>
    <t>City University of Hong Kong</t>
  </si>
  <si>
    <t>47.2</t>
  </si>
  <si>
    <t>53.0</t>
  </si>
  <si>
    <t>RWTH Aachen University</t>
  </si>
  <si>
    <t>66.1</t>
  </si>
  <si>
    <t>Rank</t>
  </si>
  <si>
    <t>Name</t>
  </si>
  <si>
    <t>Country</t>
  </si>
  <si>
    <t>Overall</t>
  </si>
  <si>
    <t>Teaching</t>
  </si>
  <si>
    <t>Research</t>
  </si>
  <si>
    <t>Citations</t>
  </si>
  <si>
    <t>Industry Income</t>
  </si>
  <si>
    <t>International Outlook</t>
  </si>
  <si>
    <t>World RankInstitution</t>
  </si>
  <si>
    <t>National/Regional Rank</t>
  </si>
  <si>
    <t>Total Score</t>
  </si>
  <si>
    <t>1100.0100.0</t>
  </si>
  <si>
    <t>276.845.0</t>
  </si>
  <si>
    <t>Massachusetts Institute of Technology (MIT)</t>
  </si>
  <si>
    <t>370.172.8</t>
  </si>
  <si>
    <t>169.678.8</t>
  </si>
  <si>
    <t>465.365.4</t>
  </si>
  <si>
    <t>560.062.9</t>
  </si>
  <si>
    <t>258.748.0</t>
  </si>
  <si>
    <t>657.258.5</t>
  </si>
  <si>
    <t>756.156.0</t>
  </si>
  <si>
    <t>University of Chicago</t>
  </si>
  <si>
    <t>855.157.7</t>
  </si>
  <si>
    <t>953.248.3</t>
  </si>
  <si>
    <t>1050.441.7</t>
  </si>
  <si>
    <t>1150.230.7</t>
  </si>
  <si>
    <t>1247.937.7</t>
  </si>
  <si>
    <t>1347.532.9</t>
  </si>
  <si>
    <t>Paris-Saclay University</t>
  </si>
  <si>
    <t>147.027.9</t>
  </si>
  <si>
    <t>1446.823.3</t>
  </si>
  <si>
    <t>University College London</t>
  </si>
  <si>
    <t>346.627.7</t>
  </si>
  <si>
    <t>University of California, San Francisco</t>
  </si>
  <si>
    <t>1545.90.0</t>
  </si>
  <si>
    <t>145.627.2</t>
  </si>
  <si>
    <t>1645.518.5</t>
  </si>
  <si>
    <t>140.516.9</t>
  </si>
  <si>
    <t>440.313.1</t>
  </si>
  <si>
    <t>139.837.4</t>
  </si>
  <si>
    <t>1739.527.2</t>
  </si>
  <si>
    <t>139.39.2</t>
  </si>
  <si>
    <t>Washington University in St. Louis</t>
  </si>
  <si>
    <t>1839.121.4</t>
  </si>
  <si>
    <t>1939.034.2</t>
  </si>
  <si>
    <t>2137.313.1</t>
  </si>
  <si>
    <t>Lp.</t>
  </si>
  <si>
    <t>World Rank</t>
  </si>
  <si>
    <t>Institution</t>
  </si>
  <si>
    <t>Institution2</t>
  </si>
  <si>
    <t>ScoreData</t>
  </si>
  <si>
    <t>37.2</t>
  </si>
  <si>
    <t>20.0</t>
  </si>
  <si>
    <t>The University of Melbourne</t>
  </si>
  <si>
    <t>36.6</t>
  </si>
  <si>
    <t>University of Wisconsin - Madison</t>
  </si>
  <si>
    <t>36.1</t>
  </si>
  <si>
    <t>The University of Edinburgh</t>
  </si>
  <si>
    <t>35.4</t>
  </si>
  <si>
    <t>34.7</t>
  </si>
  <si>
    <t>0.0</t>
  </si>
  <si>
    <t>The University of Texas at Austin</t>
  </si>
  <si>
    <t>34.6</t>
  </si>
  <si>
    <t>The University of Manchester</t>
  </si>
  <si>
    <t>34.5</t>
  </si>
  <si>
    <t>University of Copenhagen</t>
  </si>
  <si>
    <t>34.4</t>
  </si>
  <si>
    <t>PSL University</t>
  </si>
  <si>
    <t>34.3</t>
  </si>
  <si>
    <t>34.2</t>
  </si>
  <si>
    <t>33.9</t>
  </si>
  <si>
    <t>37.1</t>
  </si>
  <si>
    <t>Rockefeller University</t>
  </si>
  <si>
    <t>25-26</t>
  </si>
  <si>
    <t>33.8</t>
  </si>
  <si>
    <t>16.0</t>
  </si>
  <si>
    <t>University of Minnesota, Twin Cities</t>
  </si>
  <si>
    <t>33.6</t>
  </si>
  <si>
    <t>King's College London</t>
  </si>
  <si>
    <t>33.4</t>
  </si>
  <si>
    <t>33.3</t>
  </si>
  <si>
    <t>University of Maryland, College Park</t>
  </si>
  <si>
    <t>33.1</t>
  </si>
  <si>
    <t>University of Colorado at Boulder</t>
  </si>
  <si>
    <t>33.0</t>
  </si>
  <si>
    <t>The University of Texas Southwestern Medical Center at Dallas</t>
  </si>
  <si>
    <t>32.9</t>
  </si>
  <si>
    <t>32.6</t>
  </si>
  <si>
    <t>32.0</t>
  </si>
  <si>
    <t>35.0</t>
  </si>
  <si>
    <t>University of Munich</t>
  </si>
  <si>
    <t>31.4</t>
  </si>
  <si>
    <t>University of Sydney</t>
  </si>
  <si>
    <t>45.0</t>
  </si>
  <si>
    <t>70.1</t>
  </si>
  <si>
    <t>72.8</t>
  </si>
  <si>
    <t>60.0</t>
  </si>
  <si>
    <t>57.2</t>
  </si>
  <si>
    <t>57.7</t>
  </si>
  <si>
    <t>53.2</t>
  </si>
  <si>
    <t>48.3</t>
  </si>
  <si>
    <t>50.2</t>
  </si>
  <si>
    <t>37.7</t>
  </si>
  <si>
    <t>47.0</t>
  </si>
  <si>
    <t>46.8</t>
  </si>
  <si>
    <t>45.9</t>
  </si>
  <si>
    <t>45.5</t>
  </si>
  <si>
    <t>39.8</t>
  </si>
  <si>
    <t>37.4</t>
  </si>
  <si>
    <t>39.5</t>
  </si>
  <si>
    <t>39.3</t>
  </si>
  <si>
    <t>39.1</t>
  </si>
  <si>
    <t>38.0</t>
  </si>
  <si>
    <t>37.3</t>
  </si>
  <si>
    <t>University of Geneva</t>
  </si>
  <si>
    <t>The University of New South Wales</t>
  </si>
  <si>
    <t>30.2</t>
  </si>
  <si>
    <t>30.0</t>
  </si>
  <si>
    <t>University of Oslo</t>
  </si>
  <si>
    <t>Aarhus University</t>
  </si>
  <si>
    <t>Heidelberg University</t>
  </si>
  <si>
    <t>The University of Texas M. D. Anderson Cancer Center</t>
  </si>
  <si>
    <t>Ghent University</t>
  </si>
  <si>
    <t>The Hebrew University of Jerusalem</t>
  </si>
  <si>
    <t>Université Paris Cité</t>
  </si>
  <si>
    <t>Sun Yat-sen University</t>
  </si>
  <si>
    <t>The Australian National University</t>
  </si>
  <si>
    <t>University of Pittsburgh</t>
  </si>
  <si>
    <t>Purdue University - West Lafayette</t>
  </si>
  <si>
    <t>Technion-Israel Institute of Technology</t>
  </si>
  <si>
    <t>University of Basel</t>
  </si>
  <si>
    <t>22.0</t>
  </si>
  <si>
    <t>Weizmann Institute of Science</t>
  </si>
  <si>
    <t>27.0</t>
  </si>
  <si>
    <t>Nanyang Technological University</t>
  </si>
  <si>
    <t>Uppsala University</t>
  </si>
  <si>
    <t>Stockholm University</t>
  </si>
  <si>
    <t>University of Alberta</t>
  </si>
  <si>
    <t>University of Helsinki</t>
  </si>
  <si>
    <t>University of Florida</t>
  </si>
  <si>
    <t>Huazhong University of Science and Technology</t>
  </si>
  <si>
    <t>The University of Hong Kong</t>
  </si>
  <si>
    <t>The University of Western Australia</t>
  </si>
  <si>
    <t>101-150</t>
  </si>
  <si>
    <t>Aix Marseille University</t>
  </si>
  <si>
    <t>Arizona State University</t>
  </si>
  <si>
    <t>40-54</t>
  </si>
  <si>
    <t> Rank</t>
  </si>
  <si>
    <t>University</t>
  </si>
  <si>
    <t>Overall Score</t>
  </si>
  <si>
    <t> Cambridge, United States</t>
  </si>
  <si>
    <t> Shortlist</t>
  </si>
  <si>
    <t> Cambridge, United Kingdom</t>
  </si>
  <si>
    <t> Stanford, United States</t>
  </si>
  <si>
    <t>98.5</t>
  </si>
  <si>
    <t> Oxford, United Kingdom</t>
  </si>
  <si>
    <t>98.4</t>
  </si>
  <si>
    <t>California Institute of Technology (Caltech)</t>
  </si>
  <si>
    <t> Pasadena, United States</t>
  </si>
  <si>
    <t> London, United Kingdom</t>
  </si>
  <si>
    <t> Zürich, Switzerland</t>
  </si>
  <si>
    <t> Chicago, United States</t>
  </si>
  <si>
    <t>National University of Singapore (NUS)</t>
  </si>
  <si>
    <t> Singapore, Singapore</t>
  </si>
  <si>
    <t> Beijing, China (Mainland)</t>
  </si>
  <si>
    <t> Philadelphia, United States</t>
  </si>
  <si>
    <t> Edinburgh, United Kingdom</t>
  </si>
  <si>
    <t>EPFL</t>
  </si>
  <si>
    <t> Lausanne, Switzerland</t>
  </si>
  <si>
    <t>89.2</t>
  </si>
  <si>
    <t> Princeton, United States</t>
  </si>
  <si>
    <t> New Haven, United States</t>
  </si>
  <si>
    <t>Nanyang Technological University, Singapore (NTU Singapore)</t>
  </si>
  <si>
    <t>88.4</t>
  </si>
  <si>
    <t> Ithaca, United States</t>
  </si>
  <si>
    <t> Hong Kong, Hong Kong SAR</t>
  </si>
  <si>
    <t> New York City, United States</t>
  </si>
  <si>
    <t> Tokyo, Japan</t>
  </si>
  <si>
    <t>85.3</t>
  </si>
  <si>
    <t> Baltimore, United States</t>
  </si>
  <si>
    <t>85.1</t>
  </si>
  <si>
    <t> Ann Arbor, United States</t>
  </si>
  <si>
    <t>84.4</t>
  </si>
  <si>
    <t>Université PSL</t>
  </si>
  <si>
    <t> Paris, France</t>
  </si>
  <si>
    <t>83.8</t>
  </si>
  <si>
    <t>University of California, Berkeley (UCB)</t>
  </si>
  <si>
    <t> Berkeley, United States</t>
  </si>
  <si>
    <t> Manchester, United Kingdom</t>
  </si>
  <si>
    <t>82.3</t>
  </si>
  <si>
    <t> Seoul, South Korea</t>
  </si>
  <si>
    <t>Australian National University (ANU)</t>
  </si>
  <si>
    <t> Canberra, Australia</t>
  </si>
  <si>
    <t> Montreal, Canada</t>
  </si>
  <si>
    <t>81.9</t>
  </si>
  <si>
    <t> Evanston, United States</t>
  </si>
  <si>
    <t> Parkville, Australia</t>
  </si>
  <si>
    <t>81.6</t>
  </si>
  <si>
    <t> Shanghai, China (Mainland)</t>
  </si>
  <si>
    <t>81.5</t>
  </si>
  <si>
    <t> Toronto, Canada</t>
  </si>
  <si>
    <t> Kyoto, Japan</t>
  </si>
  <si>
    <t>81.4</t>
  </si>
  <si>
    <t>The Chinese University of Hong Kong (CUHK)</t>
  </si>
  <si>
    <t> Hong Kong SAR, Hong Kong SAR</t>
  </si>
  <si>
    <t>80.6</t>
  </si>
  <si>
    <t>New York University (NYU)</t>
  </si>
  <si>
    <t> Sydney, Australia</t>
  </si>
  <si>
    <t>79.6</t>
  </si>
  <si>
    <t>KAIST - Korea Advanced Institute of Science &amp; Technology</t>
  </si>
  <si>
    <t> Daejeon, South Korea</t>
  </si>
  <si>
    <t> Hangzhou, China (Mainland)</t>
  </si>
  <si>
    <t>University of California, Los Angeles (UCLA)</t>
  </si>
  <si>
    <t> Los Angeles, United States</t>
  </si>
  <si>
    <t>The University of New South Wales (UNSW Sydney)</t>
  </si>
  <si>
    <t>77.4</t>
  </si>
  <si>
    <t> Vancouver, Canada</t>
  </si>
  <si>
    <t> Palaiseau Cedex, France</t>
  </si>
  <si>
    <t> Munich, Germany</t>
  </si>
  <si>
    <t> Durham, United States</t>
  </si>
  <si>
    <t> Brisbane City, Australia</t>
  </si>
  <si>
    <t> Pittsburgh, United States</t>
  </si>
  <si>
    <t>University of California, San Diego (UCSD)</t>
  </si>
  <si>
    <t> San Diego, United States</t>
  </si>
  <si>
    <t>  Hong Kong SAR</t>
  </si>
  <si>
    <t>Tokyo Institute of Technology (Tokyo Tech)</t>
  </si>
  <si>
    <t>72.5</t>
  </si>
  <si>
    <t>The London School of Economics and Political Science (LSE)</t>
  </si>
  <si>
    <t> Melbourne, Australia</t>
  </si>
  <si>
    <t> Amsterdam, Netherlands</t>
  </si>
  <si>
    <t>Ludwig-Maximilians-Universität München</t>
  </si>
  <si>
    <t>70.4</t>
  </si>
  <si>
    <t> Delft, Netherlands</t>
  </si>
  <si>
    <t> Bristol, United Kingdom</t>
  </si>
  <si>
    <t> Providence, United States</t>
  </si>
  <si>
    <t>The University of Warwick</t>
  </si>
  <si>
    <t> Coventry, United Kingdom</t>
  </si>
  <si>
    <t>69.1</t>
  </si>
  <si>
    <t> 69117 Heidelberg,, Germany</t>
  </si>
  <si>
    <t>The Hong Kong Polytechnic University</t>
  </si>
  <si>
    <t>Universidad de Buenos Aires (UBA)</t>
  </si>
  <si>
    <t> Buenos Aires, Argentina</t>
  </si>
  <si>
    <t>Osaka University</t>
  </si>
  <si>
    <t> Osaka City, Japan</t>
  </si>
  <si>
    <t> Gif-sur-Yvette,, France</t>
  </si>
  <si>
    <t>Universiti Malaya (UM)</t>
  </si>
  <si>
    <t> Kuala Lumpur, Malaysia</t>
  </si>
  <si>
    <t>67.9</t>
  </si>
  <si>
    <t>Pohang University of Science And Technology (POSTECH)</t>
  </si>
  <si>
    <t> Pohang , South Korea</t>
  </si>
  <si>
    <t> Austin, United States</t>
  </si>
  <si>
    <t>67.4</t>
  </si>
  <si>
    <t>Yonsei University</t>
  </si>
  <si>
    <t>Korea University</t>
  </si>
  <si>
    <t>Lomonosov Moscow State University</t>
  </si>
  <si>
    <t> Moscow, Russia</t>
  </si>
  <si>
    <t>66.8</t>
  </si>
  <si>
    <t> Leuven, Belgium</t>
  </si>
  <si>
    <t>National Taiwan University (NTU)</t>
  </si>
  <si>
    <t> Taipei City, Taiwan</t>
  </si>
  <si>
    <t>University of Southampton</t>
  </si>
  <si>
    <t> Southampton, United Kingdom</t>
  </si>
  <si>
    <t>Tohoku University</t>
  </si>
  <si>
    <t> Sendai City, Japan</t>
  </si>
  <si>
    <t> Seattle, United States</t>
  </si>
  <si>
    <t> Glasgow, United Kingdom</t>
  </si>
  <si>
    <t> Copenhagen, Denmark</t>
  </si>
  <si>
    <t> Madison, United States</t>
  </si>
  <si>
    <t> Champaign, United States</t>
  </si>
  <si>
    <t>University of Leeds</t>
  </si>
  <si>
    <t> Leeds, United Kingdom</t>
  </si>
  <si>
    <t>The University of Auckland</t>
  </si>
  <si>
    <t> Auckland, New Zealand</t>
  </si>
  <si>
    <t>62.7</t>
  </si>
  <si>
    <t> Atlanta, United States</t>
  </si>
  <si>
    <t>62.3</t>
  </si>
  <si>
    <t>KTH Royal Institute of Technology</t>
  </si>
  <si>
    <t> Stockholm, Sweden</t>
  </si>
  <si>
    <t>62.1</t>
  </si>
  <si>
    <t> Perth, Australia</t>
  </si>
  <si>
    <t>61.7</t>
  </si>
  <si>
    <t>University of Birmingham</t>
  </si>
  <si>
    <t> Birmingham, United Kingdom</t>
  </si>
  <si>
    <t>Durham University</t>
  </si>
  <si>
    <t> Durham, United Kingdom</t>
  </si>
  <si>
    <t>Pennsylvania State University</t>
  </si>
  <si>
    <t> University Park, United States</t>
  </si>
  <si>
    <t>60.8</t>
  </si>
  <si>
    <t> Hefei, China (Mainland)</t>
  </si>
  <si>
    <t>60.7</t>
  </si>
  <si>
    <t>Lund University</t>
  </si>
  <si>
    <t> Lund, Sweden</t>
  </si>
  <si>
    <t>60.1</t>
  </si>
  <si>
    <t>The University of Sheffield</t>
  </si>
  <si>
    <t> Sheffield, United Kingdom</t>
  </si>
  <si>
    <t>59.5</t>
  </si>
  <si>
    <t>University of St Andrews</t>
  </si>
  <si>
    <t> St. Andrews, United Kingdom</t>
  </si>
  <si>
    <t>Trinity College Dublin, The University of Dublin</t>
  </si>
  <si>
    <t> Dublin, Ireland</t>
  </si>
  <si>
    <t>Sungkyunkwan University (SKKU)</t>
  </si>
  <si>
    <t> Suwon, South Korea</t>
  </si>
  <si>
    <t>Rice University</t>
  </si>
  <si>
    <t> Houston, United States</t>
  </si>
  <si>
    <t>Region</t>
  </si>
  <si>
    <t>Score</t>
  </si>
  <si>
    <t>ShortlistNote</t>
  </si>
  <si>
    <t>No.</t>
  </si>
  <si>
    <t>rankingsort descending</t>
  </si>
  <si>
    <t>Impact Rank*</t>
  </si>
  <si>
    <t>Openness Rank*</t>
  </si>
  <si>
    <t>Excellence Rank*</t>
  </si>
  <si>
    <t>University of California Berkeley</t>
  </si>
  <si>
    <t>University of Michigan</t>
  </si>
  <si>
    <t>Columbia University New York</t>
  </si>
  <si>
    <t>University of California Los Angeles UCLA</t>
  </si>
  <si>
    <t>UCL University College London</t>
  </si>
  <si>
    <t>University of California San Diego</t>
  </si>
  <si>
    <t>University of Minnesota System</t>
  </si>
  <si>
    <t>University of Wisconsin Madison</t>
  </si>
  <si>
    <t>Tsinghua University / 清华大学</t>
  </si>
  <si>
    <t>University of Texas Austin</t>
  </si>
  <si>
    <t>University of North Carolina Chapel Hill</t>
  </si>
  <si>
    <t>Eidgenössische Technische Hochschule ETH Zürich / Swiss Federal Institute of Technology Zurich</t>
  </si>
  <si>
    <t>Peking University / 北京大学</t>
  </si>
  <si>
    <t>University of Illinois Urbana Champaign</t>
  </si>
  <si>
    <t>Ohio State University</t>
  </si>
  <si>
    <t>University of California Davis</t>
  </si>
  <si>
    <t>University of California Irvine</t>
  </si>
  <si>
    <t>University of California San Francisco</t>
  </si>
  <si>
    <t>University of New South Wales</t>
  </si>
  <si>
    <t>Washington University Saint Louis</t>
  </si>
  <si>
    <t>University of Maryland College Park</t>
  </si>
  <si>
    <t>Purdue University</t>
  </si>
  <si>
    <t>Michigan State University</t>
  </si>
  <si>
    <t>Rutgers The State University of New Jersey</t>
  </si>
  <si>
    <t>University of Queensland</t>
  </si>
  <si>
    <t>Texas A&amp;M University</t>
  </si>
  <si>
    <t>University of Arizona</t>
  </si>
  <si>
    <t>California Institute of Technology Caltech</t>
  </si>
  <si>
    <t>University of Utah</t>
  </si>
  <si>
    <t>University of Virginia</t>
  </si>
  <si>
    <t>Utrecht University / Universiteit Utrecht</t>
  </si>
  <si>
    <t>University of Tokyo / 東京大学</t>
  </si>
  <si>
    <t>Zhejiang University (National Che Kiang University) / 浙江大学</t>
  </si>
  <si>
    <t>Shanghai Jiao Tong University / 上海交通大学</t>
  </si>
  <si>
    <t>Universidade de São Paulo USP</t>
  </si>
  <si>
    <t>University of Amsterdam / Universiteit van Amsterdam</t>
  </si>
  <si>
    <t>University of Copenhagen / Københavns Universitet</t>
  </si>
  <si>
    <t>University of California Santa Barbara</t>
  </si>
  <si>
    <t>North Carolina State University</t>
  </si>
  <si>
    <t>Catholic University of Leuven / Katholieke Universiteit Leuven</t>
  </si>
  <si>
    <t>University of Iowa</t>
  </si>
  <si>
    <t>Virginia Polytechnic Institute and State University</t>
  </si>
  <si>
    <t>University of Groningen / Rijksuniversiteit Groningen</t>
  </si>
  <si>
    <t>University of Waterloo</t>
  </si>
  <si>
    <t>Technische Universität München</t>
  </si>
  <si>
    <t>University of Calgary</t>
  </si>
  <si>
    <t>Universität Zürich</t>
  </si>
  <si>
    <t>University of Helsinki / Helsingin yliopisto</t>
  </si>
  <si>
    <t>Delft University of Technology TU Delft</t>
  </si>
  <si>
    <t>University of Science &amp; Technology of China / 中国科学技术大学</t>
  </si>
  <si>
    <t>Seoul National University / 서울대학교</t>
  </si>
  <si>
    <t>University of Oslo / Universitetet i Oslo</t>
  </si>
  <si>
    <t>Indiana University Bloomington</t>
  </si>
  <si>
    <t>University of Massachusetts Amherst</t>
  </si>
  <si>
    <t>THE</t>
  </si>
  <si>
    <t>Ranking</t>
  </si>
  <si>
    <t>ARWU</t>
  </si>
  <si>
    <t>QS</t>
  </si>
  <si>
    <t>Webometrics</t>
  </si>
  <si>
    <t>ID</t>
  </si>
  <si>
    <t>StandardizedName</t>
  </si>
  <si>
    <t>IDinTheRanking</t>
  </si>
  <si>
    <t>University of Tokyo</t>
  </si>
  <si>
    <t>Nazwa uczelni</t>
  </si>
  <si>
    <t>THE_ID</t>
  </si>
  <si>
    <t>ARWU_ID</t>
  </si>
  <si>
    <t>QS_ID</t>
  </si>
  <si>
    <t>Webometrics_ID</t>
  </si>
  <si>
    <t>SumaKontrolnaID</t>
  </si>
  <si>
    <t>LiczbaWystąpień</t>
  </si>
  <si>
    <t>Suma końcowa</t>
  </si>
  <si>
    <t>Liczba z Nazwa uczelni</t>
  </si>
  <si>
    <t>Etykiety wierszy</t>
  </si>
  <si>
    <t>Suma z Webometrics</t>
  </si>
  <si>
    <t>Suma z QS</t>
  </si>
  <si>
    <t>Suma z ARWU</t>
  </si>
  <si>
    <t>Suma z THE</t>
  </si>
  <si>
    <t>RankValueInTheRanking</t>
  </si>
  <si>
    <t>THE_RV</t>
  </si>
  <si>
    <t>ARWU_RV</t>
  </si>
  <si>
    <t>QS_RV</t>
  </si>
  <si>
    <t>Webometrics_RV</t>
  </si>
  <si>
    <t>WartośćKontrolna</t>
  </si>
  <si>
    <t>THE_RV1000</t>
  </si>
  <si>
    <t>ARWU_RV1000</t>
  </si>
  <si>
    <t>QS_RV1000</t>
  </si>
  <si>
    <t>Webometrics_RV1000</t>
  </si>
  <si>
    <t>Tablica korelacji RV</t>
  </si>
  <si>
    <t>Tablica korelacji RV1000</t>
  </si>
  <si>
    <t>THE-ARWU</t>
  </si>
  <si>
    <t>THE-QS</t>
  </si>
  <si>
    <t>THE-Webometrics</t>
  </si>
  <si>
    <t>ARWU-QS</t>
  </si>
  <si>
    <t>ARWU-Webometrics</t>
  </si>
  <si>
    <t>QS-Webometrics</t>
  </si>
  <si>
    <t>Tablica korelacji RV parami wspólnych zestawów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</si>
</sst>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0" borderId="1" xfId="0" applyBorder="1"/>
    <xf numFmtId="14" fontId="0" fillId="0" borderId="0" xfId="0" applyNumberFormat="1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1" fillId="2" borderId="2" xfId="0" applyFont="1" applyFill="1" applyBorder="1"/>
    <xf numFmtId="0" fontId="0" fillId="3" borderId="3" xfId="0" applyFill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</cellXfs>
  <cellStyles count="1">
    <cellStyle name="Normalny" xfId="0" builtinId="0"/>
  </cellStyles>
  <dxfs count="15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 outline="0">
        <left/>
        <right/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Analizy!$S$212</c:f>
              <c:strCache>
                <c:ptCount val="1"/>
                <c:pt idx="0">
                  <c:v>ARWU_RV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Analizy!$R$213:$R$283</c:f>
              <c:numCache>
                <c:formatCode>General</c:formatCode>
                <c:ptCount val="71"/>
                <c:pt idx="0">
                  <c:v>2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3</c:v>
                </c:pt>
                <c:pt idx="5">
                  <c:v>8</c:v>
                </c:pt>
                <c:pt idx="6">
                  <c:v>11</c:v>
                </c:pt>
                <c:pt idx="7">
                  <c:v>9</c:v>
                </c:pt>
                <c:pt idx="8">
                  <c:v>14</c:v>
                </c:pt>
                <c:pt idx="9">
                  <c:v>7</c:v>
                </c:pt>
                <c:pt idx="10">
                  <c:v>20</c:v>
                </c:pt>
                <c:pt idx="11">
                  <c:v>13</c:v>
                </c:pt>
                <c:pt idx="12">
                  <c:v>15</c:v>
                </c:pt>
                <c:pt idx="13">
                  <c:v>22</c:v>
                </c:pt>
                <c:pt idx="14">
                  <c:v>11</c:v>
                </c:pt>
                <c:pt idx="15">
                  <c:v>10</c:v>
                </c:pt>
                <c:pt idx="16">
                  <c:v>6</c:v>
                </c:pt>
                <c:pt idx="17">
                  <c:v>16</c:v>
                </c:pt>
                <c:pt idx="18">
                  <c:v>23</c:v>
                </c:pt>
                <c:pt idx="19">
                  <c:v>18</c:v>
                </c:pt>
                <c:pt idx="20">
                  <c:v>21</c:v>
                </c:pt>
                <c:pt idx="21">
                  <c:v>17</c:v>
                </c:pt>
                <c:pt idx="22">
                  <c:v>26</c:v>
                </c:pt>
                <c:pt idx="23">
                  <c:v>24</c:v>
                </c:pt>
                <c:pt idx="24">
                  <c:v>32</c:v>
                </c:pt>
                <c:pt idx="25">
                  <c:v>29</c:v>
                </c:pt>
                <c:pt idx="26">
                  <c:v>25</c:v>
                </c:pt>
                <c:pt idx="27">
                  <c:v>26</c:v>
                </c:pt>
                <c:pt idx="28">
                  <c:v>34</c:v>
                </c:pt>
                <c:pt idx="29">
                  <c:v>19</c:v>
                </c:pt>
                <c:pt idx="30">
                  <c:v>39</c:v>
                </c:pt>
                <c:pt idx="31">
                  <c:v>40</c:v>
                </c:pt>
                <c:pt idx="32">
                  <c:v>54</c:v>
                </c:pt>
                <c:pt idx="33">
                  <c:v>50</c:v>
                </c:pt>
                <c:pt idx="34">
                  <c:v>35</c:v>
                </c:pt>
                <c:pt idx="35">
                  <c:v>53</c:v>
                </c:pt>
                <c:pt idx="36">
                  <c:v>54</c:v>
                </c:pt>
                <c:pt idx="37">
                  <c:v>46</c:v>
                </c:pt>
                <c:pt idx="38">
                  <c:v>67</c:v>
                </c:pt>
                <c:pt idx="39">
                  <c:v>48</c:v>
                </c:pt>
                <c:pt idx="40">
                  <c:v>81</c:v>
                </c:pt>
                <c:pt idx="41">
                  <c:v>52</c:v>
                </c:pt>
                <c:pt idx="42">
                  <c:v>71</c:v>
                </c:pt>
                <c:pt idx="43">
                  <c:v>31</c:v>
                </c:pt>
                <c:pt idx="44">
                  <c:v>36</c:v>
                </c:pt>
                <c:pt idx="45">
                  <c:v>44</c:v>
                </c:pt>
                <c:pt idx="46">
                  <c:v>62</c:v>
                </c:pt>
                <c:pt idx="47">
                  <c:v>56</c:v>
                </c:pt>
                <c:pt idx="48">
                  <c:v>61</c:v>
                </c:pt>
                <c:pt idx="49">
                  <c:v>82</c:v>
                </c:pt>
                <c:pt idx="50">
                  <c:v>74</c:v>
                </c:pt>
                <c:pt idx="51">
                  <c:v>47</c:v>
                </c:pt>
                <c:pt idx="52">
                  <c:v>57</c:v>
                </c:pt>
                <c:pt idx="53">
                  <c:v>69</c:v>
                </c:pt>
                <c:pt idx="54">
                  <c:v>30</c:v>
                </c:pt>
                <c:pt idx="55">
                  <c:v>68</c:v>
                </c:pt>
                <c:pt idx="56">
                  <c:v>65</c:v>
                </c:pt>
                <c:pt idx="57">
                  <c:v>51</c:v>
                </c:pt>
                <c:pt idx="58">
                  <c:v>93</c:v>
                </c:pt>
                <c:pt idx="59">
                  <c:v>66</c:v>
                </c:pt>
                <c:pt idx="60">
                  <c:v>90</c:v>
                </c:pt>
                <c:pt idx="61">
                  <c:v>95</c:v>
                </c:pt>
                <c:pt idx="62">
                  <c:v>64</c:v>
                </c:pt>
                <c:pt idx="63">
                  <c:v>42</c:v>
                </c:pt>
                <c:pt idx="64">
                  <c:v>76</c:v>
                </c:pt>
                <c:pt idx="65">
                  <c:v>98</c:v>
                </c:pt>
                <c:pt idx="66">
                  <c:v>75</c:v>
                </c:pt>
                <c:pt idx="67">
                  <c:v>49</c:v>
                </c:pt>
                <c:pt idx="68">
                  <c:v>89</c:v>
                </c:pt>
                <c:pt idx="69">
                  <c:v>80</c:v>
                </c:pt>
                <c:pt idx="70">
                  <c:v>85</c:v>
                </c:pt>
              </c:numCache>
            </c:numRef>
          </c:xVal>
          <c:yVal>
            <c:numRef>
              <c:f>Analizy!$S$213:$S$283</c:f>
              <c:numCache>
                <c:formatCode>General</c:formatCode>
                <c:ptCount val="7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7</c:v>
                </c:pt>
                <c:pt idx="4">
                  <c:v>4</c:v>
                </c:pt>
                <c:pt idx="5">
                  <c:v>5</c:v>
                </c:pt>
                <c:pt idx="6">
                  <c:v>8</c:v>
                </c:pt>
                <c:pt idx="7">
                  <c:v>11</c:v>
                </c:pt>
                <c:pt idx="8">
                  <c:v>15</c:v>
                </c:pt>
                <c:pt idx="9">
                  <c:v>6</c:v>
                </c:pt>
                <c:pt idx="10">
                  <c:v>12</c:v>
                </c:pt>
                <c:pt idx="11">
                  <c:v>10</c:v>
                </c:pt>
                <c:pt idx="12">
                  <c:v>14</c:v>
                </c:pt>
                <c:pt idx="13">
                  <c:v>18</c:v>
                </c:pt>
                <c:pt idx="14">
                  <c:v>20</c:v>
                </c:pt>
                <c:pt idx="15">
                  <c:v>23</c:v>
                </c:pt>
                <c:pt idx="16">
                  <c:v>9</c:v>
                </c:pt>
                <c:pt idx="17">
                  <c:v>26</c:v>
                </c:pt>
                <c:pt idx="18">
                  <c:v>28</c:v>
                </c:pt>
                <c:pt idx="19">
                  <c:v>22</c:v>
                </c:pt>
                <c:pt idx="20">
                  <c:v>13</c:v>
                </c:pt>
                <c:pt idx="21">
                  <c:v>34</c:v>
                </c:pt>
                <c:pt idx="22">
                  <c:v>30</c:v>
                </c:pt>
                <c:pt idx="23">
                  <c:v>25</c:v>
                </c:pt>
                <c:pt idx="24">
                  <c:v>21</c:v>
                </c:pt>
                <c:pt idx="25">
                  <c:v>35</c:v>
                </c:pt>
                <c:pt idx="26">
                  <c:v>31</c:v>
                </c:pt>
                <c:pt idx="27">
                  <c:v>17</c:v>
                </c:pt>
                <c:pt idx="28">
                  <c:v>32</c:v>
                </c:pt>
                <c:pt idx="29">
                  <c:v>71</c:v>
                </c:pt>
                <c:pt idx="30">
                  <c:v>24</c:v>
                </c:pt>
                <c:pt idx="31">
                  <c:v>44</c:v>
                </c:pt>
                <c:pt idx="32">
                  <c:v>38</c:v>
                </c:pt>
                <c:pt idx="33">
                  <c:v>37</c:v>
                </c:pt>
                <c:pt idx="34">
                  <c:v>48</c:v>
                </c:pt>
                <c:pt idx="35">
                  <c:v>47</c:v>
                </c:pt>
                <c:pt idx="36">
                  <c:v>60</c:v>
                </c:pt>
                <c:pt idx="37">
                  <c:v>73</c:v>
                </c:pt>
                <c:pt idx="38">
                  <c:v>36</c:v>
                </c:pt>
                <c:pt idx="39">
                  <c:v>49</c:v>
                </c:pt>
                <c:pt idx="40">
                  <c:v>33</c:v>
                </c:pt>
                <c:pt idx="41">
                  <c:v>54</c:v>
                </c:pt>
                <c:pt idx="42">
                  <c:v>64</c:v>
                </c:pt>
                <c:pt idx="43">
                  <c:v>96</c:v>
                </c:pt>
                <c:pt idx="44">
                  <c:v>88</c:v>
                </c:pt>
                <c:pt idx="45">
                  <c:v>75</c:v>
                </c:pt>
                <c:pt idx="46">
                  <c:v>79</c:v>
                </c:pt>
                <c:pt idx="47">
                  <c:v>98</c:v>
                </c:pt>
                <c:pt idx="48">
                  <c:v>99</c:v>
                </c:pt>
                <c:pt idx="49">
                  <c:v>59</c:v>
                </c:pt>
                <c:pt idx="50">
                  <c:v>62</c:v>
                </c:pt>
                <c:pt idx="51">
                  <c:v>40</c:v>
                </c:pt>
                <c:pt idx="52">
                  <c:v>27</c:v>
                </c:pt>
                <c:pt idx="53">
                  <c:v>29</c:v>
                </c:pt>
                <c:pt idx="54">
                  <c:v>56</c:v>
                </c:pt>
                <c:pt idx="55">
                  <c:v>41</c:v>
                </c:pt>
                <c:pt idx="56">
                  <c:v>53</c:v>
                </c:pt>
                <c:pt idx="57">
                  <c:v>67</c:v>
                </c:pt>
                <c:pt idx="58">
                  <c:v>16</c:v>
                </c:pt>
                <c:pt idx="59">
                  <c:v>54</c:v>
                </c:pt>
                <c:pt idx="60">
                  <c:v>43</c:v>
                </c:pt>
                <c:pt idx="61">
                  <c:v>61</c:v>
                </c:pt>
                <c:pt idx="62">
                  <c:v>57</c:v>
                </c:pt>
                <c:pt idx="63">
                  <c:v>95</c:v>
                </c:pt>
                <c:pt idx="64">
                  <c:v>81</c:v>
                </c:pt>
                <c:pt idx="65">
                  <c:v>64</c:v>
                </c:pt>
                <c:pt idx="66">
                  <c:v>66</c:v>
                </c:pt>
                <c:pt idx="67">
                  <c:v>41</c:v>
                </c:pt>
                <c:pt idx="68">
                  <c:v>76</c:v>
                </c:pt>
                <c:pt idx="69">
                  <c:v>87</c:v>
                </c:pt>
                <c:pt idx="70">
                  <c:v>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E4-43E6-8B87-F417736E9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707456"/>
        <c:axId val="444289704"/>
      </c:scatterChart>
      <c:valAx>
        <c:axId val="443707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4289704"/>
        <c:crosses val="autoZero"/>
        <c:crossBetween val="midCat"/>
      </c:valAx>
      <c:valAx>
        <c:axId val="444289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3707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611981</xdr:colOff>
      <xdr:row>255</xdr:row>
      <xdr:rowOff>100012</xdr:rowOff>
    </xdr:from>
    <xdr:to>
      <xdr:col>29</xdr:col>
      <xdr:colOff>540543</xdr:colOff>
      <xdr:row>270</xdr:row>
      <xdr:rowOff>128587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BC3E726-14E1-436D-0139-5A6FA54541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5055.875887037037" createdVersion="8" refreshedVersion="8" minRefreshableVersion="3" recordCount="171" xr:uid="{80A5A2D6-C25A-457A-B611-4AD4D7801151}">
  <cacheSource type="worksheet">
    <worksheetSource name="Analiza_wRankingach"/>
  </cacheSource>
  <cacheFields count="16">
    <cacheField name="Nazwa uczelni" numFmtId="0">
      <sharedItems/>
    </cacheField>
    <cacheField name="THE" numFmtId="0">
      <sharedItems containsSemiMixedTypes="0" containsString="0" containsNumber="1" containsInteger="1" minValue="0" maxValue="1"/>
    </cacheField>
    <cacheField name="ARWU" numFmtId="0">
      <sharedItems containsSemiMixedTypes="0" containsString="0" containsNumber="1" containsInteger="1" minValue="0" maxValue="1"/>
    </cacheField>
    <cacheField name="QS" numFmtId="0">
      <sharedItems containsSemiMixedTypes="0" containsString="0" containsNumber="1" containsInteger="1" minValue="0" maxValue="1"/>
    </cacheField>
    <cacheField name="Webometrics" numFmtId="0">
      <sharedItems containsSemiMixedTypes="0" containsString="0" containsNumber="1" containsInteger="1" minValue="0" maxValue="1"/>
    </cacheField>
    <cacheField name="LiczbaWystąpień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THE_RV" numFmtId="0">
      <sharedItems containsSemiMixedTypes="0" containsString="0" containsNumber="1" containsInteger="1" minValue="0" maxValue="99"/>
    </cacheField>
    <cacheField name="ARWU_RV" numFmtId="0">
      <sharedItems containsSemiMixedTypes="0" containsString="0" containsNumber="1" containsInteger="1" minValue="0" maxValue="99"/>
    </cacheField>
    <cacheField name="QS_RV" numFmtId="0">
      <sharedItems containsSemiMixedTypes="0" containsString="0" containsNumber="1" containsInteger="1" minValue="0" maxValue="100"/>
    </cacheField>
    <cacheField name="Webometrics_RV" numFmtId="0">
      <sharedItems containsSemiMixedTypes="0" containsString="0" containsNumber="1" containsInteger="1" minValue="0" maxValue="100"/>
    </cacheField>
    <cacheField name="WartośćKontrolna" numFmtId="0">
      <sharedItems containsSemiMixedTypes="0" containsString="0" containsNumber="1" containsInteger="1" minValue="9" maxValue="325"/>
    </cacheField>
    <cacheField name="THE_ID" numFmtId="0">
      <sharedItems containsSemiMixedTypes="0" containsString="0" containsNumber="1" containsInteger="1" minValue="0" maxValue="100"/>
    </cacheField>
    <cacheField name="ARWU_ID" numFmtId="0">
      <sharedItems containsSemiMixedTypes="0" containsString="0" containsNumber="1" containsInteger="1" minValue="0" maxValue="100"/>
    </cacheField>
    <cacheField name="QS_ID" numFmtId="0">
      <sharedItems containsSemiMixedTypes="0" containsString="0" containsNumber="1" containsInteger="1" minValue="0" maxValue="100"/>
    </cacheField>
    <cacheField name="Webometrics_ID" numFmtId="0">
      <sharedItems containsSemiMixedTypes="0" containsString="0" containsNumber="1" containsInteger="1" minValue="0" maxValue="100"/>
    </cacheField>
    <cacheField name="SumaKontrolnaID" numFmtId="0">
      <sharedItems containsSemiMixedTypes="0" containsString="0" containsNumber="1" containsInteger="1" minValue="9" maxValue="3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1">
  <r>
    <s v="Harvard University"/>
    <n v="1"/>
    <n v="1"/>
    <n v="1"/>
    <n v="1"/>
    <x v="0"/>
    <n v="2"/>
    <n v="1"/>
    <n v="5"/>
    <n v="1"/>
    <n v="9"/>
    <n v="2"/>
    <n v="1"/>
    <n v="5"/>
    <n v="1"/>
    <n v="9"/>
  </r>
  <r>
    <s v="Stanford University"/>
    <n v="1"/>
    <n v="1"/>
    <n v="1"/>
    <n v="1"/>
    <x v="0"/>
    <n v="3"/>
    <n v="2"/>
    <n v="3"/>
    <n v="2"/>
    <n v="10"/>
    <n v="4"/>
    <n v="2"/>
    <n v="3"/>
    <n v="2"/>
    <n v="11"/>
  </r>
  <r>
    <s v="Massachusetts Institute of Technology"/>
    <n v="1"/>
    <n v="1"/>
    <n v="1"/>
    <n v="1"/>
    <x v="0"/>
    <n v="5"/>
    <n v="3"/>
    <n v="1"/>
    <n v="3"/>
    <n v="12"/>
    <n v="5"/>
    <n v="3"/>
    <n v="1"/>
    <n v="3"/>
    <n v="12"/>
  </r>
  <r>
    <s v="University of Oxford"/>
    <n v="1"/>
    <n v="1"/>
    <n v="1"/>
    <n v="1"/>
    <x v="0"/>
    <n v="1"/>
    <n v="7"/>
    <n v="4"/>
    <n v="5"/>
    <n v="17"/>
    <n v="1"/>
    <n v="7"/>
    <n v="4"/>
    <n v="5"/>
    <n v="17"/>
  </r>
  <r>
    <s v="University of Cambridge"/>
    <n v="1"/>
    <n v="1"/>
    <n v="1"/>
    <n v="1"/>
    <x v="0"/>
    <n v="3"/>
    <n v="4"/>
    <n v="2"/>
    <n v="12"/>
    <n v="21"/>
    <n v="3"/>
    <n v="4"/>
    <n v="2"/>
    <n v="12"/>
    <n v="21"/>
  </r>
  <r>
    <s v="Ohio State University"/>
    <n v="0"/>
    <n v="0"/>
    <n v="0"/>
    <n v="1"/>
    <x v="1"/>
    <n v="0"/>
    <n v="0"/>
    <n v="0"/>
    <n v="36"/>
    <n v="36"/>
    <n v="0"/>
    <n v="0"/>
    <n v="0"/>
    <n v="36"/>
    <n v="36"/>
  </r>
  <r>
    <s v="University of Maryland College Park"/>
    <n v="0"/>
    <n v="0"/>
    <n v="0"/>
    <n v="1"/>
    <x v="1"/>
    <n v="0"/>
    <n v="0"/>
    <n v="0"/>
    <n v="43"/>
    <n v="43"/>
    <n v="0"/>
    <n v="0"/>
    <n v="0"/>
    <n v="43"/>
    <n v="43"/>
  </r>
  <r>
    <s v="University of California Berkeley"/>
    <n v="1"/>
    <n v="1"/>
    <n v="1"/>
    <n v="1"/>
    <x v="0"/>
    <n v="8"/>
    <n v="5"/>
    <n v="27"/>
    <n v="4"/>
    <n v="44"/>
    <n v="8"/>
    <n v="5"/>
    <n v="27"/>
    <n v="4"/>
    <n v="44"/>
  </r>
  <r>
    <s v="Rockefeller University"/>
    <n v="0"/>
    <n v="1"/>
    <n v="0"/>
    <n v="0"/>
    <x v="1"/>
    <n v="0"/>
    <n v="44"/>
    <n v="0"/>
    <n v="0"/>
    <n v="44"/>
    <n v="0"/>
    <n v="44"/>
    <n v="0"/>
    <n v="0"/>
    <n v="44"/>
  </r>
  <r>
    <s v="Michigan State University"/>
    <n v="0"/>
    <n v="0"/>
    <n v="0"/>
    <n v="1"/>
    <x v="1"/>
    <n v="0"/>
    <n v="0"/>
    <n v="0"/>
    <n v="48"/>
    <n v="48"/>
    <n v="0"/>
    <n v="0"/>
    <n v="0"/>
    <n v="48"/>
    <n v="48"/>
  </r>
  <r>
    <s v="Columbia University"/>
    <n v="1"/>
    <n v="1"/>
    <n v="1"/>
    <n v="1"/>
    <x v="0"/>
    <n v="11"/>
    <n v="8"/>
    <n v="22"/>
    <n v="9"/>
    <n v="50"/>
    <n v="11"/>
    <n v="8"/>
    <n v="22"/>
    <n v="9"/>
    <n v="50"/>
  </r>
  <r>
    <s v="University of Maryland, College Park"/>
    <n v="0"/>
    <n v="1"/>
    <n v="0"/>
    <n v="0"/>
    <x v="1"/>
    <n v="0"/>
    <n v="50"/>
    <n v="0"/>
    <n v="0"/>
    <n v="50"/>
    <n v="0"/>
    <n v="50"/>
    <n v="0"/>
    <n v="0"/>
    <n v="50"/>
  </r>
  <r>
    <s v="Rutgers The State University of New Jersey"/>
    <n v="0"/>
    <n v="0"/>
    <n v="0"/>
    <n v="1"/>
    <x v="1"/>
    <n v="0"/>
    <n v="0"/>
    <n v="0"/>
    <n v="51"/>
    <n v="51"/>
    <n v="0"/>
    <n v="0"/>
    <n v="0"/>
    <n v="51"/>
    <n v="51"/>
  </r>
  <r>
    <s v="University of Colorado at Boulder"/>
    <n v="0"/>
    <n v="1"/>
    <n v="0"/>
    <n v="0"/>
    <x v="1"/>
    <n v="0"/>
    <n v="51"/>
    <n v="0"/>
    <n v="0"/>
    <n v="51"/>
    <n v="0"/>
    <n v="51"/>
    <n v="0"/>
    <n v="0"/>
    <n v="51"/>
  </r>
  <r>
    <s v="Yale University"/>
    <n v="1"/>
    <n v="1"/>
    <n v="1"/>
    <n v="1"/>
    <x v="0"/>
    <n v="9"/>
    <n v="11"/>
    <n v="18"/>
    <n v="14"/>
    <n v="52"/>
    <n v="9"/>
    <n v="11"/>
    <n v="18"/>
    <n v="14"/>
    <n v="52"/>
  </r>
  <r>
    <s v="The University of Texas Southwestern Medical Center at Dallas"/>
    <n v="0"/>
    <n v="1"/>
    <n v="0"/>
    <n v="0"/>
    <x v="1"/>
    <n v="0"/>
    <n v="52"/>
    <n v="0"/>
    <n v="0"/>
    <n v="52"/>
    <n v="0"/>
    <n v="52"/>
    <n v="0"/>
    <n v="0"/>
    <n v="52"/>
  </r>
  <r>
    <s v="Texas A&amp;M University"/>
    <n v="0"/>
    <n v="0"/>
    <n v="0"/>
    <n v="1"/>
    <x v="1"/>
    <n v="0"/>
    <n v="0"/>
    <n v="0"/>
    <n v="53"/>
    <n v="53"/>
    <n v="0"/>
    <n v="0"/>
    <n v="0"/>
    <n v="53"/>
    <n v="53"/>
  </r>
  <r>
    <s v="University of Pennsylvania"/>
    <n v="1"/>
    <n v="1"/>
    <n v="1"/>
    <n v="1"/>
    <x v="0"/>
    <n v="14"/>
    <n v="15"/>
    <n v="13"/>
    <n v="11"/>
    <n v="53"/>
    <n v="14"/>
    <n v="15"/>
    <n v="13"/>
    <n v="11"/>
    <n v="53"/>
  </r>
  <r>
    <s v="University of Arizona"/>
    <n v="0"/>
    <n v="0"/>
    <n v="0"/>
    <n v="1"/>
    <x v="1"/>
    <n v="0"/>
    <n v="0"/>
    <n v="0"/>
    <n v="54"/>
    <n v="54"/>
    <n v="0"/>
    <n v="0"/>
    <n v="0"/>
    <n v="54"/>
    <n v="54"/>
  </r>
  <r>
    <s v="Arizona State University"/>
    <n v="0"/>
    <n v="0"/>
    <n v="0"/>
    <n v="1"/>
    <x v="1"/>
    <n v="0"/>
    <n v="0"/>
    <n v="0"/>
    <n v="55"/>
    <n v="55"/>
    <n v="0"/>
    <n v="0"/>
    <n v="0"/>
    <n v="55"/>
    <n v="55"/>
  </r>
  <r>
    <s v="Tokyo Institute of Technology (Tokyo Tech)"/>
    <n v="0"/>
    <n v="0"/>
    <n v="1"/>
    <n v="0"/>
    <x v="1"/>
    <n v="0"/>
    <n v="0"/>
    <n v="55"/>
    <n v="0"/>
    <n v="55"/>
    <n v="0"/>
    <n v="0"/>
    <n v="55"/>
    <n v="0"/>
    <n v="55"/>
  </r>
  <r>
    <s v="Princeton University"/>
    <n v="1"/>
    <n v="1"/>
    <n v="1"/>
    <n v="1"/>
    <x v="0"/>
    <n v="7"/>
    <n v="6"/>
    <n v="16"/>
    <n v="26"/>
    <n v="55"/>
    <n v="7"/>
    <n v="6"/>
    <n v="17"/>
    <n v="26"/>
    <n v="56"/>
  </r>
  <r>
    <s v="University of California San Francisco"/>
    <n v="0"/>
    <n v="1"/>
    <n v="0"/>
    <n v="1"/>
    <x v="2"/>
    <n v="0"/>
    <n v="19"/>
    <n v="0"/>
    <n v="39"/>
    <n v="58"/>
    <n v="0"/>
    <n v="19"/>
    <n v="0"/>
    <n v="39"/>
    <n v="58"/>
  </r>
  <r>
    <s v="University of Munich"/>
    <n v="0"/>
    <n v="1"/>
    <n v="0"/>
    <n v="0"/>
    <x v="1"/>
    <n v="0"/>
    <n v="57"/>
    <n v="0"/>
    <n v="0"/>
    <n v="57"/>
    <n v="0"/>
    <n v="58"/>
    <n v="0"/>
    <n v="0"/>
    <n v="58"/>
  </r>
  <r>
    <s v="Wageningen University &amp; Research"/>
    <n v="1"/>
    <n v="0"/>
    <n v="0"/>
    <n v="0"/>
    <x v="1"/>
    <n v="59"/>
    <n v="0"/>
    <n v="0"/>
    <n v="0"/>
    <n v="59"/>
    <n v="59"/>
    <n v="0"/>
    <n v="0"/>
    <n v="0"/>
    <n v="59"/>
  </r>
  <r>
    <s v="Cornell University"/>
    <n v="1"/>
    <n v="1"/>
    <n v="1"/>
    <n v="1"/>
    <x v="0"/>
    <n v="20"/>
    <n v="12"/>
    <n v="20"/>
    <n v="8"/>
    <n v="60"/>
    <n v="20"/>
    <n v="12"/>
    <n v="20"/>
    <n v="8"/>
    <n v="60"/>
  </r>
  <r>
    <s v="University of Chicago"/>
    <n v="1"/>
    <n v="1"/>
    <n v="1"/>
    <n v="1"/>
    <x v="0"/>
    <n v="13"/>
    <n v="10"/>
    <n v="10"/>
    <n v="29"/>
    <n v="62"/>
    <n v="13"/>
    <n v="10"/>
    <n v="10"/>
    <n v="29"/>
    <n v="62"/>
  </r>
  <r>
    <s v="University of Geneva"/>
    <n v="0"/>
    <n v="1"/>
    <n v="0"/>
    <n v="0"/>
    <x v="1"/>
    <n v="0"/>
    <n v="62"/>
    <n v="0"/>
    <n v="0"/>
    <n v="62"/>
    <n v="0"/>
    <n v="62"/>
    <n v="0"/>
    <n v="0"/>
    <n v="62"/>
  </r>
  <r>
    <s v="University of Utah"/>
    <n v="0"/>
    <n v="0"/>
    <n v="0"/>
    <n v="1"/>
    <x v="1"/>
    <n v="0"/>
    <n v="0"/>
    <n v="0"/>
    <n v="63"/>
    <n v="63"/>
    <n v="0"/>
    <n v="0"/>
    <n v="0"/>
    <n v="63"/>
    <n v="63"/>
  </r>
  <r>
    <s v="Johns Hopkins University"/>
    <n v="1"/>
    <n v="1"/>
    <n v="1"/>
    <n v="1"/>
    <x v="0"/>
    <n v="15"/>
    <n v="14"/>
    <n v="24"/>
    <n v="10"/>
    <n v="63"/>
    <n v="15"/>
    <n v="14"/>
    <n v="24"/>
    <n v="10"/>
    <n v="63"/>
  </r>
  <r>
    <s v="UCL University College London"/>
    <n v="1"/>
    <n v="1"/>
    <n v="1"/>
    <n v="1"/>
    <x v="0"/>
    <n v="22"/>
    <n v="18"/>
    <n v="8"/>
    <n v="15"/>
    <n v="63"/>
    <n v="22"/>
    <n v="18"/>
    <n v="8"/>
    <n v="15"/>
    <n v="63"/>
  </r>
  <r>
    <s v="The University of Warwick"/>
    <n v="0"/>
    <n v="0"/>
    <n v="1"/>
    <n v="0"/>
    <x v="1"/>
    <n v="0"/>
    <n v="0"/>
    <n v="64"/>
    <n v="0"/>
    <n v="64"/>
    <n v="0"/>
    <n v="0"/>
    <n v="64"/>
    <n v="0"/>
    <n v="64"/>
  </r>
  <r>
    <s v="University of Virginia"/>
    <n v="0"/>
    <n v="0"/>
    <n v="0"/>
    <n v="1"/>
    <x v="1"/>
    <n v="0"/>
    <n v="0"/>
    <n v="0"/>
    <n v="64"/>
    <n v="64"/>
    <n v="0"/>
    <n v="0"/>
    <n v="0"/>
    <n v="64"/>
    <n v="64"/>
  </r>
  <r>
    <s v="University of Minnesota, Twin Cities"/>
    <n v="0"/>
    <n v="1"/>
    <n v="0"/>
    <n v="1"/>
    <x v="2"/>
    <n v="0"/>
    <n v="44"/>
    <n v="0"/>
    <n v="18"/>
    <n v="62"/>
    <n v="0"/>
    <n v="46"/>
    <n v="0"/>
    <n v="18"/>
    <n v="64"/>
  </r>
  <r>
    <s v="Universidad de Buenos Aires (UBA)"/>
    <n v="0"/>
    <n v="0"/>
    <n v="1"/>
    <n v="0"/>
    <x v="1"/>
    <n v="0"/>
    <n v="0"/>
    <n v="67"/>
    <n v="0"/>
    <n v="67"/>
    <n v="0"/>
    <n v="0"/>
    <n v="67"/>
    <n v="0"/>
    <n v="67"/>
  </r>
  <r>
    <s v="Osaka University"/>
    <n v="0"/>
    <n v="0"/>
    <n v="1"/>
    <n v="0"/>
    <x v="1"/>
    <n v="0"/>
    <n v="0"/>
    <n v="68"/>
    <n v="0"/>
    <n v="68"/>
    <n v="0"/>
    <n v="0"/>
    <n v="68"/>
    <n v="0"/>
    <n v="68"/>
  </r>
  <r>
    <s v="Aarhus University"/>
    <n v="0"/>
    <n v="1"/>
    <n v="0"/>
    <n v="0"/>
    <x v="1"/>
    <n v="0"/>
    <n v="69"/>
    <n v="0"/>
    <n v="0"/>
    <n v="69"/>
    <n v="0"/>
    <n v="69"/>
    <n v="0"/>
    <n v="0"/>
    <n v="69"/>
  </r>
  <r>
    <s v="Universidade de São Paulo USP"/>
    <n v="0"/>
    <n v="0"/>
    <n v="0"/>
    <n v="1"/>
    <x v="1"/>
    <n v="0"/>
    <n v="0"/>
    <n v="0"/>
    <n v="70"/>
    <n v="70"/>
    <n v="0"/>
    <n v="0"/>
    <n v="0"/>
    <n v="70"/>
    <n v="70"/>
  </r>
  <r>
    <s v="Universiti Malaya (UM)"/>
    <n v="0"/>
    <n v="0"/>
    <n v="1"/>
    <n v="0"/>
    <x v="1"/>
    <n v="0"/>
    <n v="0"/>
    <n v="70"/>
    <n v="0"/>
    <n v="70"/>
    <n v="0"/>
    <n v="0"/>
    <n v="70"/>
    <n v="0"/>
    <n v="70"/>
  </r>
  <r>
    <s v="Heidelberg University"/>
    <n v="0"/>
    <n v="1"/>
    <n v="0"/>
    <n v="0"/>
    <x v="1"/>
    <n v="0"/>
    <n v="70"/>
    <n v="0"/>
    <n v="0"/>
    <n v="70"/>
    <n v="0"/>
    <n v="70"/>
    <n v="0"/>
    <n v="0"/>
    <n v="70"/>
  </r>
  <r>
    <s v="Pohang University of Science And Technology (POSTECH)"/>
    <n v="0"/>
    <n v="0"/>
    <n v="1"/>
    <n v="0"/>
    <x v="1"/>
    <n v="0"/>
    <n v="0"/>
    <n v="71"/>
    <n v="0"/>
    <n v="71"/>
    <n v="0"/>
    <n v="0"/>
    <n v="71"/>
    <n v="0"/>
    <n v="71"/>
  </r>
  <r>
    <s v="ETH Zurich"/>
    <n v="1"/>
    <n v="1"/>
    <n v="1"/>
    <n v="1"/>
    <x v="0"/>
    <n v="11"/>
    <n v="20"/>
    <n v="9"/>
    <n v="30"/>
    <n v="70"/>
    <n v="12"/>
    <n v="20"/>
    <n v="9"/>
    <n v="30"/>
    <n v="71"/>
  </r>
  <r>
    <s v="The University of Texas M. D. Anderson Cancer Center"/>
    <n v="0"/>
    <n v="1"/>
    <n v="0"/>
    <n v="0"/>
    <x v="1"/>
    <n v="0"/>
    <n v="71"/>
    <n v="0"/>
    <n v="0"/>
    <n v="71"/>
    <n v="0"/>
    <n v="72"/>
    <n v="0"/>
    <n v="0"/>
    <n v="72"/>
  </r>
  <r>
    <s v="Charité - Universitätsmedizin Berlin"/>
    <n v="1"/>
    <n v="0"/>
    <n v="0"/>
    <n v="0"/>
    <x v="1"/>
    <n v="73"/>
    <n v="0"/>
    <n v="0"/>
    <n v="0"/>
    <n v="73"/>
    <n v="73"/>
    <n v="0"/>
    <n v="0"/>
    <n v="0"/>
    <n v="73"/>
  </r>
  <r>
    <s v="Korea University"/>
    <n v="0"/>
    <n v="0"/>
    <n v="1"/>
    <n v="0"/>
    <x v="1"/>
    <n v="0"/>
    <n v="0"/>
    <n v="74"/>
    <n v="0"/>
    <n v="74"/>
    <n v="0"/>
    <n v="0"/>
    <n v="74"/>
    <n v="0"/>
    <n v="74"/>
  </r>
  <r>
    <s v="Ghent University"/>
    <n v="0"/>
    <n v="1"/>
    <n v="0"/>
    <n v="0"/>
    <x v="1"/>
    <n v="0"/>
    <n v="74"/>
    <n v="0"/>
    <n v="0"/>
    <n v="74"/>
    <n v="0"/>
    <n v="74"/>
    <n v="0"/>
    <n v="0"/>
    <n v="74"/>
  </r>
  <r>
    <s v="Lomonosov Moscow State University"/>
    <n v="0"/>
    <n v="0"/>
    <n v="1"/>
    <n v="0"/>
    <x v="1"/>
    <n v="0"/>
    <n v="0"/>
    <n v="75"/>
    <n v="0"/>
    <n v="75"/>
    <n v="0"/>
    <n v="0"/>
    <n v="75"/>
    <n v="0"/>
    <n v="75"/>
  </r>
  <r>
    <s v="Imperial College London"/>
    <n v="1"/>
    <n v="1"/>
    <n v="1"/>
    <n v="1"/>
    <x v="0"/>
    <n v="10"/>
    <n v="23"/>
    <n v="6"/>
    <n v="35"/>
    <n v="74"/>
    <n v="10"/>
    <n v="23"/>
    <n v="7"/>
    <n v="35"/>
    <n v="75"/>
  </r>
  <r>
    <s v="Leiden University"/>
    <n v="1"/>
    <n v="0"/>
    <n v="0"/>
    <n v="0"/>
    <x v="1"/>
    <n v="77"/>
    <n v="0"/>
    <n v="0"/>
    <n v="0"/>
    <n v="77"/>
    <n v="77"/>
    <n v="0"/>
    <n v="0"/>
    <n v="0"/>
    <n v="77"/>
  </r>
  <r>
    <s v="National Taiwan University (NTU)"/>
    <n v="0"/>
    <n v="0"/>
    <n v="1"/>
    <n v="0"/>
    <x v="1"/>
    <n v="0"/>
    <n v="0"/>
    <n v="77"/>
    <n v="0"/>
    <n v="77"/>
    <n v="0"/>
    <n v="0"/>
    <n v="77"/>
    <n v="0"/>
    <n v="77"/>
  </r>
  <r>
    <s v="North Carolina State University"/>
    <n v="0"/>
    <n v="0"/>
    <n v="0"/>
    <n v="1"/>
    <x v="1"/>
    <n v="0"/>
    <n v="0"/>
    <n v="0"/>
    <n v="77"/>
    <n v="77"/>
    <n v="0"/>
    <n v="0"/>
    <n v="0"/>
    <n v="77"/>
    <n v="77"/>
  </r>
  <r>
    <s v="The Hebrew University of Jerusalem"/>
    <n v="0"/>
    <n v="1"/>
    <n v="0"/>
    <n v="0"/>
    <x v="1"/>
    <n v="0"/>
    <n v="77"/>
    <n v="0"/>
    <n v="0"/>
    <n v="77"/>
    <n v="0"/>
    <n v="77"/>
    <n v="0"/>
    <n v="0"/>
    <n v="77"/>
  </r>
  <r>
    <s v="Catholic University of Leuven / Katholieke Universiteit Leuven"/>
    <n v="0"/>
    <n v="0"/>
    <n v="0"/>
    <n v="1"/>
    <x v="1"/>
    <n v="0"/>
    <n v="0"/>
    <n v="0"/>
    <n v="78"/>
    <n v="78"/>
    <n v="0"/>
    <n v="0"/>
    <n v="0"/>
    <n v="78"/>
    <n v="78"/>
  </r>
  <r>
    <s v="University of Southampton"/>
    <n v="0"/>
    <n v="0"/>
    <n v="1"/>
    <n v="0"/>
    <x v="1"/>
    <n v="0"/>
    <n v="0"/>
    <n v="78"/>
    <n v="0"/>
    <n v="78"/>
    <n v="0"/>
    <n v="0"/>
    <n v="78"/>
    <n v="0"/>
    <n v="78"/>
  </r>
  <r>
    <s v="Université Paris Cité"/>
    <n v="0"/>
    <n v="1"/>
    <n v="0"/>
    <n v="0"/>
    <x v="1"/>
    <n v="0"/>
    <n v="78"/>
    <n v="0"/>
    <n v="0"/>
    <n v="78"/>
    <n v="0"/>
    <n v="78"/>
    <n v="0"/>
    <n v="0"/>
    <n v="78"/>
  </r>
  <r>
    <s v="Tohoku University"/>
    <n v="0"/>
    <n v="0"/>
    <n v="1"/>
    <n v="0"/>
    <x v="1"/>
    <n v="0"/>
    <n v="0"/>
    <n v="79"/>
    <n v="0"/>
    <n v="79"/>
    <n v="0"/>
    <n v="0"/>
    <n v="79"/>
    <n v="0"/>
    <n v="79"/>
  </r>
  <r>
    <s v="Sun Yat-sen University"/>
    <n v="0"/>
    <n v="1"/>
    <n v="0"/>
    <n v="0"/>
    <x v="1"/>
    <n v="0"/>
    <n v="79"/>
    <n v="0"/>
    <n v="0"/>
    <n v="79"/>
    <n v="0"/>
    <n v="79"/>
    <n v="0"/>
    <n v="0"/>
    <n v="79"/>
  </r>
  <r>
    <s v="California Institute of Technology"/>
    <n v="1"/>
    <n v="1"/>
    <n v="1"/>
    <n v="1"/>
    <x v="0"/>
    <n v="6"/>
    <n v="9"/>
    <n v="6"/>
    <n v="59"/>
    <n v="80"/>
    <n v="6"/>
    <n v="9"/>
    <n v="6"/>
    <n v="59"/>
    <n v="80"/>
  </r>
  <r>
    <s v="Tsinghua University"/>
    <n v="1"/>
    <n v="1"/>
    <n v="1"/>
    <n v="1"/>
    <x v="0"/>
    <n v="16"/>
    <n v="26"/>
    <n v="14"/>
    <n v="24"/>
    <n v="80"/>
    <n v="16"/>
    <n v="26"/>
    <n v="14"/>
    <n v="24"/>
    <n v="80"/>
  </r>
  <r>
    <s v="University of Iowa"/>
    <n v="0"/>
    <n v="0"/>
    <n v="0"/>
    <n v="1"/>
    <x v="1"/>
    <n v="0"/>
    <n v="0"/>
    <n v="0"/>
    <n v="82"/>
    <n v="82"/>
    <n v="0"/>
    <n v="0"/>
    <n v="0"/>
    <n v="82"/>
    <n v="82"/>
  </r>
  <r>
    <s v="University of Michigan-Ann Arbor"/>
    <n v="1"/>
    <n v="1"/>
    <n v="1"/>
    <n v="1"/>
    <x v="0"/>
    <n v="23"/>
    <n v="28"/>
    <n v="25"/>
    <n v="6"/>
    <n v="82"/>
    <n v="23"/>
    <n v="28"/>
    <n v="25"/>
    <n v="6"/>
    <n v="82"/>
  </r>
  <r>
    <s v="Virginia Polytechnic Institute and State University"/>
    <n v="0"/>
    <n v="0"/>
    <n v="0"/>
    <n v="1"/>
    <x v="1"/>
    <n v="0"/>
    <n v="0"/>
    <n v="0"/>
    <n v="83"/>
    <n v="83"/>
    <n v="0"/>
    <n v="0"/>
    <n v="0"/>
    <n v="83"/>
    <n v="83"/>
  </r>
  <r>
    <s v="Technion-Israel Institute of Technology"/>
    <n v="0"/>
    <n v="1"/>
    <n v="0"/>
    <n v="0"/>
    <x v="1"/>
    <n v="0"/>
    <n v="83"/>
    <n v="0"/>
    <n v="0"/>
    <n v="83"/>
    <n v="0"/>
    <n v="84"/>
    <n v="0"/>
    <n v="0"/>
    <n v="84"/>
  </r>
  <r>
    <s v="University of Waterloo"/>
    <n v="0"/>
    <n v="0"/>
    <n v="0"/>
    <n v="1"/>
    <x v="1"/>
    <n v="0"/>
    <n v="0"/>
    <n v="0"/>
    <n v="85"/>
    <n v="85"/>
    <n v="0"/>
    <n v="0"/>
    <n v="0"/>
    <n v="85"/>
    <n v="85"/>
  </r>
  <r>
    <s v="University of Basel"/>
    <n v="0"/>
    <n v="1"/>
    <n v="0"/>
    <n v="0"/>
    <x v="1"/>
    <n v="0"/>
    <n v="83"/>
    <n v="0"/>
    <n v="0"/>
    <n v="83"/>
    <n v="0"/>
    <n v="85"/>
    <n v="0"/>
    <n v="0"/>
    <n v="85"/>
  </r>
  <r>
    <s v="Humboldt University of Berlin"/>
    <n v="1"/>
    <n v="0"/>
    <n v="0"/>
    <n v="0"/>
    <x v="1"/>
    <n v="86"/>
    <n v="0"/>
    <n v="0"/>
    <n v="0"/>
    <n v="86"/>
    <n v="86"/>
    <n v="0"/>
    <n v="0"/>
    <n v="0"/>
    <n v="86"/>
  </r>
  <r>
    <s v="Technische Universität München"/>
    <n v="0"/>
    <n v="0"/>
    <n v="0"/>
    <n v="1"/>
    <x v="1"/>
    <n v="0"/>
    <n v="0"/>
    <n v="0"/>
    <n v="86"/>
    <n v="86"/>
    <n v="0"/>
    <n v="0"/>
    <n v="0"/>
    <n v="86"/>
    <n v="86"/>
  </r>
  <r>
    <s v="Weizmann Institute of Science"/>
    <n v="0"/>
    <n v="1"/>
    <n v="0"/>
    <n v="0"/>
    <x v="1"/>
    <n v="0"/>
    <n v="83"/>
    <n v="0"/>
    <n v="0"/>
    <n v="83"/>
    <n v="0"/>
    <n v="86"/>
    <n v="0"/>
    <n v="0"/>
    <n v="86"/>
  </r>
  <r>
    <s v="The University of Auckland"/>
    <n v="0"/>
    <n v="0"/>
    <n v="1"/>
    <n v="0"/>
    <x v="1"/>
    <n v="0"/>
    <n v="0"/>
    <n v="87"/>
    <n v="0"/>
    <n v="87"/>
    <n v="0"/>
    <n v="0"/>
    <n v="87"/>
    <n v="0"/>
    <n v="87"/>
  </r>
  <r>
    <s v="University of Tübingen"/>
    <n v="1"/>
    <n v="0"/>
    <n v="0"/>
    <n v="0"/>
    <x v="1"/>
    <n v="86"/>
    <n v="0"/>
    <n v="0"/>
    <n v="0"/>
    <n v="86"/>
    <n v="87"/>
    <n v="0"/>
    <n v="0"/>
    <n v="0"/>
    <n v="87"/>
  </r>
  <r>
    <s v="KTH Royal Institute of Technology"/>
    <n v="0"/>
    <n v="0"/>
    <n v="1"/>
    <n v="0"/>
    <x v="1"/>
    <n v="0"/>
    <n v="0"/>
    <n v="89"/>
    <n v="0"/>
    <n v="89"/>
    <n v="0"/>
    <n v="0"/>
    <n v="89"/>
    <n v="0"/>
    <n v="89"/>
  </r>
  <r>
    <s v="Uppsala University"/>
    <n v="0"/>
    <n v="1"/>
    <n v="0"/>
    <n v="0"/>
    <x v="1"/>
    <n v="0"/>
    <n v="89"/>
    <n v="0"/>
    <n v="0"/>
    <n v="89"/>
    <n v="0"/>
    <n v="89"/>
    <n v="0"/>
    <n v="0"/>
    <n v="89"/>
  </r>
  <r>
    <s v="Karolinska Institute"/>
    <n v="1"/>
    <n v="1"/>
    <n v="0"/>
    <n v="0"/>
    <x v="2"/>
    <n v="49"/>
    <n v="41"/>
    <n v="0"/>
    <n v="0"/>
    <n v="90"/>
    <n v="49"/>
    <n v="41"/>
    <n v="0"/>
    <n v="0"/>
    <n v="90"/>
  </r>
  <r>
    <s v="Free University of Berlin"/>
    <n v="1"/>
    <n v="0"/>
    <n v="0"/>
    <n v="0"/>
    <x v="1"/>
    <n v="91"/>
    <n v="0"/>
    <n v="0"/>
    <n v="0"/>
    <n v="91"/>
    <n v="91"/>
    <n v="0"/>
    <n v="0"/>
    <n v="0"/>
    <n v="91"/>
  </r>
  <r>
    <s v="University of Birmingham"/>
    <n v="0"/>
    <n v="0"/>
    <n v="1"/>
    <n v="0"/>
    <x v="1"/>
    <n v="0"/>
    <n v="0"/>
    <n v="91"/>
    <n v="0"/>
    <n v="91"/>
    <n v="0"/>
    <n v="0"/>
    <n v="91"/>
    <n v="0"/>
    <n v="91"/>
  </r>
  <r>
    <s v="University of Calgary"/>
    <n v="0"/>
    <n v="0"/>
    <n v="0"/>
    <n v="1"/>
    <x v="1"/>
    <n v="0"/>
    <n v="0"/>
    <n v="0"/>
    <n v="91"/>
    <n v="91"/>
    <n v="0"/>
    <n v="0"/>
    <n v="0"/>
    <n v="91"/>
    <n v="91"/>
  </r>
  <r>
    <s v="University of California Los Angeles UCLA"/>
    <n v="1"/>
    <n v="1"/>
    <n v="1"/>
    <n v="1"/>
    <x v="0"/>
    <n v="21"/>
    <n v="13"/>
    <n v="44"/>
    <n v="13"/>
    <n v="91"/>
    <n v="21"/>
    <n v="13"/>
    <n v="44"/>
    <n v="13"/>
    <n v="91"/>
  </r>
  <r>
    <s v="University of Toronto"/>
    <n v="1"/>
    <n v="1"/>
    <n v="1"/>
    <n v="1"/>
    <x v="0"/>
    <n v="18"/>
    <n v="22"/>
    <n v="34"/>
    <n v="16"/>
    <n v="90"/>
    <n v="18"/>
    <n v="22"/>
    <n v="35"/>
    <n v="16"/>
    <n v="91"/>
  </r>
  <r>
    <s v="Stockholm University"/>
    <n v="0"/>
    <n v="1"/>
    <n v="0"/>
    <n v="0"/>
    <x v="1"/>
    <n v="0"/>
    <n v="90"/>
    <n v="0"/>
    <n v="0"/>
    <n v="90"/>
    <n v="0"/>
    <n v="91"/>
    <n v="0"/>
    <n v="0"/>
    <n v="91"/>
  </r>
  <r>
    <s v="LMU Munich"/>
    <n v="1"/>
    <n v="0"/>
    <n v="1"/>
    <n v="0"/>
    <x v="2"/>
    <n v="33"/>
    <n v="0"/>
    <n v="59"/>
    <n v="0"/>
    <n v="92"/>
    <n v="33"/>
    <n v="0"/>
    <n v="59"/>
    <n v="0"/>
    <n v="92"/>
  </r>
  <r>
    <s v="Durham University"/>
    <n v="0"/>
    <n v="0"/>
    <n v="1"/>
    <n v="0"/>
    <x v="1"/>
    <n v="0"/>
    <n v="0"/>
    <n v="92"/>
    <n v="0"/>
    <n v="92"/>
    <n v="0"/>
    <n v="0"/>
    <n v="92"/>
    <n v="0"/>
    <n v="92"/>
  </r>
  <r>
    <s v="London School of Economics and Political Science"/>
    <n v="1"/>
    <n v="0"/>
    <n v="1"/>
    <n v="0"/>
    <x v="2"/>
    <n v="37"/>
    <n v="0"/>
    <n v="56"/>
    <n v="0"/>
    <n v="93"/>
    <n v="37"/>
    <n v="0"/>
    <n v="56"/>
    <n v="0"/>
    <n v="93"/>
  </r>
  <r>
    <s v="University of Bern"/>
    <n v="1"/>
    <n v="0"/>
    <n v="0"/>
    <n v="0"/>
    <x v="1"/>
    <n v="94"/>
    <n v="0"/>
    <n v="0"/>
    <n v="0"/>
    <n v="94"/>
    <n v="94"/>
    <n v="0"/>
    <n v="0"/>
    <n v="0"/>
    <n v="94"/>
  </r>
  <r>
    <s v="Lund University"/>
    <n v="0"/>
    <n v="0"/>
    <n v="1"/>
    <n v="0"/>
    <x v="1"/>
    <n v="0"/>
    <n v="0"/>
    <n v="95"/>
    <n v="0"/>
    <n v="95"/>
    <n v="0"/>
    <n v="0"/>
    <n v="95"/>
    <n v="0"/>
    <n v="95"/>
  </r>
  <r>
    <s v="Peking University"/>
    <n v="1"/>
    <n v="1"/>
    <n v="1"/>
    <n v="1"/>
    <x v="0"/>
    <n v="17"/>
    <n v="34"/>
    <n v="12"/>
    <n v="32"/>
    <n v="95"/>
    <n v="17"/>
    <n v="34"/>
    <n v="12"/>
    <n v="32"/>
    <n v="95"/>
  </r>
  <r>
    <s v="The University of Sheffield"/>
    <n v="0"/>
    <n v="0"/>
    <n v="1"/>
    <n v="0"/>
    <x v="1"/>
    <n v="0"/>
    <n v="0"/>
    <n v="96"/>
    <n v="0"/>
    <n v="96"/>
    <n v="0"/>
    <n v="0"/>
    <n v="96"/>
    <n v="0"/>
    <n v="96"/>
  </r>
  <r>
    <s v="Huazhong University of Science and Technology"/>
    <n v="0"/>
    <n v="1"/>
    <n v="0"/>
    <n v="0"/>
    <x v="1"/>
    <n v="0"/>
    <n v="96"/>
    <n v="0"/>
    <n v="0"/>
    <n v="96"/>
    <n v="0"/>
    <n v="96"/>
    <n v="0"/>
    <n v="0"/>
    <n v="96"/>
  </r>
  <r>
    <s v="Nanjing University"/>
    <n v="1"/>
    <n v="0"/>
    <n v="0"/>
    <n v="0"/>
    <x v="1"/>
    <n v="95"/>
    <n v="0"/>
    <n v="0"/>
    <n v="0"/>
    <n v="95"/>
    <n v="97"/>
    <n v="0"/>
    <n v="0"/>
    <n v="0"/>
    <n v="97"/>
  </r>
  <r>
    <s v="University of St Andrews"/>
    <n v="0"/>
    <n v="0"/>
    <n v="1"/>
    <n v="0"/>
    <x v="1"/>
    <n v="0"/>
    <n v="0"/>
    <n v="96"/>
    <n v="0"/>
    <n v="96"/>
    <n v="0"/>
    <n v="0"/>
    <n v="97"/>
    <n v="0"/>
    <n v="97"/>
  </r>
  <r>
    <s v="The Hong Kong University of Science and Technology"/>
    <n v="1"/>
    <n v="0"/>
    <n v="1"/>
    <n v="0"/>
    <x v="2"/>
    <n v="58"/>
    <n v="0"/>
    <n v="40"/>
    <n v="0"/>
    <n v="98"/>
    <n v="58"/>
    <n v="0"/>
    <n v="40"/>
    <n v="0"/>
    <n v="98"/>
  </r>
  <r>
    <s v="Indiana University Bloomington"/>
    <n v="0"/>
    <n v="0"/>
    <n v="0"/>
    <n v="1"/>
    <x v="1"/>
    <n v="0"/>
    <n v="0"/>
    <n v="0"/>
    <n v="98"/>
    <n v="98"/>
    <n v="0"/>
    <n v="0"/>
    <n v="0"/>
    <n v="98"/>
    <n v="98"/>
  </r>
  <r>
    <s v="Trinity College Dublin, The University of Dublin"/>
    <n v="0"/>
    <n v="0"/>
    <n v="1"/>
    <n v="0"/>
    <x v="1"/>
    <n v="0"/>
    <n v="0"/>
    <n v="98"/>
    <n v="0"/>
    <n v="98"/>
    <n v="0"/>
    <n v="0"/>
    <n v="98"/>
    <n v="0"/>
    <n v="98"/>
  </r>
  <r>
    <s v="Sungkyunkwan University (SKKU)"/>
    <n v="0"/>
    <n v="0"/>
    <n v="1"/>
    <n v="0"/>
    <x v="1"/>
    <n v="0"/>
    <n v="0"/>
    <n v="99"/>
    <n v="0"/>
    <n v="99"/>
    <n v="0"/>
    <n v="0"/>
    <n v="99"/>
    <n v="0"/>
    <n v="99"/>
  </r>
  <r>
    <s v="University of California Davis"/>
    <n v="1"/>
    <n v="0"/>
    <n v="0"/>
    <n v="1"/>
    <x v="2"/>
    <n v="63"/>
    <n v="0"/>
    <n v="0"/>
    <n v="37"/>
    <n v="100"/>
    <n v="63"/>
    <n v="0"/>
    <n v="0"/>
    <n v="37"/>
    <n v="100"/>
  </r>
  <r>
    <s v="Rice University"/>
    <n v="0"/>
    <n v="0"/>
    <n v="1"/>
    <n v="0"/>
    <x v="1"/>
    <n v="0"/>
    <n v="0"/>
    <n v="100"/>
    <n v="0"/>
    <n v="100"/>
    <n v="0"/>
    <n v="0"/>
    <n v="100"/>
    <n v="0"/>
    <n v="100"/>
  </r>
  <r>
    <s v="RWTH Aachen University"/>
    <n v="1"/>
    <n v="0"/>
    <n v="0"/>
    <n v="0"/>
    <x v="1"/>
    <n v="99"/>
    <n v="0"/>
    <n v="0"/>
    <n v="0"/>
    <n v="99"/>
    <n v="100"/>
    <n v="0"/>
    <n v="0"/>
    <n v="0"/>
    <n v="100"/>
  </r>
  <r>
    <s v="University of Massachusetts Amherst"/>
    <n v="0"/>
    <n v="0"/>
    <n v="0"/>
    <n v="1"/>
    <x v="1"/>
    <n v="0"/>
    <n v="0"/>
    <n v="0"/>
    <n v="100"/>
    <n v="100"/>
    <n v="0"/>
    <n v="0"/>
    <n v="0"/>
    <n v="100"/>
    <n v="100"/>
  </r>
  <r>
    <s v="Universität Heidelberg"/>
    <n v="1"/>
    <n v="0"/>
    <n v="1"/>
    <n v="0"/>
    <x v="2"/>
    <n v="43"/>
    <n v="0"/>
    <n v="65"/>
    <n v="0"/>
    <n v="108"/>
    <n v="43"/>
    <n v="0"/>
    <n v="65"/>
    <n v="0"/>
    <n v="108"/>
  </r>
  <r>
    <s v="Northwestern University"/>
    <n v="1"/>
    <n v="1"/>
    <n v="1"/>
    <n v="1"/>
    <x v="0"/>
    <n v="26"/>
    <n v="30"/>
    <n v="32"/>
    <n v="22"/>
    <n v="110"/>
    <n v="26"/>
    <n v="30"/>
    <n v="32"/>
    <n v="22"/>
    <n v="110"/>
  </r>
  <r>
    <s v="New York University"/>
    <n v="1"/>
    <n v="1"/>
    <n v="1"/>
    <n v="1"/>
    <x v="0"/>
    <n v="24"/>
    <n v="25"/>
    <n v="39"/>
    <n v="23"/>
    <n v="111"/>
    <n v="24"/>
    <n v="25"/>
    <n v="39"/>
    <n v="23"/>
    <n v="111"/>
  </r>
  <r>
    <s v="Pennsylvania State University"/>
    <n v="0"/>
    <n v="0"/>
    <n v="1"/>
    <n v="1"/>
    <x v="2"/>
    <n v="0"/>
    <n v="0"/>
    <n v="93"/>
    <n v="19"/>
    <n v="112"/>
    <n v="0"/>
    <n v="0"/>
    <n v="93"/>
    <n v="19"/>
    <n v="112"/>
  </r>
  <r>
    <s v="Université PSL"/>
    <n v="1"/>
    <n v="1"/>
    <n v="1"/>
    <n v="0"/>
    <x v="3"/>
    <n v="47"/>
    <n v="40"/>
    <n v="26"/>
    <n v="0"/>
    <n v="113"/>
    <n v="47"/>
    <n v="40"/>
    <n v="26"/>
    <n v="0"/>
    <n v="113"/>
  </r>
  <r>
    <s v="University of California San Diego"/>
    <n v="1"/>
    <n v="1"/>
    <n v="1"/>
    <n v="1"/>
    <x v="0"/>
    <n v="32"/>
    <n v="21"/>
    <n v="53"/>
    <n v="17"/>
    <n v="123"/>
    <n v="32"/>
    <n v="21"/>
    <n v="53"/>
    <n v="17"/>
    <n v="123"/>
  </r>
  <r>
    <s v="University of Edinburgh"/>
    <n v="1"/>
    <n v="1"/>
    <n v="1"/>
    <n v="1"/>
    <x v="0"/>
    <n v="29"/>
    <n v="35"/>
    <n v="15"/>
    <n v="44"/>
    <n v="123"/>
    <n v="29"/>
    <n v="35"/>
    <n v="15"/>
    <n v="44"/>
    <n v="123"/>
  </r>
  <r>
    <s v="Washington University in St Louis"/>
    <n v="1"/>
    <n v="1"/>
    <n v="0"/>
    <n v="1"/>
    <x v="3"/>
    <n v="57"/>
    <n v="27"/>
    <n v="0"/>
    <n v="42"/>
    <n v="126"/>
    <n v="57"/>
    <n v="27"/>
    <n v="0"/>
    <n v="42"/>
    <n v="126"/>
  </r>
  <r>
    <s v="University of North Carolina at Chapel Hill"/>
    <n v="1"/>
    <n v="1"/>
    <n v="0"/>
    <n v="1"/>
    <x v="3"/>
    <n v="69"/>
    <n v="29"/>
    <n v="0"/>
    <n v="28"/>
    <n v="126"/>
    <n v="69"/>
    <n v="29"/>
    <n v="0"/>
    <n v="28"/>
    <n v="126"/>
  </r>
  <r>
    <s v="Boston University"/>
    <n v="1"/>
    <n v="0"/>
    <n v="0"/>
    <n v="1"/>
    <x v="2"/>
    <n v="71"/>
    <n v="0"/>
    <n v="0"/>
    <n v="56"/>
    <n v="127"/>
    <n v="71"/>
    <n v="0"/>
    <n v="0"/>
    <n v="56"/>
    <n v="127"/>
  </r>
  <r>
    <s v="Duke University"/>
    <n v="1"/>
    <n v="1"/>
    <n v="1"/>
    <n v="1"/>
    <x v="0"/>
    <n v="25"/>
    <n v="31"/>
    <n v="50"/>
    <n v="21"/>
    <n v="127"/>
    <n v="25"/>
    <n v="31"/>
    <n v="50"/>
    <n v="21"/>
    <n v="127"/>
  </r>
  <r>
    <s v="University of Pittsburgh"/>
    <n v="0"/>
    <n v="1"/>
    <n v="0"/>
    <n v="1"/>
    <x v="2"/>
    <n v="0"/>
    <n v="82"/>
    <n v="0"/>
    <n v="46"/>
    <n v="128"/>
    <n v="0"/>
    <n v="82"/>
    <n v="0"/>
    <n v="46"/>
    <n v="128"/>
  </r>
  <r>
    <s v="Purdue University"/>
    <n v="0"/>
    <n v="1"/>
    <n v="0"/>
    <n v="1"/>
    <x v="2"/>
    <n v="0"/>
    <n v="83"/>
    <n v="0"/>
    <n v="45"/>
    <n v="128"/>
    <n v="0"/>
    <n v="83"/>
    <n v="0"/>
    <n v="45"/>
    <n v="128"/>
  </r>
  <r>
    <s v="University of Florida"/>
    <n v="0"/>
    <n v="1"/>
    <n v="0"/>
    <n v="1"/>
    <x v="2"/>
    <n v="0"/>
    <n v="94"/>
    <n v="0"/>
    <n v="34"/>
    <n v="128"/>
    <n v="0"/>
    <n v="94"/>
    <n v="0"/>
    <n v="34"/>
    <n v="128"/>
  </r>
  <r>
    <s v="Carnegie Mellon University"/>
    <n v="1"/>
    <n v="0"/>
    <n v="1"/>
    <n v="1"/>
    <x v="3"/>
    <n v="28"/>
    <n v="0"/>
    <n v="52"/>
    <n v="49"/>
    <n v="129"/>
    <n v="28"/>
    <n v="0"/>
    <n v="52"/>
    <n v="49"/>
    <n v="129"/>
  </r>
  <r>
    <s v="University of Washington"/>
    <n v="1"/>
    <n v="1"/>
    <n v="1"/>
    <n v="1"/>
    <x v="0"/>
    <n v="26"/>
    <n v="17"/>
    <n v="80"/>
    <n v="7"/>
    <n v="130"/>
    <n v="27"/>
    <n v="17"/>
    <n v="80"/>
    <n v="7"/>
    <n v="131"/>
  </r>
  <r>
    <s v="KAIST - Korea Advanced Institute of Science &amp; Technology"/>
    <n v="1"/>
    <n v="0"/>
    <n v="1"/>
    <n v="0"/>
    <x v="2"/>
    <n v="91"/>
    <n v="0"/>
    <n v="42"/>
    <n v="0"/>
    <n v="133"/>
    <n v="92"/>
    <n v="0"/>
    <n v="42"/>
    <n v="0"/>
    <n v="134"/>
  </r>
  <r>
    <s v="Technical University of Munich"/>
    <n v="1"/>
    <n v="1"/>
    <n v="1"/>
    <n v="0"/>
    <x v="3"/>
    <n v="30"/>
    <n v="56"/>
    <n v="49"/>
    <n v="0"/>
    <n v="135"/>
    <n v="30"/>
    <n v="56"/>
    <n v="49"/>
    <n v="0"/>
    <n v="135"/>
  </r>
  <r>
    <s v="University of Melbourne"/>
    <n v="1"/>
    <n v="1"/>
    <n v="1"/>
    <n v="1"/>
    <x v="0"/>
    <n v="34"/>
    <n v="32"/>
    <n v="33"/>
    <n v="40"/>
    <n v="139"/>
    <n v="34"/>
    <n v="32"/>
    <n v="33"/>
    <n v="40"/>
    <n v="139"/>
  </r>
  <r>
    <s v="Institut Polytechnique de Paris"/>
    <n v="1"/>
    <n v="0"/>
    <n v="1"/>
    <n v="0"/>
    <x v="2"/>
    <n v="95"/>
    <n v="0"/>
    <n v="48"/>
    <n v="0"/>
    <n v="143"/>
    <n v="96"/>
    <n v="0"/>
    <n v="48"/>
    <n v="0"/>
    <n v="144"/>
  </r>
  <r>
    <s v="Hong Kong Polytechnic University"/>
    <n v="1"/>
    <n v="0"/>
    <n v="1"/>
    <n v="0"/>
    <x v="2"/>
    <n v="79"/>
    <n v="0"/>
    <n v="65"/>
    <n v="0"/>
    <n v="144"/>
    <n v="79"/>
    <n v="0"/>
    <n v="66"/>
    <n v="0"/>
    <n v="145"/>
  </r>
  <r>
    <s v="Kyoto University"/>
    <n v="1"/>
    <n v="1"/>
    <n v="1"/>
    <n v="0"/>
    <x v="3"/>
    <n v="68"/>
    <n v="41"/>
    <n v="36"/>
    <n v="0"/>
    <n v="145"/>
    <n v="68"/>
    <n v="42"/>
    <n v="36"/>
    <n v="0"/>
    <n v="146"/>
  </r>
  <r>
    <s v="École Polytechnique Fédérale de Lausanne"/>
    <n v="1"/>
    <n v="0"/>
    <n v="1"/>
    <n v="1"/>
    <x v="3"/>
    <n v="41"/>
    <n v="0"/>
    <n v="16"/>
    <n v="90"/>
    <n v="147"/>
    <n v="41"/>
    <n v="0"/>
    <n v="16"/>
    <n v="90"/>
    <n v="147"/>
  </r>
  <r>
    <s v="National University of Singapore"/>
    <n v="1"/>
    <n v="1"/>
    <n v="1"/>
    <n v="1"/>
    <x v="0"/>
    <n v="19"/>
    <n v="71"/>
    <n v="11"/>
    <n v="47"/>
    <n v="148"/>
    <n v="19"/>
    <n v="71"/>
    <n v="11"/>
    <n v="47"/>
    <n v="148"/>
  </r>
  <r>
    <s v="University of Southern California"/>
    <n v="1"/>
    <n v="1"/>
    <n v="0"/>
    <n v="1"/>
    <x v="3"/>
    <n v="65"/>
    <n v="53"/>
    <n v="0"/>
    <n v="31"/>
    <n v="149"/>
    <n v="65"/>
    <n v="53"/>
    <n v="0"/>
    <n v="31"/>
    <n v="149"/>
  </r>
  <r>
    <s v="Yonsei University"/>
    <n v="1"/>
    <n v="0"/>
    <n v="1"/>
    <n v="0"/>
    <x v="2"/>
    <n v="78"/>
    <n v="0"/>
    <n v="73"/>
    <n v="0"/>
    <n v="151"/>
    <n v="78"/>
    <n v="0"/>
    <n v="73"/>
    <n v="0"/>
    <n v="151"/>
  </r>
  <r>
    <s v="University of Tokyo"/>
    <n v="1"/>
    <n v="1"/>
    <n v="1"/>
    <n v="1"/>
    <x v="0"/>
    <n v="39"/>
    <n v="24"/>
    <n v="23"/>
    <n v="66"/>
    <n v="152"/>
    <n v="39"/>
    <n v="24"/>
    <n v="23"/>
    <n v="66"/>
    <n v="152"/>
  </r>
  <r>
    <s v="Fudan University"/>
    <n v="1"/>
    <n v="1"/>
    <n v="1"/>
    <n v="0"/>
    <x v="3"/>
    <n v="51"/>
    <n v="67"/>
    <n v="34"/>
    <n v="0"/>
    <n v="152"/>
    <n v="51"/>
    <n v="67"/>
    <n v="34"/>
    <n v="0"/>
    <n v="152"/>
  </r>
  <r>
    <s v="Emory University"/>
    <n v="1"/>
    <n v="0"/>
    <n v="0"/>
    <n v="1"/>
    <x v="2"/>
    <n v="82"/>
    <n v="0"/>
    <n v="0"/>
    <n v="72"/>
    <n v="154"/>
    <n v="82"/>
    <n v="0"/>
    <n v="0"/>
    <n v="72"/>
    <n v="154"/>
  </r>
  <r>
    <s v="University of British Columbia"/>
    <n v="1"/>
    <n v="1"/>
    <n v="1"/>
    <n v="1"/>
    <x v="0"/>
    <n v="40"/>
    <n v="44"/>
    <n v="47"/>
    <n v="27"/>
    <n v="158"/>
    <n v="40"/>
    <n v="45"/>
    <n v="47"/>
    <n v="27"/>
    <n v="159"/>
  </r>
  <r>
    <s v="University of Alberta"/>
    <n v="0"/>
    <n v="1"/>
    <n v="0"/>
    <n v="1"/>
    <x v="2"/>
    <n v="0"/>
    <n v="92"/>
    <n v="0"/>
    <n v="71"/>
    <n v="163"/>
    <n v="0"/>
    <n v="92"/>
    <n v="0"/>
    <n v="71"/>
    <n v="163"/>
  </r>
  <r>
    <s v="Chinese University of Hong Kong"/>
    <n v="1"/>
    <n v="0"/>
    <n v="1"/>
    <n v="1"/>
    <x v="3"/>
    <n v="45"/>
    <n v="0"/>
    <n v="38"/>
    <n v="81"/>
    <n v="164"/>
    <n v="45"/>
    <n v="0"/>
    <n v="38"/>
    <n v="81"/>
    <n v="164"/>
  </r>
  <r>
    <s v="University of Glasgow"/>
    <n v="1"/>
    <n v="0"/>
    <n v="1"/>
    <n v="0"/>
    <x v="2"/>
    <n v="82"/>
    <n v="0"/>
    <n v="81"/>
    <n v="0"/>
    <n v="163"/>
    <n v="83"/>
    <n v="0"/>
    <n v="81"/>
    <n v="0"/>
    <n v="164"/>
  </r>
  <r>
    <s v="University of Oslo"/>
    <n v="0"/>
    <n v="1"/>
    <n v="0"/>
    <n v="1"/>
    <x v="2"/>
    <n v="0"/>
    <n v="67"/>
    <n v="0"/>
    <n v="97"/>
    <n v="164"/>
    <n v="0"/>
    <n v="68"/>
    <n v="0"/>
    <n v="97"/>
    <n v="165"/>
  </r>
  <r>
    <s v="University of Bonn"/>
    <n v="1"/>
    <n v="1"/>
    <n v="0"/>
    <n v="0"/>
    <x v="2"/>
    <n v="89"/>
    <n v="76"/>
    <n v="0"/>
    <n v="0"/>
    <n v="165"/>
    <n v="89"/>
    <n v="76"/>
    <n v="0"/>
    <n v="0"/>
    <n v="165"/>
  </r>
  <r>
    <s v="Erasmus University Rotterdam"/>
    <n v="1"/>
    <n v="1"/>
    <n v="0"/>
    <n v="0"/>
    <x v="2"/>
    <n v="80"/>
    <n v="87"/>
    <n v="0"/>
    <n v="0"/>
    <n v="167"/>
    <n v="80"/>
    <n v="87"/>
    <n v="0"/>
    <n v="0"/>
    <n v="167"/>
  </r>
  <r>
    <s v="University of Leeds"/>
    <n v="0"/>
    <n v="0"/>
    <n v="1"/>
    <n v="1"/>
    <x v="2"/>
    <n v="0"/>
    <n v="0"/>
    <n v="86"/>
    <n v="88"/>
    <n v="174"/>
    <n v="0"/>
    <n v="0"/>
    <n v="86"/>
    <n v="88"/>
    <n v="174"/>
  </r>
  <r>
    <s v="McMaster University"/>
    <n v="1"/>
    <n v="1"/>
    <n v="0"/>
    <n v="0"/>
    <x v="2"/>
    <n v="85"/>
    <n v="90"/>
    <n v="0"/>
    <n v="0"/>
    <n v="175"/>
    <n v="85"/>
    <n v="90"/>
    <n v="0"/>
    <n v="0"/>
    <n v="175"/>
  </r>
  <r>
    <s v="Université Paris-Saclay"/>
    <n v="1"/>
    <n v="1"/>
    <n v="1"/>
    <n v="0"/>
    <x v="3"/>
    <n v="93"/>
    <n v="16"/>
    <n v="69"/>
    <n v="0"/>
    <n v="178"/>
    <n v="93"/>
    <n v="16"/>
    <n v="69"/>
    <n v="0"/>
    <n v="178"/>
  </r>
  <r>
    <s v="University of Manchester"/>
    <n v="1"/>
    <n v="1"/>
    <n v="1"/>
    <n v="1"/>
    <x v="0"/>
    <n v="54"/>
    <n v="38"/>
    <n v="28"/>
    <n v="61"/>
    <n v="181"/>
    <n v="54"/>
    <n v="38"/>
    <n v="28"/>
    <n v="61"/>
    <n v="181"/>
  </r>
  <r>
    <s v="University of Texas at Austin"/>
    <n v="1"/>
    <n v="1"/>
    <n v="1"/>
    <n v="1"/>
    <x v="0"/>
    <n v="50"/>
    <n v="37"/>
    <n v="72"/>
    <n v="25"/>
    <n v="184"/>
    <n v="50"/>
    <n v="37"/>
    <n v="72"/>
    <n v="25"/>
    <n v="184"/>
  </r>
  <r>
    <s v="Utrecht University"/>
    <n v="1"/>
    <n v="1"/>
    <n v="0"/>
    <n v="1"/>
    <x v="3"/>
    <n v="66"/>
    <n v="54"/>
    <n v="0"/>
    <n v="65"/>
    <n v="185"/>
    <n v="66"/>
    <n v="55"/>
    <n v="0"/>
    <n v="65"/>
    <n v="186"/>
  </r>
  <r>
    <s v="University of Helsinki"/>
    <n v="0"/>
    <n v="1"/>
    <n v="0"/>
    <n v="1"/>
    <x v="2"/>
    <n v="0"/>
    <n v="92"/>
    <n v="0"/>
    <n v="93"/>
    <n v="185"/>
    <n v="0"/>
    <n v="93"/>
    <n v="0"/>
    <n v="93"/>
    <n v="186"/>
  </r>
  <r>
    <s v="University of Adelaide"/>
    <n v="1"/>
    <n v="0"/>
    <n v="0"/>
    <n v="1"/>
    <x v="2"/>
    <n v="88"/>
    <n v="0"/>
    <n v="0"/>
    <n v="99"/>
    <n v="187"/>
    <n v="88"/>
    <n v="0"/>
    <n v="0"/>
    <n v="99"/>
    <n v="187"/>
  </r>
  <r>
    <s v="King’s College London"/>
    <n v="1"/>
    <n v="1"/>
    <n v="1"/>
    <n v="1"/>
    <x v="0"/>
    <n v="35"/>
    <n v="48"/>
    <n v="37"/>
    <n v="67"/>
    <n v="187"/>
    <n v="35"/>
    <n v="48"/>
    <n v="37"/>
    <n v="67"/>
    <n v="187"/>
  </r>
  <r>
    <s v="Georgia Institute of Technology"/>
    <n v="1"/>
    <n v="0"/>
    <n v="1"/>
    <n v="1"/>
    <x v="3"/>
    <n v="38"/>
    <n v="0"/>
    <n v="88"/>
    <n v="62"/>
    <n v="188"/>
    <n v="38"/>
    <n v="0"/>
    <n v="88"/>
    <n v="62"/>
    <n v="188"/>
  </r>
  <r>
    <s v="The University of Western Australia"/>
    <n v="0"/>
    <n v="1"/>
    <n v="1"/>
    <n v="0"/>
    <x v="2"/>
    <n v="0"/>
    <n v="99"/>
    <n v="90"/>
    <n v="0"/>
    <n v="189"/>
    <n v="0"/>
    <n v="100"/>
    <n v="90"/>
    <n v="0"/>
    <n v="190"/>
  </r>
  <r>
    <s v="University of Amsterdam"/>
    <n v="1"/>
    <n v="0"/>
    <n v="1"/>
    <n v="1"/>
    <x v="3"/>
    <n v="60"/>
    <n v="0"/>
    <n v="58"/>
    <n v="73"/>
    <n v="191"/>
    <n v="60"/>
    <n v="0"/>
    <n v="58"/>
    <n v="73"/>
    <n v="191"/>
  </r>
  <r>
    <s v="Sorbonne University"/>
    <n v="1"/>
    <n v="1"/>
    <n v="1"/>
    <n v="0"/>
    <x v="3"/>
    <n v="90"/>
    <n v="43"/>
    <n v="60"/>
    <n v="0"/>
    <n v="193"/>
    <n v="90"/>
    <n v="43"/>
    <n v="60"/>
    <n v="0"/>
    <n v="193"/>
  </r>
  <r>
    <s v="University of California Irvine"/>
    <n v="1"/>
    <n v="1"/>
    <n v="0"/>
    <n v="1"/>
    <x v="3"/>
    <n v="95"/>
    <n v="61"/>
    <n v="0"/>
    <n v="38"/>
    <n v="194"/>
    <n v="95"/>
    <n v="61"/>
    <n v="0"/>
    <n v="38"/>
    <n v="194"/>
  </r>
  <r>
    <s v="University of Copenhagen"/>
    <n v="0"/>
    <n v="1"/>
    <n v="1"/>
    <n v="1"/>
    <x v="3"/>
    <n v="0"/>
    <n v="39"/>
    <n v="82"/>
    <n v="74"/>
    <n v="195"/>
    <n v="0"/>
    <n v="39"/>
    <n v="82"/>
    <n v="74"/>
    <n v="195"/>
  </r>
  <r>
    <s v="University of California Santa Barbara"/>
    <n v="1"/>
    <n v="1"/>
    <n v="0"/>
    <n v="1"/>
    <x v="3"/>
    <n v="64"/>
    <n v="57"/>
    <n v="0"/>
    <n v="76"/>
    <n v="197"/>
    <n v="64"/>
    <n v="57"/>
    <n v="0"/>
    <n v="76"/>
    <n v="197"/>
  </r>
  <r>
    <s v="University of Queensland"/>
    <n v="1"/>
    <n v="1"/>
    <n v="1"/>
    <n v="1"/>
    <x v="0"/>
    <n v="53"/>
    <n v="47"/>
    <n v="50"/>
    <n v="52"/>
    <n v="202"/>
    <n v="53"/>
    <n v="47"/>
    <n v="51"/>
    <n v="52"/>
    <n v="203"/>
  </r>
  <r>
    <s v="University of Sydney"/>
    <n v="1"/>
    <n v="1"/>
    <n v="1"/>
    <n v="1"/>
    <x v="0"/>
    <n v="54"/>
    <n v="60"/>
    <n v="41"/>
    <n v="50"/>
    <n v="205"/>
    <n v="55"/>
    <n v="60"/>
    <n v="41"/>
    <n v="50"/>
    <n v="206"/>
  </r>
  <r>
    <s v="McGill University"/>
    <n v="1"/>
    <n v="1"/>
    <n v="1"/>
    <n v="1"/>
    <x v="0"/>
    <n v="46"/>
    <n v="73"/>
    <n v="31"/>
    <n v="60"/>
    <n v="210"/>
    <n v="46"/>
    <n v="73"/>
    <n v="31"/>
    <n v="60"/>
    <n v="210"/>
  </r>
  <r>
    <s v="KU Leuven"/>
    <n v="1"/>
    <n v="1"/>
    <n v="1"/>
    <n v="0"/>
    <x v="3"/>
    <n v="42"/>
    <n v="95"/>
    <n v="76"/>
    <n v="0"/>
    <n v="213"/>
    <n v="42"/>
    <n v="95"/>
    <n v="76"/>
    <n v="0"/>
    <n v="213"/>
  </r>
  <r>
    <s v="Zhejiang University"/>
    <n v="1"/>
    <n v="1"/>
    <n v="1"/>
    <n v="1"/>
    <x v="0"/>
    <n v="67"/>
    <n v="36"/>
    <n v="42"/>
    <n v="68"/>
    <n v="213"/>
    <n v="67"/>
    <n v="36"/>
    <n v="43"/>
    <n v="68"/>
    <n v="214"/>
  </r>
  <r>
    <s v="University of Illinois at Urbana-Champaign"/>
    <n v="1"/>
    <n v="1"/>
    <n v="1"/>
    <n v="1"/>
    <x v="0"/>
    <n v="48"/>
    <n v="49"/>
    <n v="85"/>
    <n v="33"/>
    <n v="215"/>
    <n v="48"/>
    <n v="49"/>
    <n v="85"/>
    <n v="33"/>
    <n v="215"/>
  </r>
  <r>
    <s v="University of Wisconsin-Madison"/>
    <n v="1"/>
    <n v="1"/>
    <n v="1"/>
    <n v="1"/>
    <x v="0"/>
    <n v="81"/>
    <n v="33"/>
    <n v="83"/>
    <n v="20"/>
    <n v="217"/>
    <n v="81"/>
    <n v="33"/>
    <n v="83"/>
    <n v="20"/>
    <n v="217"/>
  </r>
  <r>
    <s v="University of Bristol"/>
    <n v="1"/>
    <n v="1"/>
    <n v="1"/>
    <n v="0"/>
    <x v="3"/>
    <n v="76"/>
    <n v="81"/>
    <n v="61"/>
    <n v="0"/>
    <n v="218"/>
    <n v="76"/>
    <n v="81"/>
    <n v="62"/>
    <n v="0"/>
    <n v="219"/>
  </r>
  <r>
    <s v="Shanghai Jiao Tong University"/>
    <n v="1"/>
    <n v="1"/>
    <n v="1"/>
    <n v="1"/>
    <x v="0"/>
    <n v="52"/>
    <n v="54"/>
    <n v="46"/>
    <n v="69"/>
    <n v="221"/>
    <n v="52"/>
    <n v="54"/>
    <n v="46"/>
    <n v="69"/>
    <n v="221"/>
  </r>
  <r>
    <s v="Vanderbilt University"/>
    <n v="1"/>
    <n v="1"/>
    <n v="0"/>
    <n v="1"/>
    <x v="3"/>
    <n v="98"/>
    <n v="64"/>
    <n v="0"/>
    <n v="58"/>
    <n v="220"/>
    <n v="98"/>
    <n v="65"/>
    <n v="0"/>
    <n v="58"/>
    <n v="221"/>
  </r>
  <r>
    <s v="University of New South Wales"/>
    <n v="1"/>
    <n v="1"/>
    <n v="1"/>
    <n v="1"/>
    <x v="0"/>
    <n v="71"/>
    <n v="64"/>
    <n v="45"/>
    <n v="41"/>
    <n v="221"/>
    <n v="72"/>
    <n v="64"/>
    <n v="45"/>
    <n v="41"/>
    <n v="222"/>
  </r>
  <r>
    <s v="University of Hong Kong"/>
    <n v="1"/>
    <n v="1"/>
    <n v="1"/>
    <n v="1"/>
    <x v="0"/>
    <n v="31"/>
    <n v="96"/>
    <n v="21"/>
    <n v="75"/>
    <n v="223"/>
    <n v="31"/>
    <n v="97"/>
    <n v="21"/>
    <n v="75"/>
    <n v="224"/>
  </r>
  <r>
    <s v="Delft University of Technology"/>
    <n v="1"/>
    <n v="0"/>
    <n v="1"/>
    <n v="1"/>
    <x v="3"/>
    <n v="70"/>
    <n v="0"/>
    <n v="61"/>
    <n v="94"/>
    <n v="225"/>
    <n v="70"/>
    <n v="0"/>
    <n v="61"/>
    <n v="94"/>
    <n v="225"/>
  </r>
  <r>
    <s v="University of Groningen"/>
    <n v="1"/>
    <n v="1"/>
    <n v="0"/>
    <n v="1"/>
    <x v="3"/>
    <n v="75"/>
    <n v="66"/>
    <n v="0"/>
    <n v="84"/>
    <n v="225"/>
    <n v="75"/>
    <n v="66"/>
    <n v="0"/>
    <n v="84"/>
    <n v="225"/>
  </r>
  <r>
    <s v="Nanyang Technological University"/>
    <n v="1"/>
    <n v="1"/>
    <n v="1"/>
    <n v="1"/>
    <x v="0"/>
    <n v="36"/>
    <n v="88"/>
    <n v="19"/>
    <n v="87"/>
    <n v="230"/>
    <n v="36"/>
    <n v="88"/>
    <n v="19"/>
    <n v="87"/>
    <n v="230"/>
  </r>
  <r>
    <s v="Monash University"/>
    <n v="1"/>
    <n v="1"/>
    <n v="1"/>
    <n v="1"/>
    <x v="0"/>
    <n v="44"/>
    <n v="75"/>
    <n v="57"/>
    <n v="57"/>
    <n v="233"/>
    <n v="44"/>
    <n v="75"/>
    <n v="57"/>
    <n v="57"/>
    <n v="233"/>
  </r>
  <r>
    <s v="City University of Hong Kong"/>
    <n v="1"/>
    <n v="0"/>
    <n v="1"/>
    <n v="1"/>
    <x v="3"/>
    <n v="99"/>
    <n v="0"/>
    <n v="54"/>
    <n v="89"/>
    <n v="242"/>
    <n v="99"/>
    <n v="0"/>
    <n v="54"/>
    <n v="89"/>
    <n v="242"/>
  </r>
  <r>
    <s v="Australian National University"/>
    <n v="1"/>
    <n v="1"/>
    <n v="1"/>
    <n v="1"/>
    <x v="0"/>
    <n v="62"/>
    <n v="79"/>
    <n v="30"/>
    <n v="79"/>
    <n v="250"/>
    <n v="62"/>
    <n v="80"/>
    <n v="30"/>
    <n v="79"/>
    <n v="251"/>
  </r>
  <r>
    <s v="Seoul National University"/>
    <n v="1"/>
    <n v="1"/>
    <n v="1"/>
    <n v="1"/>
    <x v="0"/>
    <n v="56"/>
    <n v="98"/>
    <n v="29"/>
    <n v="96"/>
    <n v="279"/>
    <n v="56"/>
    <n v="98"/>
    <n v="29"/>
    <n v="96"/>
    <n v="279"/>
  </r>
  <r>
    <s v="Brown University"/>
    <n v="1"/>
    <n v="1"/>
    <n v="1"/>
    <n v="1"/>
    <x v="0"/>
    <n v="61"/>
    <n v="99"/>
    <n v="63"/>
    <n v="80"/>
    <n v="303"/>
    <n v="61"/>
    <n v="99"/>
    <n v="63"/>
    <n v="80"/>
    <n v="303"/>
  </r>
  <r>
    <s v="University of Zurich"/>
    <n v="1"/>
    <n v="1"/>
    <n v="1"/>
    <n v="1"/>
    <x v="0"/>
    <n v="82"/>
    <n v="59"/>
    <n v="83"/>
    <n v="92"/>
    <n v="316"/>
    <n v="84"/>
    <n v="59"/>
    <n v="84"/>
    <n v="92"/>
    <n v="319"/>
  </r>
  <r>
    <s v="University of Science and Technology of China"/>
    <n v="1"/>
    <n v="1"/>
    <n v="1"/>
    <n v="1"/>
    <x v="0"/>
    <n v="74"/>
    <n v="62"/>
    <n v="94"/>
    <n v="95"/>
    <n v="325"/>
    <n v="74"/>
    <n v="63"/>
    <n v="94"/>
    <n v="95"/>
    <n v="3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724247-5D92-41F4-BA0F-8C4AF0117E55}" name="Tabela przestawna1" cacheId="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C1:AH6" firstHeaderRow="0" firstDataRow="1" firstDataCol="1"/>
  <pivotFields count="16"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Liczba z Nazwa uczelni" fld="0" subtotal="count" baseField="0" baseItem="0"/>
    <dataField name="Suma z Webometrics" fld="4" baseField="0" baseItem="0"/>
    <dataField name="Suma z QS" fld="3" baseField="0" baseItem="0"/>
    <dataField name="Suma z ARWU" fld="2" baseField="0" baseItem="0"/>
    <dataField name="Suma z TH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1C00BE3-91E0-4787-A5E9-8872D01E75C2}" name="StandardName" displayName="StandardName" ref="A1:E401" totalsRowShown="0">
  <autoFilter ref="A1:E401" xr:uid="{61C00BE3-91E0-4787-A5E9-8872D01E75C2}"/>
  <sortState xmlns:xlrd2="http://schemas.microsoft.com/office/spreadsheetml/2017/richdata2" ref="A302:E401">
    <sortCondition ref="B1:B401"/>
  </sortState>
  <tableColumns count="5">
    <tableColumn id="2" xr3:uid="{4D62A9F5-8193-4901-A760-9C64D4CBB018}" name="Name"/>
    <tableColumn id="1" xr3:uid="{1EE94A21-EAB9-4AF4-B6AA-96C094057E74}" name="IDinTheRanking"/>
    <tableColumn id="4" xr3:uid="{8055EB4A-B76D-4473-B030-5FF2B49C416E}" name="StandardizedName"/>
    <tableColumn id="5" xr3:uid="{96C8B3E2-1223-4563-BB7B-844AC64F6345}" name="RankValueInTheRanking"/>
    <tableColumn id="3" xr3:uid="{5FDA7E10-154B-45AB-AE49-FD95CD713508}" name="Ranking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D2C87AF-92E8-454D-8401-3F9E6893F80A}" name="ARWU_top100" displayName="ARWU_top100" ref="A1:E101" totalsRowShown="0">
  <autoFilter ref="A1:E101" xr:uid="{FD2C87AF-92E8-454D-8401-3F9E6893F80A}"/>
  <sortState xmlns:xlrd2="http://schemas.microsoft.com/office/spreadsheetml/2017/richdata2" ref="B2:E101">
    <sortCondition ref="B1:B101"/>
  </sortState>
  <tableColumns count="5">
    <tableColumn id="7" xr3:uid="{D3699994-E454-4499-99E4-0911C7041090}" name="ID"/>
    <tableColumn id="1" xr3:uid="{3E9AC2E0-84BB-4FDF-9CEC-9F78A111CDCB}" name="World Rank"/>
    <tableColumn id="2" xr3:uid="{CD01AED5-C991-436D-87EA-66494638F138}" name="Institution"/>
    <tableColumn id="4" xr3:uid="{578DE983-06D1-410D-BF17-DFD8431DBF09}" name="National/Regional Rank"/>
    <tableColumn id="5" xr3:uid="{03CF5623-535D-4837-BC9A-647CE7E4CE5F}" name="Total Scor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EF885A-3F6F-4302-966A-A8542B27971A}" name="QS_top100" displayName="QS_top100" ref="A1:E101" totalsRowShown="0">
  <autoFilter ref="A1:E101" xr:uid="{B1EF885A-3F6F-4302-966A-A8542B27971A}"/>
  <tableColumns count="5">
    <tableColumn id="1" xr3:uid="{2B9FE619-3143-4C53-9D31-7D36605561BF}" name="ID"/>
    <tableColumn id="2" xr3:uid="{1A9C2CC9-1D30-4E00-87F2-6D5A7A36DDD7}" name="World Rank"/>
    <tableColumn id="3" xr3:uid="{139FB4F9-8AE9-4487-8AD9-F98353848E90}" name="Institution"/>
    <tableColumn id="4" xr3:uid="{F4222BB5-151F-4788-90A9-EC1D8C394E01}" name="Region"/>
    <tableColumn id="5" xr3:uid="{963AEBF0-BF89-4188-9FFC-5D51AFA6D6A7}" name="Score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42C68F-C2E5-4CA4-AF59-EA92E427E5B0}" name="Webometrics_top100" displayName="Webometrics_top100" ref="B1:F101" totalsRowShown="0">
  <autoFilter ref="B1:F101" xr:uid="{6642C68F-C2E5-4CA4-AF59-EA92E427E5B0}"/>
  <tableColumns count="5">
    <tableColumn id="1" xr3:uid="{67B66D5A-A006-4A01-8079-57771FF7357B}" name="rankingsort descending"/>
    <tableColumn id="2" xr3:uid="{DD06B971-9097-4834-B66E-DF1B4961262A}" name="University"/>
    <tableColumn id="5" xr3:uid="{48C1B656-598C-4190-8330-DA29ADE45FA2}" name="Impact Rank*"/>
    <tableColumn id="6" xr3:uid="{ED268BCC-05DB-417A-ADD2-8846A467986B}" name="Openness Rank*"/>
    <tableColumn id="7" xr3:uid="{B5721CFE-5CBF-4787-9322-C88F64906E79}" name="Excellence Rank*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F484EFA-BB02-4584-874F-304DED5E2A39}" name="Analiza_wRankingach" displayName="Analiza_wRankingach" ref="G1:Z173" totalsRowCount="1">
  <autoFilter ref="G1:Z172" xr:uid="{0F484EFA-BB02-4584-874F-304DED5E2A39}">
    <filterColumn colId="3">
      <filters>
        <filter val="1"/>
      </filters>
    </filterColumn>
    <filterColumn colId="4">
      <filters>
        <filter val="1"/>
      </filters>
    </filterColumn>
  </autoFilter>
  <sortState xmlns:xlrd2="http://schemas.microsoft.com/office/spreadsheetml/2017/richdata2" ref="G2:Z172">
    <sortCondition ref="Q1:Q172"/>
  </sortState>
  <tableColumns count="20">
    <tableColumn id="1" xr3:uid="{EAC12CE0-4358-4AC6-8B15-41E8F6CC543B}" name="Nazwa uczelni"/>
    <tableColumn id="10" xr3:uid="{920E2FCD-CA96-4BFF-97A2-FA48E0DA495E}" name="THE" totalsRowFunction="sum" dataDxfId="158" totalsRowDxfId="157">
      <calculatedColumnFormula>IF(SUMIFS(StandardName[IDinTheRanking],StandardName[StandardizedName],Analiza_wRankingach[[#This Row],[Nazwa uczelni]],StandardName[Ranking],"=THE")&gt;0,1,0)</calculatedColumnFormula>
    </tableColumn>
    <tableColumn id="9" xr3:uid="{CA3DFC4C-7AC8-43A2-8042-4721039C97C5}" name="ARWU" totalsRowFunction="sum" dataDxfId="156" totalsRowDxfId="155">
      <calculatedColumnFormula>IF(SUMIFS(StandardName[IDinTheRanking],StandardName[StandardizedName],Analiza_wRankingach[[#This Row],[Nazwa uczelni]],StandardName[Ranking],"=ARWU")&gt;0,1,0)</calculatedColumnFormula>
    </tableColumn>
    <tableColumn id="8" xr3:uid="{9EFED3A3-61AD-4C33-A319-026B881AA1F6}" name="QS" totalsRowFunction="sum" dataDxfId="154" totalsRowDxfId="153">
      <calculatedColumnFormula>IF(SUMIFS(StandardName[IDinTheRanking],StandardName[StandardizedName],Analiza_wRankingach[[#This Row],[Nazwa uczelni]],StandardName[Ranking],"=QS")&gt;0,1,0)</calculatedColumnFormula>
    </tableColumn>
    <tableColumn id="7" xr3:uid="{9B01B241-ADB5-4E6B-B9F7-CE39418484B7}" name="Webometrics" totalsRowFunction="sum" dataDxfId="152" totalsRowDxfId="151">
      <calculatedColumnFormula>IF(SUMIFS(StandardName[IDinTheRanking],StandardName[StandardizedName],Analiza_wRankingach[[#This Row],[Nazwa uczelni]],StandardName[Ranking],"=Webometrics")&gt;0,1,0)</calculatedColumnFormula>
    </tableColumn>
    <tableColumn id="11" xr3:uid="{8A3E0AAD-BA42-4D01-B882-5EE35B38B800}" name="LiczbaWystąpień" totalsRowFunction="countNums" dataDxfId="150" totalsRowDxfId="149">
      <calculatedColumnFormula>SUM(Analiza_wRankingach[[#This Row],[THE]:[Webometrics]])</calculatedColumnFormula>
    </tableColumn>
    <tableColumn id="15" xr3:uid="{43FA9020-DDD2-4943-A07D-6F3429289DB2}" name="THE_RV1000" dataDxfId="148" totalsRowDxfId="147">
      <calculatedColumnFormula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calculatedColumnFormula>
    </tableColumn>
    <tableColumn id="14" xr3:uid="{F5EF9544-DC7B-403A-9B4D-26AADA3B9378}" name="ARWU_RV1000" dataDxfId="146" totalsRowDxfId="145">
      <calculatedColumnFormula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calculatedColumnFormula>
    </tableColumn>
    <tableColumn id="13" xr3:uid="{6494EB91-EA74-40A7-82D0-ABCF3A48111D}" name="QS_RV1000" dataDxfId="144" totalsRowDxfId="143">
      <calculatedColumnFormula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calculatedColumnFormula>
    </tableColumn>
    <tableColumn id="12" xr3:uid="{66B6D9BD-4B2B-4512-AFD7-26769327933B}" name="Webometrics_RV1000" dataDxfId="142" totalsRowDxfId="141">
      <calculatedColumnFormula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calculatedColumnFormula>
    </tableColumn>
    <tableColumn id="16" xr3:uid="{9DAB6198-C85D-404E-B9E7-34946061D479}" name="WartośćKontrolna" dataDxfId="140" totalsRowDxfId="139">
      <calculatedColumnFormula>SUM(Analiza_wRankingach[[#This Row],[THE_RV1000]:[Webometrics_RV1000]])</calculatedColumnFormula>
    </tableColumn>
    <tableColumn id="20" xr3:uid="{C6EEB8F5-1162-4E5F-A8E2-BFACA6DF20D7}" name="THE_RV" dataDxfId="138" totalsRowDxfId="137">
      <calculatedColumnFormula>SUMIFS(StandardName[RankValueInTheRanking],StandardName[StandardizedName],Analiza_wRankingach[[#This Row],[Nazwa uczelni]],StandardName[Ranking],"=THE")</calculatedColumnFormula>
    </tableColumn>
    <tableColumn id="19" xr3:uid="{1A669958-C419-46B4-94BA-8271B98F02DF}" name="ARWU_RV" dataDxfId="136" totalsRowDxfId="135">
      <calculatedColumnFormula>SUMIFS(StandardName[RankValueInTheRanking],StandardName[StandardizedName],Analiza_wRankingach[[#This Row],[Nazwa uczelni]],StandardName[Ranking],"=ARWU")</calculatedColumnFormula>
    </tableColumn>
    <tableColumn id="18" xr3:uid="{5AA7667D-B0B1-4E91-8F51-FAD811336F88}" name="QS_RV" dataDxfId="134" totalsRowDxfId="133">
      <calculatedColumnFormula>SUMIFS(StandardName[RankValueInTheRanking],StandardName[StandardizedName],Analiza_wRankingach[[#This Row],[Nazwa uczelni]],StandardName[Ranking],"=QS")</calculatedColumnFormula>
    </tableColumn>
    <tableColumn id="17" xr3:uid="{1C6D3727-3A03-40AA-910F-2D5FA2F4F6E1}" name="Webometrics_RV" dataDxfId="132" totalsRowDxfId="131">
      <calculatedColumnFormula>SUMIFS(StandardName[RankValueInTheRanking],StandardName[StandardizedName],Analiza_wRankingach[[#This Row],[Nazwa uczelni]],StandardName[Ranking],"=Webometrics")</calculatedColumnFormula>
    </tableColumn>
    <tableColumn id="2" xr3:uid="{9CD95859-4882-4900-B809-C6E482D6DD98}" name="THE_ID" dataDxfId="130" totalsRowDxfId="129">
      <calculatedColumnFormula>SUMIFS(StandardName[IDinTheRanking],StandardName[StandardizedName],Analiza_wRankingach[[#This Row],[Nazwa uczelni]],StandardName[Ranking],"=THE")</calculatedColumnFormula>
    </tableColumn>
    <tableColumn id="3" xr3:uid="{AC8A1684-236D-4581-9352-9AEF45F017EF}" name="ARWU_ID" dataDxfId="128" totalsRowDxfId="127">
      <calculatedColumnFormula>SUMIFS(StandardName[IDinTheRanking],StandardName[StandardizedName],Analiza_wRankingach[[#This Row],[Nazwa uczelni]],StandardName[Ranking],"=ARWU")</calculatedColumnFormula>
    </tableColumn>
    <tableColumn id="4" xr3:uid="{BC893D2B-B21F-4CD7-83C2-8BD7E260944C}" name="QS_ID" dataDxfId="126" totalsRowDxfId="125">
      <calculatedColumnFormula>SUMIFS(StandardName[IDinTheRanking],StandardName[StandardizedName],Analiza_wRankingach[[#This Row],[Nazwa uczelni]],StandardName[Ranking],"=QS")</calculatedColumnFormula>
    </tableColumn>
    <tableColumn id="5" xr3:uid="{1DA383FA-D2B6-4D5C-A35C-3226AC080F77}" name="Webometrics_ID" dataDxfId="124" totalsRowDxfId="123">
      <calculatedColumnFormula>SUMIFS(StandardName[IDinTheRanking],StandardName[StandardizedName],Analiza_wRankingach[[#This Row],[Nazwa uczelni]],StandardName[Ranking],"=Webometrics")</calculatedColumnFormula>
    </tableColumn>
    <tableColumn id="6" xr3:uid="{380EB55F-A374-4D58-B5D0-93EFA790A873}" name="SumaKontrolnaID" dataDxfId="122" totalsRowDxfId="121">
      <calculatedColumnFormula>SUM(Analiza_wRankingach[[#This Row],[THE_ID]:[Webometrics_ID]])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E9AB34F-9A8A-469D-B61B-4C044A51B885}" name="THE_ARWU" displayName="THE_ARWU" ref="G212:U283" totalsRowShown="0" headerRowDxfId="120" dataDxfId="118" headerRowBorderDxfId="119" tableBorderDxfId="117" totalsRowBorderDxfId="116">
  <autoFilter ref="G212:U283" xr:uid="{BE9AB34F-9A8A-469D-B61B-4C044A51B885}"/>
  <tableColumns count="15">
    <tableColumn id="1" xr3:uid="{76F8D351-33E1-4515-ACDE-E92C85B260DF}" name="Nazwa uczelni" dataDxfId="115"/>
    <tableColumn id="2" xr3:uid="{FA0F77EB-364A-40B3-8E6F-DE62A84C2725}" name="THE" dataDxfId="114"/>
    <tableColumn id="3" xr3:uid="{9F63792D-18F7-47BE-8B93-130C969CB2B1}" name="ARWU" dataDxfId="113"/>
    <tableColumn id="4" xr3:uid="{1FDAE850-DD67-4088-86F9-6CFB626502E4}" name="QS" dataDxfId="112"/>
    <tableColumn id="5" xr3:uid="{EAA77720-D649-4EAD-AEF0-46886D665DD2}" name="Webometrics" dataDxfId="111"/>
    <tableColumn id="6" xr3:uid="{C9C5D17E-9824-4BB7-83E4-BEAF9841921E}" name="LiczbaWystąpień" dataDxfId="110"/>
    <tableColumn id="7" xr3:uid="{516EB3D2-1AFE-4003-8000-8D3357995380}" name="THE_RV1000" dataDxfId="109"/>
    <tableColumn id="8" xr3:uid="{9EE09B33-60A0-47B9-9C5B-C494F3E53EF9}" name="ARWU_RV1000" dataDxfId="108"/>
    <tableColumn id="9" xr3:uid="{6A0864EF-D349-477C-A207-5300AB5E6A00}" name="QS_RV1000" dataDxfId="107"/>
    <tableColumn id="10" xr3:uid="{D9986505-E2AF-4718-B260-3B15684B5729}" name="Webometrics_RV1000" dataDxfId="106"/>
    <tableColumn id="11" xr3:uid="{C6A67B1E-6354-445D-A633-3E53DDB6887E}" name="WartośćKontrolna" dataDxfId="105"/>
    <tableColumn id="12" xr3:uid="{3362ACE7-72D9-44EF-92FF-F9649D8C2992}" name="THE_RV" dataDxfId="104"/>
    <tableColumn id="13" xr3:uid="{5ABFA25D-3764-456F-B70C-89FDE1E6B043}" name="ARWU_RV" dataDxfId="103"/>
    <tableColumn id="14" xr3:uid="{ECD11FC8-77A2-4523-8DD8-CF29417CEADC}" name="QS_RV" dataDxfId="102"/>
    <tableColumn id="15" xr3:uid="{9A8745D2-A68C-45D3-A38C-F8B32A16036C}" name="Webometrics_RV" dataDxfId="10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3980BDF-6A96-4DB1-9008-99D172699464}" name="THE_QS" displayName="THE_QS" ref="G286:U361" totalsRowShown="0" headerRowDxfId="100" dataDxfId="98" headerRowBorderDxfId="99" tableBorderDxfId="97" totalsRowBorderDxfId="96">
  <autoFilter ref="G286:U361" xr:uid="{D3980BDF-6A96-4DB1-9008-99D172699464}"/>
  <tableColumns count="15">
    <tableColumn id="1" xr3:uid="{B5E576CA-347B-4387-A376-93D0F54F21C3}" name="Nazwa uczelni" dataDxfId="95"/>
    <tableColumn id="2" xr3:uid="{DC43F47A-887F-428F-84EF-0124B00FC0E7}" name="THE" dataDxfId="94"/>
    <tableColumn id="3" xr3:uid="{0C383A62-BB65-4532-8C91-AC7846702517}" name="ARWU" dataDxfId="93"/>
    <tableColumn id="4" xr3:uid="{4203CBE8-EC9B-491F-819D-D081DA62D00F}" name="QS" dataDxfId="92"/>
    <tableColumn id="5" xr3:uid="{DFC54FB2-3C38-496E-B7DE-FBEDBA3BD0AD}" name="Webometrics" dataDxfId="91"/>
    <tableColumn id="6" xr3:uid="{08C83BE9-3C7A-449E-9BE5-96AF42F6850A}" name="LiczbaWystąpień" dataDxfId="90"/>
    <tableColumn id="7" xr3:uid="{CE1A3BFA-1CEE-4590-A207-43BD610F33B6}" name="THE_RV1000" dataDxfId="89"/>
    <tableColumn id="8" xr3:uid="{A29DCB0B-4F9E-4561-9C29-BCD39F24390D}" name="ARWU_RV1000" dataDxfId="88"/>
    <tableColumn id="9" xr3:uid="{FED4EA4D-D384-4A6F-8844-B74169E259A8}" name="QS_RV1000" dataDxfId="87"/>
    <tableColumn id="10" xr3:uid="{E23758B9-A8BD-4832-A084-64620A2E88F4}" name="Webometrics_RV1000" dataDxfId="86"/>
    <tableColumn id="11" xr3:uid="{715F3209-8F2D-4D29-9FCD-99582E756B3A}" name="WartośćKontrolna" dataDxfId="85"/>
    <tableColumn id="12" xr3:uid="{619B7BF5-7A84-49BF-970A-FCA9AB2A1291}" name="THE_RV" dataDxfId="84"/>
    <tableColumn id="13" xr3:uid="{666139E6-5EDA-4F2D-8813-CDD988022D01}" name="ARWU_RV" dataDxfId="83"/>
    <tableColumn id="14" xr3:uid="{6B703D86-5267-4E70-84C3-3D5195ABF2A4}" name="QS_RV" dataDxfId="82"/>
    <tableColumn id="15" xr3:uid="{60815204-94D7-4C51-B2C6-157A3CDD2FDF}" name="Webometrics_RV" dataDxfId="8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5C616E2-AD59-494B-B8D3-8FB1A25EEF8E}" name="THE_Webometrics" displayName="THE_Webometrics" ref="G364:U434" totalsRowShown="0" headerRowDxfId="80" dataDxfId="78" headerRowBorderDxfId="79" tableBorderDxfId="77" totalsRowBorderDxfId="76">
  <autoFilter ref="G364:U434" xr:uid="{65C616E2-AD59-494B-B8D3-8FB1A25EEF8E}"/>
  <tableColumns count="15">
    <tableColumn id="1" xr3:uid="{7085174C-E863-4D91-812B-EBB722E25BCD}" name="Nazwa uczelni" dataDxfId="75"/>
    <tableColumn id="2" xr3:uid="{F20BFD41-F04E-4763-81D4-E72F5174D577}" name="THE" dataDxfId="74"/>
    <tableColumn id="3" xr3:uid="{3FF7DDF0-2F52-4454-990B-B785F5A7D418}" name="ARWU" dataDxfId="73"/>
    <tableColumn id="4" xr3:uid="{474410BC-94F0-4DBD-9FC9-AE904048CCC9}" name="QS" dataDxfId="72"/>
    <tableColumn id="5" xr3:uid="{24A1D327-AC1D-442B-AC70-EE7209DD4123}" name="Webometrics" dataDxfId="71"/>
    <tableColumn id="6" xr3:uid="{B6D570CD-0E40-4C2E-88DF-0F051D239DDA}" name="LiczbaWystąpień" dataDxfId="70"/>
    <tableColumn id="7" xr3:uid="{A1537B2B-7F20-4BFD-96A0-8055C4599061}" name="THE_RV1000" dataDxfId="69"/>
    <tableColumn id="8" xr3:uid="{3813C8EC-A2C7-46AB-A3A1-D5714E383DAB}" name="ARWU_RV1000" dataDxfId="68"/>
    <tableColumn id="9" xr3:uid="{53FF74BD-0869-49F5-B5E4-6BCCB7F52B98}" name="QS_RV1000" dataDxfId="67"/>
    <tableColumn id="10" xr3:uid="{EF6B8CF9-D634-4A62-838F-73FD2E7D0AC4}" name="Webometrics_RV1000" dataDxfId="66"/>
    <tableColumn id="11" xr3:uid="{5BE54EA8-9470-4770-AF84-455CDBA50D05}" name="WartośćKontrolna" dataDxfId="65"/>
    <tableColumn id="12" xr3:uid="{C1DEF45E-E723-4089-AC3A-A0DABD7833F8}" name="THE_RV" dataDxfId="64"/>
    <tableColumn id="13" xr3:uid="{18B720B9-0AE4-4C39-84E6-64FFBB5DDB99}" name="ARWU_RV" dataDxfId="63"/>
    <tableColumn id="14" xr3:uid="{EB9EA585-09C1-4049-AB70-EEF608FE376F}" name="QS_RV" dataDxfId="62"/>
    <tableColumn id="15" xr3:uid="{C714FA5E-B3D6-4BF4-9981-025A177C0E42}" name="Webometrics_RV" dataDxfId="6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FAD087C-181C-4DA9-82B5-80DD3D1AEEDA}" name="ARWU_QS" displayName="ARWU_QS" ref="G437:V498" totalsRowShown="0" headerRowDxfId="60" dataDxfId="58" headerRowBorderDxfId="59" tableBorderDxfId="57" totalsRowBorderDxfId="56">
  <autoFilter ref="G437:V498" xr:uid="{7FAD087C-181C-4DA9-82B5-80DD3D1AEEDA}"/>
  <tableColumns count="16">
    <tableColumn id="1" xr3:uid="{BD0C2347-3238-4666-AB6B-2CF3CABFD369}" name="Nazwa uczelni" dataDxfId="55"/>
    <tableColumn id="2" xr3:uid="{2AA9FDDE-FDFE-40B4-8492-F4331498F1B3}" name="THE" dataDxfId="54"/>
    <tableColumn id="3" xr3:uid="{268A8DCE-A117-426E-AF2B-AEF198090ED7}" name="ARWU" dataDxfId="53"/>
    <tableColumn id="4" xr3:uid="{BF552235-BC2F-426B-BD35-5D0784109EAA}" name="QS" dataDxfId="52"/>
    <tableColumn id="5" xr3:uid="{446D158C-F4DE-4B3F-AA98-58902B784A03}" name="Webometrics" dataDxfId="51"/>
    <tableColumn id="6" xr3:uid="{F673105E-4669-42CD-87DB-AC0C10C88415}" name="LiczbaWystąpień" dataDxfId="50"/>
    <tableColumn id="7" xr3:uid="{1F28B205-180F-4EAD-8E50-6B9C76201366}" name="THE_RV1000" dataDxfId="49"/>
    <tableColumn id="8" xr3:uid="{7DF9B569-FB7A-4BFB-B725-8C890AC3E156}" name="ARWU_RV1000" dataDxfId="48"/>
    <tableColumn id="9" xr3:uid="{3BF1A6CB-13BA-4DE4-8505-B66965D6F680}" name="QS_RV1000" dataDxfId="47"/>
    <tableColumn id="10" xr3:uid="{FB6501BB-6E64-499E-BFA9-780E353BC998}" name="Webometrics_RV1000" dataDxfId="46"/>
    <tableColumn id="11" xr3:uid="{01D8EE33-1668-478C-A56A-AC3A1B4F0F22}" name="WartośćKontrolna" dataDxfId="45"/>
    <tableColumn id="12" xr3:uid="{0406DF2E-794F-457A-B943-42DFB23ABE24}" name="THE_RV" dataDxfId="44"/>
    <tableColumn id="13" xr3:uid="{95DD5DD4-B4DA-419A-A1F9-71DD8BA10DBB}" name="ARWU_RV" dataDxfId="43"/>
    <tableColumn id="14" xr3:uid="{88B12636-88F8-47F4-B074-E539C28F4855}" name="QS_RV" dataDxfId="42"/>
    <tableColumn id="15" xr3:uid="{CF9057EA-8104-449C-BA1B-5B03232C2A55}" name="Webometrics_RV" dataDxfId="41"/>
    <tableColumn id="16" xr3:uid="{675FE631-B025-43A2-81A4-B8AF3A759DE6}" name="THE_ID" dataDxfId="4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A8D98923-419D-4813-9FC7-0E5B32F6CEC1}" name="ARWU_Webometrics" displayName="ARWU_Webometrics" ref="G501:U569" totalsRowShown="0" headerRowDxfId="39" dataDxfId="37" headerRowBorderDxfId="38" tableBorderDxfId="36" totalsRowBorderDxfId="35">
  <autoFilter ref="G501:U569" xr:uid="{A8D98923-419D-4813-9FC7-0E5B32F6CEC1}"/>
  <tableColumns count="15">
    <tableColumn id="1" xr3:uid="{E7DC20FE-F521-4223-940E-8E497FE0A556}" name="Nazwa uczelni" dataDxfId="34"/>
    <tableColumn id="2" xr3:uid="{6EB42AD5-C033-49E3-AC25-1A3F4240281B}" name="THE" dataDxfId="33"/>
    <tableColumn id="3" xr3:uid="{3F667930-982B-4181-95A9-5FB27103C6AA}" name="ARWU" dataDxfId="32"/>
    <tableColumn id="4" xr3:uid="{814A4A08-AC7C-43CE-9268-543220A264DC}" name="QS" dataDxfId="31"/>
    <tableColumn id="5" xr3:uid="{9876A2EE-4F1E-4601-80BD-13D4527FF5ED}" name="Webometrics" dataDxfId="30"/>
    <tableColumn id="6" xr3:uid="{0672ED97-5898-46EC-B2A2-6BFCF169F8E6}" name="LiczbaWystąpień" dataDxfId="29"/>
    <tableColumn id="7" xr3:uid="{9104EC07-8FB8-4D35-A4B9-27A39F3BD53B}" name="THE_RV1000" dataDxfId="28"/>
    <tableColumn id="8" xr3:uid="{81046798-BA4E-46DE-AE2A-B9709FE7D923}" name="ARWU_RV1000" dataDxfId="27"/>
    <tableColumn id="9" xr3:uid="{AF746B2C-6035-4971-8787-783D39A1AA54}" name="QS_RV1000" dataDxfId="26"/>
    <tableColumn id="10" xr3:uid="{B3E28CEC-1BC2-4D4D-BA8F-29340831430D}" name="Webometrics_RV1000" dataDxfId="25"/>
    <tableColumn id="11" xr3:uid="{8CB175D4-E278-4E13-89BA-6EF51781839A}" name="WartośćKontrolna" dataDxfId="24"/>
    <tableColumn id="12" xr3:uid="{1AA96989-85FE-499B-A9B8-2A135E2A971A}" name="THE_RV" dataDxfId="23"/>
    <tableColumn id="13" xr3:uid="{E4086C74-6BF6-47D1-AD35-7C8FA305DE3C}" name="ARWU_RV" dataDxfId="22"/>
    <tableColumn id="14" xr3:uid="{BB2F9D40-0475-4EAB-9FEC-922A59E45CD6}" name="QS_RV" dataDxfId="21"/>
    <tableColumn id="15" xr3:uid="{74E216C0-7898-4FFF-9E62-50A0E4B95977}" name="Webometrics_RV" dataDxfId="2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44363FB-F58E-41E6-87AB-3C20DB3C9A02}" name="QS_Webometrics" displayName="QS_Webometrics" ref="G611:U672" totalsRowShown="0" headerRowDxfId="19" dataDxfId="17" headerRowBorderDxfId="18" tableBorderDxfId="16" totalsRowBorderDxfId="15">
  <autoFilter ref="G611:U672" xr:uid="{844363FB-F58E-41E6-87AB-3C20DB3C9A02}"/>
  <tableColumns count="15">
    <tableColumn id="1" xr3:uid="{CA6FEB93-41C5-4E87-9167-34999DB400D0}" name="Nazwa uczelni" dataDxfId="14"/>
    <tableColumn id="2" xr3:uid="{F0A2F425-01C7-4925-AA71-6FB7466D38FD}" name="THE" dataDxfId="13"/>
    <tableColumn id="3" xr3:uid="{5CC502D8-735C-4C52-A318-BB2664D4E138}" name="ARWU" dataDxfId="12"/>
    <tableColumn id="4" xr3:uid="{660A263B-1DE2-47CB-BD28-1465846E5AA0}" name="QS" dataDxfId="11"/>
    <tableColumn id="5" xr3:uid="{564BCADE-3B32-48C3-A198-BE669951C153}" name="Webometrics" dataDxfId="10"/>
    <tableColumn id="6" xr3:uid="{AF8C4F51-A82D-4C0A-9775-4EDA4380326D}" name="LiczbaWystąpień" dataDxfId="9"/>
    <tableColumn id="7" xr3:uid="{E8C75252-37BB-417E-9009-E03EEE939A9E}" name="THE_RV1000" dataDxfId="8"/>
    <tableColumn id="8" xr3:uid="{1AD5E10C-1B3B-407B-A304-AAC15E0BFE91}" name="ARWU_RV1000" dataDxfId="7"/>
    <tableColumn id="9" xr3:uid="{73940684-FD34-4F0B-89D7-63E84AA9A62C}" name="QS_RV1000" dataDxfId="6"/>
    <tableColumn id="10" xr3:uid="{A4412C4E-CE6A-4124-A04C-A9799410B820}" name="Webometrics_RV1000" dataDxfId="5"/>
    <tableColumn id="11" xr3:uid="{D2F1D7A7-7000-45F8-BDF2-D38243BB710C}" name="WartośćKontrolna" dataDxfId="4"/>
    <tableColumn id="12" xr3:uid="{81300F12-AC9F-423F-B18D-A7557FB72E8F}" name="THE_RV" dataDxfId="3"/>
    <tableColumn id="13" xr3:uid="{16B5E559-9A5D-4C34-8961-7C5A2ED52A2C}" name="ARWU_RV" dataDxfId="2"/>
    <tableColumn id="14" xr3:uid="{B96920A8-CCAC-4781-A3C1-DBDF8921A11A}" name="QS_RV" dataDxfId="1"/>
    <tableColumn id="15" xr3:uid="{29B7BBAE-73B5-49E6-8FBB-29A29AED6725}" name="Webometrics_RV" dataDxfId="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437CD3-4CA7-4D35-9254-C51AACC194AF}" name="THE_top100" displayName="THE_top100" ref="B1:J101" totalsRowShown="0">
  <autoFilter ref="B1:J101" xr:uid="{DC437CD3-4CA7-4D35-9254-C51AACC194AF}"/>
  <sortState xmlns:xlrd2="http://schemas.microsoft.com/office/spreadsheetml/2017/richdata2" ref="B2:J101">
    <sortCondition ref="B1:B101"/>
  </sortState>
  <tableColumns count="9">
    <tableColumn id="1" xr3:uid="{3C992431-0C17-4109-82DF-99A108C1844E}" name="Rank"/>
    <tableColumn id="2" xr3:uid="{DB9C1387-49BA-4819-ADCB-E1985A48F1BE}" name="Name"/>
    <tableColumn id="3" xr3:uid="{DE4C3470-C679-47CC-AC40-43023E4FCBA2}" name="Country"/>
    <tableColumn id="4" xr3:uid="{6FD550B0-8DAC-490A-B4A0-4C0EABF74CD3}" name="Overall"/>
    <tableColumn id="5" xr3:uid="{09584A26-B910-4BCB-9606-AF8B11376489}" name="Teaching"/>
    <tableColumn id="6" xr3:uid="{752C9D1E-5822-4124-9894-7AB2A2E08F3E}" name="Research"/>
    <tableColumn id="7" xr3:uid="{14FC083E-1C2C-4CC9-ACDE-99513B228AC7}" name="Citations"/>
    <tableColumn id="8" xr3:uid="{94160742-5652-45B8-828D-1B4598C8133E}" name="Industry Income"/>
    <tableColumn id="9" xr3:uid="{D4E59E01-93D5-4238-A036-D8411BF50B1A}" name="International Outloo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5.xml"/><Relationship Id="rId3" Type="http://schemas.openxmlformats.org/officeDocument/2006/relationships/drawing" Target="../drawings/drawing1.xml"/><Relationship Id="rId7" Type="http://schemas.openxmlformats.org/officeDocument/2006/relationships/table" Target="../tables/table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6" Type="http://schemas.openxmlformats.org/officeDocument/2006/relationships/table" Target="../tables/table3.xml"/><Relationship Id="rId11" Type="http://schemas.openxmlformats.org/officeDocument/2006/relationships/table" Target="../tables/table8.xml"/><Relationship Id="rId5" Type="http://schemas.openxmlformats.org/officeDocument/2006/relationships/table" Target="../tables/table2.xml"/><Relationship Id="rId10" Type="http://schemas.openxmlformats.org/officeDocument/2006/relationships/table" Target="../tables/table7.xml"/><Relationship Id="rId4" Type="http://schemas.openxmlformats.org/officeDocument/2006/relationships/table" Target="../tables/table1.xml"/><Relationship Id="rId9" Type="http://schemas.openxmlformats.org/officeDocument/2006/relationships/table" Target="../tables/table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1F138-2628-4735-A411-35A9CE586A1B}">
  <dimension ref="A1:AH673"/>
  <sheetViews>
    <sheetView tabSelected="1" topLeftCell="O192" workbookViewId="0">
      <selection activeCell="R201" sqref="R201"/>
    </sheetView>
  </sheetViews>
  <sheetFormatPr defaultRowHeight="14.25" outlineLevelRow="1" x14ac:dyDescent="0.45"/>
  <cols>
    <col min="1" max="1" width="42.3984375" customWidth="1"/>
    <col min="2" max="2" width="15.46484375" customWidth="1"/>
    <col min="3" max="3" width="52.265625" bestFit="1" customWidth="1"/>
    <col min="4" max="4" width="20.73046875" customWidth="1"/>
    <col min="5" max="5" width="48.265625" bestFit="1" customWidth="1"/>
    <col min="6" max="6" width="25.19921875" bestFit="1" customWidth="1"/>
    <col min="7" max="7" width="52.265625" bestFit="1" customWidth="1"/>
    <col min="8" max="8" width="6.19921875" bestFit="1" customWidth="1"/>
    <col min="9" max="9" width="8.265625" bestFit="1" customWidth="1"/>
    <col min="10" max="10" width="5.19921875" bestFit="1" customWidth="1"/>
    <col min="11" max="11" width="13.9296875" bestFit="1" customWidth="1"/>
    <col min="12" max="12" width="16.1328125" customWidth="1"/>
    <col min="13" max="13" width="13.9296875" customWidth="1"/>
    <col min="14" max="14" width="15" customWidth="1"/>
    <col min="15" max="15" width="13.9296875" customWidth="1"/>
    <col min="16" max="16" width="20.59765625" customWidth="1"/>
    <col min="17" max="17" width="17.33203125" customWidth="1"/>
    <col min="18" max="20" width="13.9296875" customWidth="1"/>
    <col min="21" max="21" width="16.59765625" customWidth="1"/>
    <col min="22" max="22" width="10.46484375" customWidth="1"/>
    <col min="23" max="23" width="12.796875" customWidth="1"/>
    <col min="25" max="25" width="13.59765625" customWidth="1"/>
    <col min="28" max="28" width="8.06640625" customWidth="1"/>
    <col min="29" max="29" width="16.1328125" bestFit="1" customWidth="1"/>
    <col min="30" max="30" width="19" bestFit="1" customWidth="1"/>
    <col min="31" max="31" width="18.1328125" bestFit="1" customWidth="1"/>
    <col min="32" max="32" width="9.265625" bestFit="1" customWidth="1"/>
    <col min="33" max="33" width="12.265625" bestFit="1" customWidth="1"/>
    <col min="34" max="34" width="10.19921875" bestFit="1" customWidth="1"/>
    <col min="35" max="48" width="19" bestFit="1" customWidth="1"/>
    <col min="49" max="49" width="25.59765625" bestFit="1" customWidth="1"/>
    <col min="50" max="50" width="24.6640625" bestFit="1" customWidth="1"/>
    <col min="51" max="51" width="15.73046875" bestFit="1" customWidth="1"/>
    <col min="52" max="52" width="18.796875" bestFit="1" customWidth="1"/>
    <col min="53" max="53" width="16.796875" bestFit="1" customWidth="1"/>
  </cols>
  <sheetData>
    <row r="1" spans="1:34" x14ac:dyDescent="0.45">
      <c r="A1" t="s">
        <v>480</v>
      </c>
      <c r="B1" t="s">
        <v>853</v>
      </c>
      <c r="C1" t="s">
        <v>852</v>
      </c>
      <c r="D1" t="s">
        <v>869</v>
      </c>
      <c r="E1" t="s">
        <v>847</v>
      </c>
      <c r="G1" t="s">
        <v>855</v>
      </c>
      <c r="H1" t="s">
        <v>846</v>
      </c>
      <c r="I1" t="s">
        <v>848</v>
      </c>
      <c r="J1" t="s">
        <v>849</v>
      </c>
      <c r="K1" t="s">
        <v>850</v>
      </c>
      <c r="L1" t="s">
        <v>861</v>
      </c>
      <c r="M1" t="s">
        <v>875</v>
      </c>
      <c r="N1" t="s">
        <v>876</v>
      </c>
      <c r="O1" t="s">
        <v>877</v>
      </c>
      <c r="P1" t="s">
        <v>878</v>
      </c>
      <c r="Q1" t="s">
        <v>874</v>
      </c>
      <c r="R1" t="s">
        <v>870</v>
      </c>
      <c r="S1" t="s">
        <v>871</v>
      </c>
      <c r="T1" t="s">
        <v>872</v>
      </c>
      <c r="U1" t="s">
        <v>873</v>
      </c>
      <c r="V1" t="s">
        <v>856</v>
      </c>
      <c r="W1" t="s">
        <v>857</v>
      </c>
      <c r="X1" t="s">
        <v>858</v>
      </c>
      <c r="Y1" t="s">
        <v>859</v>
      </c>
      <c r="Z1" t="s">
        <v>860</v>
      </c>
      <c r="AC1" s="5" t="s">
        <v>864</v>
      </c>
      <c r="AD1" t="s">
        <v>863</v>
      </c>
      <c r="AE1" t="s">
        <v>865</v>
      </c>
      <c r="AF1" t="s">
        <v>866</v>
      </c>
      <c r="AG1" t="s">
        <v>867</v>
      </c>
      <c r="AH1" t="s">
        <v>868</v>
      </c>
    </row>
    <row r="2" spans="1:34" x14ac:dyDescent="0.45">
      <c r="A2" t="s">
        <v>8</v>
      </c>
      <c r="B2">
        <v>1</v>
      </c>
      <c r="C2" t="s">
        <v>8</v>
      </c>
      <c r="D2">
        <v>1</v>
      </c>
      <c r="E2" t="s">
        <v>848</v>
      </c>
      <c r="G2" t="s">
        <v>8</v>
      </c>
      <c r="H2">
        <f>IF(SUMIFS(StandardName[IDinTheRanking],StandardName[StandardizedName],Analiza_wRankingach[[#This Row],[Nazwa uczelni]],StandardName[Ranking],"=THE")&gt;0,1,0)</f>
        <v>1</v>
      </c>
      <c r="I2">
        <f>IF(SUMIFS(StandardName[IDinTheRanking],StandardName[StandardizedName],Analiza_wRankingach[[#This Row],[Nazwa uczelni]],StandardName[Ranking],"=ARWU")&gt;0,1,0)</f>
        <v>1</v>
      </c>
      <c r="J2">
        <f>IF(SUMIFS(StandardName[IDinTheRanking],StandardName[StandardizedName],Analiza_wRankingach[[#This Row],[Nazwa uczelni]],StandardName[Ranking],"=QS")&gt;0,1,0)</f>
        <v>1</v>
      </c>
      <c r="K2">
        <f>IF(SUMIFS(StandardName[IDinTheRanking],StandardName[StandardizedName],Analiza_wRankingach[[#This Row],[Nazwa uczelni]],StandardName[Ranking],"=Webometrics")&gt;0,1,0)</f>
        <v>1</v>
      </c>
      <c r="L2">
        <f>SUM(Analiza_wRankingach[[#This Row],[THE]:[Webometrics]])</f>
        <v>4</v>
      </c>
      <c r="M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</v>
      </c>
      <c r="N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</v>
      </c>
      <c r="O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</v>
      </c>
      <c r="P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</v>
      </c>
      <c r="Q2">
        <f>SUM(Analiza_wRankingach[[#This Row],[THE_RV1000]:[Webometrics_RV1000]])</f>
        <v>9</v>
      </c>
      <c r="R2">
        <f>SUMIFS(StandardName[RankValueInTheRanking],StandardName[StandardizedName],Analiza_wRankingach[[#This Row],[Nazwa uczelni]],StandardName[Ranking],"=THE")</f>
        <v>2</v>
      </c>
      <c r="S2">
        <f>SUMIFS(StandardName[RankValueInTheRanking],StandardName[StandardizedName],Analiza_wRankingach[[#This Row],[Nazwa uczelni]],StandardName[Ranking],"=ARWU")</f>
        <v>1</v>
      </c>
      <c r="T2">
        <f>SUMIFS(StandardName[RankValueInTheRanking],StandardName[StandardizedName],Analiza_wRankingach[[#This Row],[Nazwa uczelni]],StandardName[Ranking],"=QS")</f>
        <v>5</v>
      </c>
      <c r="U2">
        <f>SUMIFS(StandardName[RankValueInTheRanking],StandardName[StandardizedName],Analiza_wRankingach[[#This Row],[Nazwa uczelni]],StandardName[Ranking],"=Webometrics")</f>
        <v>1</v>
      </c>
      <c r="V2">
        <f>SUMIFS(StandardName[IDinTheRanking],StandardName[StandardizedName],Analiza_wRankingach[[#This Row],[Nazwa uczelni]],StandardName[Ranking],"=THE")</f>
        <v>2</v>
      </c>
      <c r="W2">
        <f>SUMIFS(StandardName[IDinTheRanking],StandardName[StandardizedName],Analiza_wRankingach[[#This Row],[Nazwa uczelni]],StandardName[Ranking],"=ARWU")</f>
        <v>1</v>
      </c>
      <c r="X2">
        <f>SUMIFS(StandardName[IDinTheRanking],StandardName[StandardizedName],Analiza_wRankingach[[#This Row],[Nazwa uczelni]],StandardName[Ranking],"=QS")</f>
        <v>5</v>
      </c>
      <c r="Y2">
        <f>SUMIFS(StandardName[IDinTheRanking],StandardName[StandardizedName],Analiza_wRankingach[[#This Row],[Nazwa uczelni]],StandardName[Ranking],"=Webometrics")</f>
        <v>1</v>
      </c>
      <c r="Z2">
        <f>SUM(Analiza_wRankingach[[#This Row],[THE_ID]:[Webometrics_ID]])</f>
        <v>9</v>
      </c>
      <c r="AC2" s="6">
        <v>1</v>
      </c>
      <c r="AD2">
        <v>68</v>
      </c>
      <c r="AE2">
        <v>19</v>
      </c>
      <c r="AF2">
        <v>21</v>
      </c>
      <c r="AG2">
        <v>19</v>
      </c>
      <c r="AH2">
        <v>9</v>
      </c>
    </row>
    <row r="3" spans="1:34" x14ac:dyDescent="0.45">
      <c r="A3" t="s">
        <v>21</v>
      </c>
      <c r="B3">
        <v>2</v>
      </c>
      <c r="C3" t="s">
        <v>21</v>
      </c>
      <c r="D3">
        <v>2</v>
      </c>
      <c r="E3" t="s">
        <v>848</v>
      </c>
      <c r="G3" t="s">
        <v>21</v>
      </c>
      <c r="H3">
        <f>IF(SUMIFS(StandardName[IDinTheRanking],StandardName[StandardizedName],Analiza_wRankingach[[#This Row],[Nazwa uczelni]],StandardName[Ranking],"=THE")&gt;0,1,0)</f>
        <v>1</v>
      </c>
      <c r="I3">
        <f>IF(SUMIFS(StandardName[IDinTheRanking],StandardName[StandardizedName],Analiza_wRankingach[[#This Row],[Nazwa uczelni]],StandardName[Ranking],"=ARWU")&gt;0,1,0)</f>
        <v>1</v>
      </c>
      <c r="J3">
        <f>IF(SUMIFS(StandardName[IDinTheRanking],StandardName[StandardizedName],Analiza_wRankingach[[#This Row],[Nazwa uczelni]],StandardName[Ranking],"=QS")&gt;0,1,0)</f>
        <v>1</v>
      </c>
      <c r="K3">
        <f>IF(SUMIFS(StandardName[IDinTheRanking],StandardName[StandardizedName],Analiza_wRankingach[[#This Row],[Nazwa uczelni]],StandardName[Ranking],"=Webometrics")&gt;0,1,0)</f>
        <v>1</v>
      </c>
      <c r="L3">
        <f>SUM(Analiza_wRankingach[[#This Row],[THE]:[Webometrics]])</f>
        <v>4</v>
      </c>
      <c r="M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</v>
      </c>
      <c r="N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</v>
      </c>
      <c r="O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</v>
      </c>
      <c r="P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</v>
      </c>
      <c r="Q3">
        <f>SUM(Analiza_wRankingach[[#This Row],[THE_RV1000]:[Webometrics_RV1000]])</f>
        <v>10</v>
      </c>
      <c r="R3">
        <f>SUMIFS(StandardName[RankValueInTheRanking],StandardName[StandardizedName],Analiza_wRankingach[[#This Row],[Nazwa uczelni]],StandardName[Ranking],"=THE")</f>
        <v>3</v>
      </c>
      <c r="S3">
        <f>SUMIFS(StandardName[RankValueInTheRanking],StandardName[StandardizedName],Analiza_wRankingach[[#This Row],[Nazwa uczelni]],StandardName[Ranking],"=ARWU")</f>
        <v>2</v>
      </c>
      <c r="T3">
        <f>SUMIFS(StandardName[RankValueInTheRanking],StandardName[StandardizedName],Analiza_wRankingach[[#This Row],[Nazwa uczelni]],StandardName[Ranking],"=QS")</f>
        <v>3</v>
      </c>
      <c r="U3">
        <f>SUMIFS(StandardName[RankValueInTheRanking],StandardName[StandardizedName],Analiza_wRankingach[[#This Row],[Nazwa uczelni]],StandardName[Ranking],"=Webometrics")</f>
        <v>2</v>
      </c>
      <c r="V3">
        <f>SUMIFS(StandardName[IDinTheRanking],StandardName[StandardizedName],Analiza_wRankingach[[#This Row],[Nazwa uczelni]],StandardName[Ranking],"=THE")</f>
        <v>4</v>
      </c>
      <c r="W3">
        <f>SUMIFS(StandardName[IDinTheRanking],StandardName[StandardizedName],Analiza_wRankingach[[#This Row],[Nazwa uczelni]],StandardName[Ranking],"=ARWU")</f>
        <v>2</v>
      </c>
      <c r="X3">
        <f>SUMIFS(StandardName[IDinTheRanking],StandardName[StandardizedName],Analiza_wRankingach[[#This Row],[Nazwa uczelni]],StandardName[Ranking],"=QS")</f>
        <v>3</v>
      </c>
      <c r="Y3">
        <f>SUMIFS(StandardName[IDinTheRanking],StandardName[StandardizedName],Analiza_wRankingach[[#This Row],[Nazwa uczelni]],StandardName[Ranking],"=Webometrics")</f>
        <v>2</v>
      </c>
      <c r="Z3">
        <f>SUM(Analiza_wRankingach[[#This Row],[THE_ID]:[Webometrics_ID]])</f>
        <v>11</v>
      </c>
      <c r="AC3" s="6">
        <v>2</v>
      </c>
      <c r="AD3">
        <v>28</v>
      </c>
      <c r="AE3">
        <v>14</v>
      </c>
      <c r="AF3">
        <v>12</v>
      </c>
      <c r="AG3">
        <v>13</v>
      </c>
      <c r="AH3">
        <v>17</v>
      </c>
    </row>
    <row r="4" spans="1:34" x14ac:dyDescent="0.45">
      <c r="A4" t="s">
        <v>493</v>
      </c>
      <c r="B4">
        <v>3</v>
      </c>
      <c r="C4" t="s">
        <v>27</v>
      </c>
      <c r="D4">
        <v>3</v>
      </c>
      <c r="E4" t="s">
        <v>848</v>
      </c>
      <c r="G4" t="s">
        <v>27</v>
      </c>
      <c r="H4">
        <f>IF(SUMIFS(StandardName[IDinTheRanking],StandardName[StandardizedName],Analiza_wRankingach[[#This Row],[Nazwa uczelni]],StandardName[Ranking],"=THE")&gt;0,1,0)</f>
        <v>1</v>
      </c>
      <c r="I4">
        <f>IF(SUMIFS(StandardName[IDinTheRanking],StandardName[StandardizedName],Analiza_wRankingach[[#This Row],[Nazwa uczelni]],StandardName[Ranking],"=ARWU")&gt;0,1,0)</f>
        <v>1</v>
      </c>
      <c r="J4">
        <f>IF(SUMIFS(StandardName[IDinTheRanking],StandardName[StandardizedName],Analiza_wRankingach[[#This Row],[Nazwa uczelni]],StandardName[Ranking],"=QS")&gt;0,1,0)</f>
        <v>1</v>
      </c>
      <c r="K4">
        <f>IF(SUMIFS(StandardName[IDinTheRanking],StandardName[StandardizedName],Analiza_wRankingach[[#This Row],[Nazwa uczelni]],StandardName[Ranking],"=Webometrics")&gt;0,1,0)</f>
        <v>1</v>
      </c>
      <c r="L4">
        <f>SUM(Analiza_wRankingach[[#This Row],[THE]:[Webometrics]])</f>
        <v>4</v>
      </c>
      <c r="M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</v>
      </c>
      <c r="N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</v>
      </c>
      <c r="O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</v>
      </c>
      <c r="P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</v>
      </c>
      <c r="Q4">
        <f>SUM(Analiza_wRankingach[[#This Row],[THE_RV1000]:[Webometrics_RV1000]])</f>
        <v>12</v>
      </c>
      <c r="R4">
        <f>SUMIFS(StandardName[RankValueInTheRanking],StandardName[StandardizedName],Analiza_wRankingach[[#This Row],[Nazwa uczelni]],StandardName[Ranking],"=THE")</f>
        <v>5</v>
      </c>
      <c r="S4">
        <f>SUMIFS(StandardName[RankValueInTheRanking],StandardName[StandardizedName],Analiza_wRankingach[[#This Row],[Nazwa uczelni]],StandardName[Ranking],"=ARWU")</f>
        <v>3</v>
      </c>
      <c r="T4">
        <f>SUMIFS(StandardName[RankValueInTheRanking],StandardName[StandardizedName],Analiza_wRankingach[[#This Row],[Nazwa uczelni]],StandardName[Ranking],"=QS")</f>
        <v>1</v>
      </c>
      <c r="U4">
        <f>SUMIFS(StandardName[RankValueInTheRanking],StandardName[StandardizedName],Analiza_wRankingach[[#This Row],[Nazwa uczelni]],StandardName[Ranking],"=Webometrics")</f>
        <v>3</v>
      </c>
      <c r="V4">
        <f>SUMIFS(StandardName[IDinTheRanking],StandardName[StandardizedName],Analiza_wRankingach[[#This Row],[Nazwa uczelni]],StandardName[Ranking],"=THE")</f>
        <v>5</v>
      </c>
      <c r="W4">
        <f>SUMIFS(StandardName[IDinTheRanking],StandardName[StandardizedName],Analiza_wRankingach[[#This Row],[Nazwa uczelni]],StandardName[Ranking],"=ARWU")</f>
        <v>3</v>
      </c>
      <c r="X4">
        <f>SUMIFS(StandardName[IDinTheRanking],StandardName[StandardizedName],Analiza_wRankingach[[#This Row],[Nazwa uczelni]],StandardName[Ranking],"=QS")</f>
        <v>1</v>
      </c>
      <c r="Y4">
        <f>SUMIFS(StandardName[IDinTheRanking],StandardName[StandardizedName],Analiza_wRankingach[[#This Row],[Nazwa uczelni]],StandardName[Ranking],"=Webometrics")</f>
        <v>3</v>
      </c>
      <c r="Z4">
        <f>SUM(Analiza_wRankingach[[#This Row],[THE_ID]:[Webometrics_ID]])</f>
        <v>12</v>
      </c>
      <c r="AC4" s="6">
        <v>3</v>
      </c>
      <c r="AD4">
        <v>24</v>
      </c>
      <c r="AE4">
        <v>16</v>
      </c>
      <c r="AF4">
        <v>16</v>
      </c>
      <c r="AG4">
        <v>17</v>
      </c>
      <c r="AH4">
        <v>23</v>
      </c>
    </row>
    <row r="5" spans="1:34" x14ac:dyDescent="0.45">
      <c r="A5" t="s">
        <v>15</v>
      </c>
      <c r="B5">
        <v>4</v>
      </c>
      <c r="C5" t="s">
        <v>15</v>
      </c>
      <c r="D5">
        <v>4</v>
      </c>
      <c r="E5" t="s">
        <v>848</v>
      </c>
      <c r="G5" t="s">
        <v>0</v>
      </c>
      <c r="H5">
        <f>IF(SUMIFS(StandardName[IDinTheRanking],StandardName[StandardizedName],Analiza_wRankingach[[#This Row],[Nazwa uczelni]],StandardName[Ranking],"=THE")&gt;0,1,0)</f>
        <v>1</v>
      </c>
      <c r="I5">
        <f>IF(SUMIFS(StandardName[IDinTheRanking],StandardName[StandardizedName],Analiza_wRankingach[[#This Row],[Nazwa uczelni]],StandardName[Ranking],"=ARWU")&gt;0,1,0)</f>
        <v>1</v>
      </c>
      <c r="J5">
        <f>IF(SUMIFS(StandardName[IDinTheRanking],StandardName[StandardizedName],Analiza_wRankingach[[#This Row],[Nazwa uczelni]],StandardName[Ranking],"=QS")&gt;0,1,0)</f>
        <v>1</v>
      </c>
      <c r="K5">
        <f>IF(SUMIFS(StandardName[IDinTheRanking],StandardName[StandardizedName],Analiza_wRankingach[[#This Row],[Nazwa uczelni]],StandardName[Ranking],"=Webometrics")&gt;0,1,0)</f>
        <v>1</v>
      </c>
      <c r="L5">
        <f>SUM(Analiza_wRankingach[[#This Row],[THE]:[Webometrics]])</f>
        <v>4</v>
      </c>
      <c r="M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</v>
      </c>
      <c r="N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</v>
      </c>
      <c r="O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</v>
      </c>
      <c r="P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</v>
      </c>
      <c r="Q5">
        <f>SUM(Analiza_wRankingach[[#This Row],[THE_RV1000]:[Webometrics_RV1000]])</f>
        <v>17</v>
      </c>
      <c r="R5">
        <f>SUMIFS(StandardName[RankValueInTheRanking],StandardName[StandardizedName],Analiza_wRankingach[[#This Row],[Nazwa uczelni]],StandardName[Ranking],"=THE")</f>
        <v>1</v>
      </c>
      <c r="S5">
        <f>SUMIFS(StandardName[RankValueInTheRanking],StandardName[StandardizedName],Analiza_wRankingach[[#This Row],[Nazwa uczelni]],StandardName[Ranking],"=ARWU")</f>
        <v>7</v>
      </c>
      <c r="T5">
        <f>SUMIFS(StandardName[RankValueInTheRanking],StandardName[StandardizedName],Analiza_wRankingach[[#This Row],[Nazwa uczelni]],StandardName[Ranking],"=QS")</f>
        <v>4</v>
      </c>
      <c r="U5">
        <f>SUMIFS(StandardName[RankValueInTheRanking],StandardName[StandardizedName],Analiza_wRankingach[[#This Row],[Nazwa uczelni]],StandardName[Ranking],"=Webometrics")</f>
        <v>5</v>
      </c>
      <c r="V5">
        <f>SUMIFS(StandardName[IDinTheRanking],StandardName[StandardizedName],Analiza_wRankingach[[#This Row],[Nazwa uczelni]],StandardName[Ranking],"=THE")</f>
        <v>1</v>
      </c>
      <c r="W5">
        <f>SUMIFS(StandardName[IDinTheRanking],StandardName[StandardizedName],Analiza_wRankingach[[#This Row],[Nazwa uczelni]],StandardName[Ranking],"=ARWU")</f>
        <v>7</v>
      </c>
      <c r="X5">
        <f>SUMIFS(StandardName[IDinTheRanking],StandardName[StandardizedName],Analiza_wRankingach[[#This Row],[Nazwa uczelni]],StandardName[Ranking],"=QS")</f>
        <v>4</v>
      </c>
      <c r="Y5">
        <f>SUMIFS(StandardName[IDinTheRanking],StandardName[StandardizedName],Analiza_wRankingach[[#This Row],[Nazwa uczelni]],StandardName[Ranking],"=Webometrics")</f>
        <v>5</v>
      </c>
      <c r="Z5">
        <f>SUM(Analiza_wRankingach[[#This Row],[THE_ID]:[Webometrics_ID]])</f>
        <v>17</v>
      </c>
      <c r="AC5" s="6">
        <v>4</v>
      </c>
      <c r="AD5">
        <v>51</v>
      </c>
      <c r="AE5">
        <v>51</v>
      </c>
      <c r="AF5">
        <v>51</v>
      </c>
      <c r="AG5">
        <v>51</v>
      </c>
      <c r="AH5">
        <v>51</v>
      </c>
    </row>
    <row r="6" spans="1:34" x14ac:dyDescent="0.45">
      <c r="A6" t="s">
        <v>43</v>
      </c>
      <c r="B6">
        <v>5</v>
      </c>
      <c r="C6" t="s">
        <v>792</v>
      </c>
      <c r="D6">
        <v>5</v>
      </c>
      <c r="E6" t="s">
        <v>848</v>
      </c>
      <c r="G6" t="s">
        <v>15</v>
      </c>
      <c r="H6">
        <f>IF(SUMIFS(StandardName[IDinTheRanking],StandardName[StandardizedName],Analiza_wRankingach[[#This Row],[Nazwa uczelni]],StandardName[Ranking],"=THE")&gt;0,1,0)</f>
        <v>1</v>
      </c>
      <c r="I6">
        <f>IF(SUMIFS(StandardName[IDinTheRanking],StandardName[StandardizedName],Analiza_wRankingach[[#This Row],[Nazwa uczelni]],StandardName[Ranking],"=ARWU")&gt;0,1,0)</f>
        <v>1</v>
      </c>
      <c r="J6">
        <f>IF(SUMIFS(StandardName[IDinTheRanking],StandardName[StandardizedName],Analiza_wRankingach[[#This Row],[Nazwa uczelni]],StandardName[Ranking],"=QS")&gt;0,1,0)</f>
        <v>1</v>
      </c>
      <c r="K6">
        <f>IF(SUMIFS(StandardName[IDinTheRanking],StandardName[StandardizedName],Analiza_wRankingach[[#This Row],[Nazwa uczelni]],StandardName[Ranking],"=Webometrics")&gt;0,1,0)</f>
        <v>1</v>
      </c>
      <c r="L6">
        <f>SUM(Analiza_wRankingach[[#This Row],[THE]:[Webometrics]])</f>
        <v>4</v>
      </c>
      <c r="M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</v>
      </c>
      <c r="N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</v>
      </c>
      <c r="O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</v>
      </c>
      <c r="P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12</v>
      </c>
      <c r="Q6">
        <f>SUM(Analiza_wRankingach[[#This Row],[THE_RV1000]:[Webometrics_RV1000]])</f>
        <v>21</v>
      </c>
      <c r="R6">
        <f>SUMIFS(StandardName[RankValueInTheRanking],StandardName[StandardizedName],Analiza_wRankingach[[#This Row],[Nazwa uczelni]],StandardName[Ranking],"=THE")</f>
        <v>3</v>
      </c>
      <c r="S6">
        <f>SUMIFS(StandardName[RankValueInTheRanking],StandardName[StandardizedName],Analiza_wRankingach[[#This Row],[Nazwa uczelni]],StandardName[Ranking],"=ARWU")</f>
        <v>4</v>
      </c>
      <c r="T6">
        <f>SUMIFS(StandardName[RankValueInTheRanking],StandardName[StandardizedName],Analiza_wRankingach[[#This Row],[Nazwa uczelni]],StandardName[Ranking],"=QS")</f>
        <v>2</v>
      </c>
      <c r="U6">
        <f>SUMIFS(StandardName[RankValueInTheRanking],StandardName[StandardizedName],Analiza_wRankingach[[#This Row],[Nazwa uczelni]],StandardName[Ranking],"=Webometrics")</f>
        <v>12</v>
      </c>
      <c r="V6">
        <f>SUMIFS(StandardName[IDinTheRanking],StandardName[StandardizedName],Analiza_wRankingach[[#This Row],[Nazwa uczelni]],StandardName[Ranking],"=THE")</f>
        <v>3</v>
      </c>
      <c r="W6">
        <f>SUMIFS(StandardName[IDinTheRanking],StandardName[StandardizedName],Analiza_wRankingach[[#This Row],[Nazwa uczelni]],StandardName[Ranking],"=ARWU")</f>
        <v>4</v>
      </c>
      <c r="X6">
        <f>SUMIFS(StandardName[IDinTheRanking],StandardName[StandardizedName],Analiza_wRankingach[[#This Row],[Nazwa uczelni]],StandardName[Ranking],"=QS")</f>
        <v>2</v>
      </c>
      <c r="Y6">
        <f>SUMIFS(StandardName[IDinTheRanking],StandardName[StandardizedName],Analiza_wRankingach[[#This Row],[Nazwa uczelni]],StandardName[Ranking],"=Webometrics")</f>
        <v>12</v>
      </c>
      <c r="Z6">
        <f>SUM(Analiza_wRankingach[[#This Row],[THE_ID]:[Webometrics_ID]])</f>
        <v>21</v>
      </c>
      <c r="AC6" s="6" t="s">
        <v>862</v>
      </c>
      <c r="AD6">
        <v>171</v>
      </c>
      <c r="AE6">
        <v>100</v>
      </c>
      <c r="AF6">
        <v>100</v>
      </c>
      <c r="AG6">
        <v>100</v>
      </c>
      <c r="AH6">
        <v>100</v>
      </c>
    </row>
    <row r="7" spans="1:34" x14ac:dyDescent="0.45">
      <c r="A7" t="s">
        <v>36</v>
      </c>
      <c r="B7">
        <v>6</v>
      </c>
      <c r="C7" t="s">
        <v>36</v>
      </c>
      <c r="D7">
        <v>6</v>
      </c>
      <c r="E7" t="s">
        <v>848</v>
      </c>
      <c r="G7" t="s">
        <v>792</v>
      </c>
      <c r="H7">
        <f>IF(SUMIFS(StandardName[IDinTheRanking],StandardName[StandardizedName],Analiza_wRankingach[[#This Row],[Nazwa uczelni]],StandardName[Ranking],"=THE")&gt;0,1,0)</f>
        <v>1</v>
      </c>
      <c r="I7">
        <f>IF(SUMIFS(StandardName[IDinTheRanking],StandardName[StandardizedName],Analiza_wRankingach[[#This Row],[Nazwa uczelni]],StandardName[Ranking],"=ARWU")&gt;0,1,0)</f>
        <v>1</v>
      </c>
      <c r="J7">
        <f>IF(SUMIFS(StandardName[IDinTheRanking],StandardName[StandardizedName],Analiza_wRankingach[[#This Row],[Nazwa uczelni]],StandardName[Ranking],"=QS")&gt;0,1,0)</f>
        <v>1</v>
      </c>
      <c r="K7">
        <f>IF(SUMIFS(StandardName[IDinTheRanking],StandardName[StandardizedName],Analiza_wRankingach[[#This Row],[Nazwa uczelni]],StandardName[Ranking],"=Webometrics")&gt;0,1,0)</f>
        <v>1</v>
      </c>
      <c r="L7">
        <f>SUM(Analiza_wRankingach[[#This Row],[THE]:[Webometrics]])</f>
        <v>4</v>
      </c>
      <c r="M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</v>
      </c>
      <c r="N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</v>
      </c>
      <c r="O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27</v>
      </c>
      <c r="P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</v>
      </c>
      <c r="Q7">
        <f>SUM(Analiza_wRankingach[[#This Row],[THE_RV1000]:[Webometrics_RV1000]])</f>
        <v>44</v>
      </c>
      <c r="R7">
        <f>SUMIFS(StandardName[RankValueInTheRanking],StandardName[StandardizedName],Analiza_wRankingach[[#This Row],[Nazwa uczelni]],StandardName[Ranking],"=THE")</f>
        <v>8</v>
      </c>
      <c r="S7">
        <f>SUMIFS(StandardName[RankValueInTheRanking],StandardName[StandardizedName],Analiza_wRankingach[[#This Row],[Nazwa uczelni]],StandardName[Ranking],"=ARWU")</f>
        <v>5</v>
      </c>
      <c r="T7">
        <f>SUMIFS(StandardName[RankValueInTheRanking],StandardName[StandardizedName],Analiza_wRankingach[[#This Row],[Nazwa uczelni]],StandardName[Ranking],"=QS")</f>
        <v>27</v>
      </c>
      <c r="U7">
        <f>SUMIFS(StandardName[RankValueInTheRanking],StandardName[StandardizedName],Analiza_wRankingach[[#This Row],[Nazwa uczelni]],StandardName[Ranking],"=Webometrics")</f>
        <v>4</v>
      </c>
      <c r="V7">
        <f>SUMIFS(StandardName[IDinTheRanking],StandardName[StandardizedName],Analiza_wRankingach[[#This Row],[Nazwa uczelni]],StandardName[Ranking],"=THE")</f>
        <v>8</v>
      </c>
      <c r="W7">
        <f>SUMIFS(StandardName[IDinTheRanking],StandardName[StandardizedName],Analiza_wRankingach[[#This Row],[Nazwa uczelni]],StandardName[Ranking],"=ARWU")</f>
        <v>5</v>
      </c>
      <c r="X7">
        <f>SUMIFS(StandardName[IDinTheRanking],StandardName[StandardizedName],Analiza_wRankingach[[#This Row],[Nazwa uczelni]],StandardName[Ranking],"=QS")</f>
        <v>27</v>
      </c>
      <c r="Y7">
        <f>SUMIFS(StandardName[IDinTheRanking],StandardName[StandardizedName],Analiza_wRankingach[[#This Row],[Nazwa uczelni]],StandardName[Ranking],"=Webometrics")</f>
        <v>4</v>
      </c>
      <c r="Z7">
        <f>SUM(Analiza_wRankingach[[#This Row],[THE_ID]:[Webometrics_ID]])</f>
        <v>44</v>
      </c>
    </row>
    <row r="8" spans="1:34" x14ac:dyDescent="0.45">
      <c r="A8" t="s">
        <v>0</v>
      </c>
      <c r="B8">
        <v>7</v>
      </c>
      <c r="C8" t="s">
        <v>0</v>
      </c>
      <c r="D8">
        <v>7</v>
      </c>
      <c r="E8" t="s">
        <v>848</v>
      </c>
      <c r="G8" t="s">
        <v>61</v>
      </c>
      <c r="H8">
        <f>IF(SUMIFS(StandardName[IDinTheRanking],StandardName[StandardizedName],Analiza_wRankingach[[#This Row],[Nazwa uczelni]],StandardName[Ranking],"=THE")&gt;0,1,0)</f>
        <v>1</v>
      </c>
      <c r="I8">
        <f>IF(SUMIFS(StandardName[IDinTheRanking],StandardName[StandardizedName],Analiza_wRankingach[[#This Row],[Nazwa uczelni]],StandardName[Ranking],"=ARWU")&gt;0,1,0)</f>
        <v>1</v>
      </c>
      <c r="J8">
        <f>IF(SUMIFS(StandardName[IDinTheRanking],StandardName[StandardizedName],Analiza_wRankingach[[#This Row],[Nazwa uczelni]],StandardName[Ranking],"=QS")&gt;0,1,0)</f>
        <v>1</v>
      </c>
      <c r="K8">
        <f>IF(SUMIFS(StandardName[IDinTheRanking],StandardName[StandardizedName],Analiza_wRankingach[[#This Row],[Nazwa uczelni]],StandardName[Ranking],"=Webometrics")&gt;0,1,0)</f>
        <v>1</v>
      </c>
      <c r="L8">
        <f>SUM(Analiza_wRankingach[[#This Row],[THE]:[Webometrics]])</f>
        <v>4</v>
      </c>
      <c r="M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11</v>
      </c>
      <c r="N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</v>
      </c>
      <c r="O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22</v>
      </c>
      <c r="P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</v>
      </c>
      <c r="Q8">
        <f>SUM(Analiza_wRankingach[[#This Row],[THE_RV1000]:[Webometrics_RV1000]])</f>
        <v>50</v>
      </c>
      <c r="R8">
        <f>SUMIFS(StandardName[RankValueInTheRanking],StandardName[StandardizedName],Analiza_wRankingach[[#This Row],[Nazwa uczelni]],StandardName[Ranking],"=THE")</f>
        <v>11</v>
      </c>
      <c r="S8">
        <f>SUMIFS(StandardName[RankValueInTheRanking],StandardName[StandardizedName],Analiza_wRankingach[[#This Row],[Nazwa uczelni]],StandardName[Ranking],"=ARWU")</f>
        <v>8</v>
      </c>
      <c r="T8">
        <f>SUMIFS(StandardName[RankValueInTheRanking],StandardName[StandardizedName],Analiza_wRankingach[[#This Row],[Nazwa uczelni]],StandardName[Ranking],"=QS")</f>
        <v>22</v>
      </c>
      <c r="U8">
        <f>SUMIFS(StandardName[RankValueInTheRanking],StandardName[StandardizedName],Analiza_wRankingach[[#This Row],[Nazwa uczelni]],StandardName[Ranking],"=Webometrics")</f>
        <v>9</v>
      </c>
      <c r="V8">
        <f>SUMIFS(StandardName[IDinTheRanking],StandardName[StandardizedName],Analiza_wRankingach[[#This Row],[Nazwa uczelni]],StandardName[Ranking],"=THE")</f>
        <v>11</v>
      </c>
      <c r="W8">
        <f>SUMIFS(StandardName[IDinTheRanking],StandardName[StandardizedName],Analiza_wRankingach[[#This Row],[Nazwa uczelni]],StandardName[Ranking],"=ARWU")</f>
        <v>8</v>
      </c>
      <c r="X8">
        <f>SUMIFS(StandardName[IDinTheRanking],StandardName[StandardizedName],Analiza_wRankingach[[#This Row],[Nazwa uczelni]],StandardName[Ranking],"=QS")</f>
        <v>22</v>
      </c>
      <c r="Y8">
        <f>SUMIFS(StandardName[IDinTheRanking],StandardName[StandardizedName],Analiza_wRankingach[[#This Row],[Nazwa uczelni]],StandardName[Ranking],"=Webometrics")</f>
        <v>9</v>
      </c>
      <c r="Z8">
        <f>SUM(Analiza_wRankingach[[#This Row],[THE_ID]:[Webometrics_ID]])</f>
        <v>50</v>
      </c>
    </row>
    <row r="9" spans="1:34" x14ac:dyDescent="0.45">
      <c r="A9" t="s">
        <v>61</v>
      </c>
      <c r="B9">
        <v>8</v>
      </c>
      <c r="C9" t="s">
        <v>61</v>
      </c>
      <c r="D9">
        <v>8</v>
      </c>
      <c r="E9" t="s">
        <v>848</v>
      </c>
      <c r="G9" t="s">
        <v>48</v>
      </c>
      <c r="H9">
        <f>IF(SUMIFS(StandardName[IDinTheRanking],StandardName[StandardizedName],Analiza_wRankingach[[#This Row],[Nazwa uczelni]],StandardName[Ranking],"=THE")&gt;0,1,0)</f>
        <v>1</v>
      </c>
      <c r="I9">
        <f>IF(SUMIFS(StandardName[IDinTheRanking],StandardName[StandardizedName],Analiza_wRankingach[[#This Row],[Nazwa uczelni]],StandardName[Ranking],"=ARWU")&gt;0,1,0)</f>
        <v>1</v>
      </c>
      <c r="J9">
        <f>IF(SUMIFS(StandardName[IDinTheRanking],StandardName[StandardizedName],Analiza_wRankingach[[#This Row],[Nazwa uczelni]],StandardName[Ranking],"=QS")&gt;0,1,0)</f>
        <v>1</v>
      </c>
      <c r="K9">
        <f>IF(SUMIFS(StandardName[IDinTheRanking],StandardName[StandardizedName],Analiza_wRankingach[[#This Row],[Nazwa uczelni]],StandardName[Ranking],"=Webometrics")&gt;0,1,0)</f>
        <v>1</v>
      </c>
      <c r="L9">
        <f>SUM(Analiza_wRankingach[[#This Row],[THE]:[Webometrics]])</f>
        <v>4</v>
      </c>
      <c r="M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</v>
      </c>
      <c r="N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11</v>
      </c>
      <c r="O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18</v>
      </c>
      <c r="P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14</v>
      </c>
      <c r="Q9">
        <f>SUM(Analiza_wRankingach[[#This Row],[THE_RV1000]:[Webometrics_RV1000]])</f>
        <v>52</v>
      </c>
      <c r="R9">
        <f>SUMIFS(StandardName[RankValueInTheRanking],StandardName[StandardizedName],Analiza_wRankingach[[#This Row],[Nazwa uczelni]],StandardName[Ranking],"=THE")</f>
        <v>9</v>
      </c>
      <c r="S9">
        <f>SUMIFS(StandardName[RankValueInTheRanking],StandardName[StandardizedName],Analiza_wRankingach[[#This Row],[Nazwa uczelni]],StandardName[Ranking],"=ARWU")</f>
        <v>11</v>
      </c>
      <c r="T9">
        <f>SUMIFS(StandardName[RankValueInTheRanking],StandardName[StandardizedName],Analiza_wRankingach[[#This Row],[Nazwa uczelni]],StandardName[Ranking],"=QS")</f>
        <v>18</v>
      </c>
      <c r="U9">
        <f>SUMIFS(StandardName[RankValueInTheRanking],StandardName[StandardizedName],Analiza_wRankingach[[#This Row],[Nazwa uczelni]],StandardName[Ranking],"=Webometrics")</f>
        <v>14</v>
      </c>
      <c r="V9">
        <f>SUMIFS(StandardName[IDinTheRanking],StandardName[StandardizedName],Analiza_wRankingach[[#This Row],[Nazwa uczelni]],StandardName[Ranking],"=THE")</f>
        <v>9</v>
      </c>
      <c r="W9">
        <f>SUMIFS(StandardName[IDinTheRanking],StandardName[StandardizedName],Analiza_wRankingach[[#This Row],[Nazwa uczelni]],StandardName[Ranking],"=ARWU")</f>
        <v>11</v>
      </c>
      <c r="X9">
        <f>SUMIFS(StandardName[IDinTheRanking],StandardName[StandardizedName],Analiza_wRankingach[[#This Row],[Nazwa uczelni]],StandardName[Ranking],"=QS")</f>
        <v>18</v>
      </c>
      <c r="Y9">
        <f>SUMIFS(StandardName[IDinTheRanking],StandardName[StandardizedName],Analiza_wRankingach[[#This Row],[Nazwa uczelni]],StandardName[Ranking],"=Webometrics")</f>
        <v>14</v>
      </c>
      <c r="Z9">
        <f>SUM(Analiza_wRankingach[[#This Row],[THE_ID]:[Webometrics_ID]])</f>
        <v>52</v>
      </c>
    </row>
    <row r="10" spans="1:34" x14ac:dyDescent="0.45">
      <c r="A10" t="s">
        <v>31</v>
      </c>
      <c r="B10">
        <v>9</v>
      </c>
      <c r="C10" t="s">
        <v>31</v>
      </c>
      <c r="D10">
        <v>9</v>
      </c>
      <c r="E10" t="s">
        <v>848</v>
      </c>
      <c r="G10" t="s">
        <v>79</v>
      </c>
      <c r="H10">
        <f>IF(SUMIFS(StandardName[IDinTheRanking],StandardName[StandardizedName],Analiza_wRankingach[[#This Row],[Nazwa uczelni]],StandardName[Ranking],"=THE")&gt;0,1,0)</f>
        <v>1</v>
      </c>
      <c r="I10">
        <f>IF(SUMIFS(StandardName[IDinTheRanking],StandardName[StandardizedName],Analiza_wRankingach[[#This Row],[Nazwa uczelni]],StandardName[Ranking],"=ARWU")&gt;0,1,0)</f>
        <v>1</v>
      </c>
      <c r="J10">
        <f>IF(SUMIFS(StandardName[IDinTheRanking],StandardName[StandardizedName],Analiza_wRankingach[[#This Row],[Nazwa uczelni]],StandardName[Ranking],"=QS")&gt;0,1,0)</f>
        <v>1</v>
      </c>
      <c r="K10">
        <f>IF(SUMIFS(StandardName[IDinTheRanking],StandardName[StandardizedName],Analiza_wRankingach[[#This Row],[Nazwa uczelni]],StandardName[Ranking],"=Webometrics")&gt;0,1,0)</f>
        <v>1</v>
      </c>
      <c r="L10">
        <f>SUM(Analiza_wRankingach[[#This Row],[THE]:[Webometrics]])</f>
        <v>4</v>
      </c>
      <c r="M1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14</v>
      </c>
      <c r="N1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15</v>
      </c>
      <c r="O1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13</v>
      </c>
      <c r="P1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11</v>
      </c>
      <c r="Q10">
        <f>SUM(Analiza_wRankingach[[#This Row],[THE_RV1000]:[Webometrics_RV1000]])</f>
        <v>53</v>
      </c>
      <c r="R10">
        <f>SUMIFS(StandardName[RankValueInTheRanking],StandardName[StandardizedName],Analiza_wRankingach[[#This Row],[Nazwa uczelni]],StandardName[Ranking],"=THE")</f>
        <v>14</v>
      </c>
      <c r="S10">
        <f>SUMIFS(StandardName[RankValueInTheRanking],StandardName[StandardizedName],Analiza_wRankingach[[#This Row],[Nazwa uczelni]],StandardName[Ranking],"=ARWU")</f>
        <v>15</v>
      </c>
      <c r="T10">
        <f>SUMIFS(StandardName[RankValueInTheRanking],StandardName[StandardizedName],Analiza_wRankingach[[#This Row],[Nazwa uczelni]],StandardName[Ranking],"=QS")</f>
        <v>13</v>
      </c>
      <c r="U10">
        <f>SUMIFS(StandardName[RankValueInTheRanking],StandardName[StandardizedName],Analiza_wRankingach[[#This Row],[Nazwa uczelni]],StandardName[Ranking],"=Webometrics")</f>
        <v>11</v>
      </c>
      <c r="V10">
        <f>SUMIFS(StandardName[IDinTheRanking],StandardName[StandardizedName],Analiza_wRankingach[[#This Row],[Nazwa uczelni]],StandardName[Ranking],"=THE")</f>
        <v>14</v>
      </c>
      <c r="W10">
        <f>SUMIFS(StandardName[IDinTheRanking],StandardName[StandardizedName],Analiza_wRankingach[[#This Row],[Nazwa uczelni]],StandardName[Ranking],"=ARWU")</f>
        <v>15</v>
      </c>
      <c r="X10">
        <f>SUMIFS(StandardName[IDinTheRanking],StandardName[StandardizedName],Analiza_wRankingach[[#This Row],[Nazwa uczelni]],StandardName[Ranking],"=QS")</f>
        <v>13</v>
      </c>
      <c r="Y10">
        <f>SUMIFS(StandardName[IDinTheRanking],StandardName[StandardizedName],Analiza_wRankingach[[#This Row],[Nazwa uczelni]],StandardName[Ranking],"=Webometrics")</f>
        <v>11</v>
      </c>
      <c r="Z10">
        <f>SUM(Analiza_wRankingach[[#This Row],[THE_ID]:[Webometrics_ID]])</f>
        <v>53</v>
      </c>
    </row>
    <row r="11" spans="1:34" x14ac:dyDescent="0.45">
      <c r="A11" t="s">
        <v>501</v>
      </c>
      <c r="B11">
        <v>10</v>
      </c>
      <c r="C11" t="s">
        <v>501</v>
      </c>
      <c r="D11">
        <v>10</v>
      </c>
      <c r="E11" t="s">
        <v>848</v>
      </c>
      <c r="G11" t="s">
        <v>36</v>
      </c>
      <c r="H11">
        <f>IF(SUMIFS(StandardName[IDinTheRanking],StandardName[StandardizedName],Analiza_wRankingach[[#This Row],[Nazwa uczelni]],StandardName[Ranking],"=THE")&gt;0,1,0)</f>
        <v>1</v>
      </c>
      <c r="I11">
        <f>IF(SUMIFS(StandardName[IDinTheRanking],StandardName[StandardizedName],Analiza_wRankingach[[#This Row],[Nazwa uczelni]],StandardName[Ranking],"=ARWU")&gt;0,1,0)</f>
        <v>1</v>
      </c>
      <c r="J11">
        <f>IF(SUMIFS(StandardName[IDinTheRanking],StandardName[StandardizedName],Analiza_wRankingach[[#This Row],[Nazwa uczelni]],StandardName[Ranking],"=QS")&gt;0,1,0)</f>
        <v>1</v>
      </c>
      <c r="K11">
        <f>IF(SUMIFS(StandardName[IDinTheRanking],StandardName[StandardizedName],Analiza_wRankingach[[#This Row],[Nazwa uczelni]],StandardName[Ranking],"=Webometrics")&gt;0,1,0)</f>
        <v>1</v>
      </c>
      <c r="L11">
        <f>SUM(Analiza_wRankingach[[#This Row],[THE]:[Webometrics]])</f>
        <v>4</v>
      </c>
      <c r="M1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</v>
      </c>
      <c r="N1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</v>
      </c>
      <c r="O1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16</v>
      </c>
      <c r="P1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26</v>
      </c>
      <c r="Q11">
        <f>SUM(Analiza_wRankingach[[#This Row],[THE_RV1000]:[Webometrics_RV1000]])</f>
        <v>55</v>
      </c>
      <c r="R11">
        <f>SUMIFS(StandardName[RankValueInTheRanking],StandardName[StandardizedName],Analiza_wRankingach[[#This Row],[Nazwa uczelni]],StandardName[Ranking],"=THE")</f>
        <v>7</v>
      </c>
      <c r="S11">
        <f>SUMIFS(StandardName[RankValueInTheRanking],StandardName[StandardizedName],Analiza_wRankingach[[#This Row],[Nazwa uczelni]],StandardName[Ranking],"=ARWU")</f>
        <v>6</v>
      </c>
      <c r="T11">
        <f>SUMIFS(StandardName[RankValueInTheRanking],StandardName[StandardizedName],Analiza_wRankingach[[#This Row],[Nazwa uczelni]],StandardName[Ranking],"=QS")</f>
        <v>16</v>
      </c>
      <c r="U11">
        <f>SUMIFS(StandardName[RankValueInTheRanking],StandardName[StandardizedName],Analiza_wRankingach[[#This Row],[Nazwa uczelni]],StandardName[Ranking],"=Webometrics")</f>
        <v>26</v>
      </c>
      <c r="V11">
        <f>SUMIFS(StandardName[IDinTheRanking],StandardName[StandardizedName],Analiza_wRankingach[[#This Row],[Nazwa uczelni]],StandardName[Ranking],"=THE")</f>
        <v>7</v>
      </c>
      <c r="W11">
        <f>SUMIFS(StandardName[IDinTheRanking],StandardName[StandardizedName],Analiza_wRankingach[[#This Row],[Nazwa uczelni]],StandardName[Ranking],"=ARWU")</f>
        <v>6</v>
      </c>
      <c r="X11">
        <f>SUMIFS(StandardName[IDinTheRanking],StandardName[StandardizedName],Analiza_wRankingach[[#This Row],[Nazwa uczelni]],StandardName[Ranking],"=QS")</f>
        <v>17</v>
      </c>
      <c r="Y11">
        <f>SUMIFS(StandardName[IDinTheRanking],StandardName[StandardizedName],Analiza_wRankingach[[#This Row],[Nazwa uczelni]],StandardName[Ranking],"=Webometrics")</f>
        <v>26</v>
      </c>
      <c r="Z11">
        <f>SUM(Analiza_wRankingach[[#This Row],[THE_ID]:[Webometrics_ID]])</f>
        <v>56</v>
      </c>
    </row>
    <row r="12" spans="1:34" x14ac:dyDescent="0.45">
      <c r="A12" t="s">
        <v>48</v>
      </c>
      <c r="B12">
        <v>11</v>
      </c>
      <c r="C12" t="s">
        <v>48</v>
      </c>
      <c r="D12">
        <v>11</v>
      </c>
      <c r="E12" t="s">
        <v>848</v>
      </c>
      <c r="G12" t="s">
        <v>118</v>
      </c>
      <c r="H12">
        <f>IF(SUMIFS(StandardName[IDinTheRanking],StandardName[StandardizedName],Analiza_wRankingach[[#This Row],[Nazwa uczelni]],StandardName[Ranking],"=THE")&gt;0,1,0)</f>
        <v>1</v>
      </c>
      <c r="I12">
        <f>IF(SUMIFS(StandardName[IDinTheRanking],StandardName[StandardizedName],Analiza_wRankingach[[#This Row],[Nazwa uczelni]],StandardName[Ranking],"=ARWU")&gt;0,1,0)</f>
        <v>1</v>
      </c>
      <c r="J12">
        <f>IF(SUMIFS(StandardName[IDinTheRanking],StandardName[StandardizedName],Analiza_wRankingach[[#This Row],[Nazwa uczelni]],StandardName[Ranking],"=QS")&gt;0,1,0)</f>
        <v>1</v>
      </c>
      <c r="K12">
        <f>IF(SUMIFS(StandardName[IDinTheRanking],StandardName[StandardizedName],Analiza_wRankingach[[#This Row],[Nazwa uczelni]],StandardName[Ranking],"=Webometrics")&gt;0,1,0)</f>
        <v>1</v>
      </c>
      <c r="L12">
        <f>SUM(Analiza_wRankingach[[#This Row],[THE]:[Webometrics]])</f>
        <v>4</v>
      </c>
      <c r="M1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20</v>
      </c>
      <c r="N1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12</v>
      </c>
      <c r="O1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20</v>
      </c>
      <c r="P1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</v>
      </c>
      <c r="Q12">
        <f>SUM(Analiza_wRankingach[[#This Row],[THE_RV1000]:[Webometrics_RV1000]])</f>
        <v>60</v>
      </c>
      <c r="R12">
        <f>SUMIFS(StandardName[RankValueInTheRanking],StandardName[StandardizedName],Analiza_wRankingach[[#This Row],[Nazwa uczelni]],StandardName[Ranking],"=THE")</f>
        <v>20</v>
      </c>
      <c r="S12">
        <f>SUMIFS(StandardName[RankValueInTheRanking],StandardName[StandardizedName],Analiza_wRankingach[[#This Row],[Nazwa uczelni]],StandardName[Ranking],"=ARWU")</f>
        <v>12</v>
      </c>
      <c r="T12">
        <f>SUMIFS(StandardName[RankValueInTheRanking],StandardName[StandardizedName],Analiza_wRankingach[[#This Row],[Nazwa uczelni]],StandardName[Ranking],"=QS")</f>
        <v>20</v>
      </c>
      <c r="U12">
        <f>SUMIFS(StandardName[RankValueInTheRanking],StandardName[StandardizedName],Analiza_wRankingach[[#This Row],[Nazwa uczelni]],StandardName[Ranking],"=Webometrics")</f>
        <v>8</v>
      </c>
      <c r="V12">
        <f>SUMIFS(StandardName[IDinTheRanking],StandardName[StandardizedName],Analiza_wRankingach[[#This Row],[Nazwa uczelni]],StandardName[Ranking],"=THE")</f>
        <v>20</v>
      </c>
      <c r="W12">
        <f>SUMIFS(StandardName[IDinTheRanking],StandardName[StandardizedName],Analiza_wRankingach[[#This Row],[Nazwa uczelni]],StandardName[Ranking],"=ARWU")</f>
        <v>12</v>
      </c>
      <c r="X12">
        <f>SUMIFS(StandardName[IDinTheRanking],StandardName[StandardizedName],Analiza_wRankingach[[#This Row],[Nazwa uczelni]],StandardName[Ranking],"=QS")</f>
        <v>20</v>
      </c>
      <c r="Y12">
        <f>SUMIFS(StandardName[IDinTheRanking],StandardName[StandardizedName],Analiza_wRankingach[[#This Row],[Nazwa uczelni]],StandardName[Ranking],"=Webometrics")</f>
        <v>8</v>
      </c>
      <c r="Z12">
        <f>SUM(Analiza_wRankingach[[#This Row],[THE_ID]:[Webometrics_ID]])</f>
        <v>60</v>
      </c>
    </row>
    <row r="13" spans="1:34" x14ac:dyDescent="0.45">
      <c r="A13" t="s">
        <v>118</v>
      </c>
      <c r="B13">
        <v>12</v>
      </c>
      <c r="C13" t="s">
        <v>118</v>
      </c>
      <c r="D13">
        <v>12</v>
      </c>
      <c r="E13" t="s">
        <v>848</v>
      </c>
      <c r="G13" t="s">
        <v>501</v>
      </c>
      <c r="H13">
        <f>IF(SUMIFS(StandardName[IDinTheRanking],StandardName[StandardizedName],Analiza_wRankingach[[#This Row],[Nazwa uczelni]],StandardName[Ranking],"=THE")&gt;0,1,0)</f>
        <v>1</v>
      </c>
      <c r="I13">
        <f>IF(SUMIFS(StandardName[IDinTheRanking],StandardName[StandardizedName],Analiza_wRankingach[[#This Row],[Nazwa uczelni]],StandardName[Ranking],"=ARWU")&gt;0,1,0)</f>
        <v>1</v>
      </c>
      <c r="J13">
        <f>IF(SUMIFS(StandardName[IDinTheRanking],StandardName[StandardizedName],Analiza_wRankingach[[#This Row],[Nazwa uczelni]],StandardName[Ranking],"=QS")&gt;0,1,0)</f>
        <v>1</v>
      </c>
      <c r="K13">
        <f>IF(SUMIFS(StandardName[IDinTheRanking],StandardName[StandardizedName],Analiza_wRankingach[[#This Row],[Nazwa uczelni]],StandardName[Ranking],"=Webometrics")&gt;0,1,0)</f>
        <v>1</v>
      </c>
      <c r="L13">
        <f>SUM(Analiza_wRankingach[[#This Row],[THE]:[Webometrics]])</f>
        <v>4</v>
      </c>
      <c r="M1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13</v>
      </c>
      <c r="N1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</v>
      </c>
      <c r="O1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</v>
      </c>
      <c r="P1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29</v>
      </c>
      <c r="Q13">
        <f>SUM(Analiza_wRankingach[[#This Row],[THE_RV1000]:[Webometrics_RV1000]])</f>
        <v>62</v>
      </c>
      <c r="R13">
        <f>SUMIFS(StandardName[RankValueInTheRanking],StandardName[StandardizedName],Analiza_wRankingach[[#This Row],[Nazwa uczelni]],StandardName[Ranking],"=THE")</f>
        <v>13</v>
      </c>
      <c r="S13">
        <f>SUMIFS(StandardName[RankValueInTheRanking],StandardName[StandardizedName],Analiza_wRankingach[[#This Row],[Nazwa uczelni]],StandardName[Ranking],"=ARWU")</f>
        <v>10</v>
      </c>
      <c r="T13">
        <f>SUMIFS(StandardName[RankValueInTheRanking],StandardName[StandardizedName],Analiza_wRankingach[[#This Row],[Nazwa uczelni]],StandardName[Ranking],"=QS")</f>
        <v>10</v>
      </c>
      <c r="U13">
        <f>SUMIFS(StandardName[RankValueInTheRanking],StandardName[StandardizedName],Analiza_wRankingach[[#This Row],[Nazwa uczelni]],StandardName[Ranking],"=Webometrics")</f>
        <v>29</v>
      </c>
      <c r="V13">
        <f>SUMIFS(StandardName[IDinTheRanking],StandardName[StandardizedName],Analiza_wRankingach[[#This Row],[Nazwa uczelni]],StandardName[Ranking],"=THE")</f>
        <v>13</v>
      </c>
      <c r="W13">
        <f>SUMIFS(StandardName[IDinTheRanking],StandardName[StandardizedName],Analiza_wRankingach[[#This Row],[Nazwa uczelni]],StandardName[Ranking],"=ARWU")</f>
        <v>10</v>
      </c>
      <c r="X13">
        <f>SUMIFS(StandardName[IDinTheRanking],StandardName[StandardizedName],Analiza_wRankingach[[#This Row],[Nazwa uczelni]],StandardName[Ranking],"=QS")</f>
        <v>10</v>
      </c>
      <c r="Y13">
        <f>SUMIFS(StandardName[IDinTheRanking],StandardName[StandardizedName],Analiza_wRankingach[[#This Row],[Nazwa uczelni]],StandardName[Ranking],"=Webometrics")</f>
        <v>29</v>
      </c>
      <c r="Z13">
        <f>SUM(Analiza_wRankingach[[#This Row],[THE_ID]:[Webometrics_ID]])</f>
        <v>62</v>
      </c>
    </row>
    <row r="14" spans="1:34" x14ac:dyDescent="0.45">
      <c r="A14" t="s">
        <v>124</v>
      </c>
      <c r="B14">
        <v>13</v>
      </c>
      <c r="C14" t="s">
        <v>795</v>
      </c>
      <c r="D14">
        <v>13</v>
      </c>
      <c r="E14" t="s">
        <v>848</v>
      </c>
      <c r="G14" t="s">
        <v>83</v>
      </c>
      <c r="H14">
        <f>IF(SUMIFS(StandardName[IDinTheRanking],StandardName[StandardizedName],Analiza_wRankingach[[#This Row],[Nazwa uczelni]],StandardName[Ranking],"=THE")&gt;0,1,0)</f>
        <v>1</v>
      </c>
      <c r="I14">
        <f>IF(SUMIFS(StandardName[IDinTheRanking],StandardName[StandardizedName],Analiza_wRankingach[[#This Row],[Nazwa uczelni]],StandardName[Ranking],"=ARWU")&gt;0,1,0)</f>
        <v>1</v>
      </c>
      <c r="J14">
        <f>IF(SUMIFS(StandardName[IDinTheRanking],StandardName[StandardizedName],Analiza_wRankingach[[#This Row],[Nazwa uczelni]],StandardName[Ranking],"=QS")&gt;0,1,0)</f>
        <v>1</v>
      </c>
      <c r="K14">
        <f>IF(SUMIFS(StandardName[IDinTheRanking],StandardName[StandardizedName],Analiza_wRankingach[[#This Row],[Nazwa uczelni]],StandardName[Ranking],"=Webometrics")&gt;0,1,0)</f>
        <v>1</v>
      </c>
      <c r="L14">
        <f>SUM(Analiza_wRankingach[[#This Row],[THE]:[Webometrics]])</f>
        <v>4</v>
      </c>
      <c r="M1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15</v>
      </c>
      <c r="N1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14</v>
      </c>
      <c r="O1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24</v>
      </c>
      <c r="P1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</v>
      </c>
      <c r="Q14">
        <f>SUM(Analiza_wRankingach[[#This Row],[THE_RV1000]:[Webometrics_RV1000]])</f>
        <v>63</v>
      </c>
      <c r="R14">
        <f>SUMIFS(StandardName[RankValueInTheRanking],StandardName[StandardizedName],Analiza_wRankingach[[#This Row],[Nazwa uczelni]],StandardName[Ranking],"=THE")</f>
        <v>15</v>
      </c>
      <c r="S14">
        <f>SUMIFS(StandardName[RankValueInTheRanking],StandardName[StandardizedName],Analiza_wRankingach[[#This Row],[Nazwa uczelni]],StandardName[Ranking],"=ARWU")</f>
        <v>14</v>
      </c>
      <c r="T14">
        <f>SUMIFS(StandardName[RankValueInTheRanking],StandardName[StandardizedName],Analiza_wRankingach[[#This Row],[Nazwa uczelni]],StandardName[Ranking],"=QS")</f>
        <v>24</v>
      </c>
      <c r="U14">
        <f>SUMIFS(StandardName[RankValueInTheRanking],StandardName[StandardizedName],Analiza_wRankingach[[#This Row],[Nazwa uczelni]],StandardName[Ranking],"=Webometrics")</f>
        <v>10</v>
      </c>
      <c r="V14">
        <f>SUMIFS(StandardName[IDinTheRanking],StandardName[StandardizedName],Analiza_wRankingach[[#This Row],[Nazwa uczelni]],StandardName[Ranking],"=THE")</f>
        <v>15</v>
      </c>
      <c r="W14">
        <f>SUMIFS(StandardName[IDinTheRanking],StandardName[StandardizedName],Analiza_wRankingach[[#This Row],[Nazwa uczelni]],StandardName[Ranking],"=ARWU")</f>
        <v>14</v>
      </c>
      <c r="X14">
        <f>SUMIFS(StandardName[IDinTheRanking],StandardName[StandardizedName],Analiza_wRankingach[[#This Row],[Nazwa uczelni]],StandardName[Ranking],"=QS")</f>
        <v>24</v>
      </c>
      <c r="Y14">
        <f>SUMIFS(StandardName[IDinTheRanking],StandardName[StandardizedName],Analiza_wRankingach[[#This Row],[Nazwa uczelni]],StandardName[Ranking],"=Webometrics")</f>
        <v>10</v>
      </c>
      <c r="Z14">
        <f>SUM(Analiza_wRankingach[[#This Row],[THE_ID]:[Webometrics_ID]])</f>
        <v>63</v>
      </c>
    </row>
    <row r="15" spans="1:34" x14ac:dyDescent="0.45">
      <c r="A15" t="s">
        <v>83</v>
      </c>
      <c r="B15">
        <v>14</v>
      </c>
      <c r="C15" t="s">
        <v>83</v>
      </c>
      <c r="D15">
        <v>14</v>
      </c>
      <c r="E15" t="s">
        <v>848</v>
      </c>
      <c r="G15" t="s">
        <v>796</v>
      </c>
      <c r="H15">
        <f>IF(SUMIFS(StandardName[IDinTheRanking],StandardName[StandardizedName],Analiza_wRankingach[[#This Row],[Nazwa uczelni]],StandardName[Ranking],"=THE")&gt;0,1,0)</f>
        <v>1</v>
      </c>
      <c r="I15">
        <f>IF(SUMIFS(StandardName[IDinTheRanking],StandardName[StandardizedName],Analiza_wRankingach[[#This Row],[Nazwa uczelni]],StandardName[Ranking],"=ARWU")&gt;0,1,0)</f>
        <v>1</v>
      </c>
      <c r="J15">
        <f>IF(SUMIFS(StandardName[IDinTheRanking],StandardName[StandardizedName],Analiza_wRankingach[[#This Row],[Nazwa uczelni]],StandardName[Ranking],"=QS")&gt;0,1,0)</f>
        <v>1</v>
      </c>
      <c r="K15">
        <f>IF(SUMIFS(StandardName[IDinTheRanking],StandardName[StandardizedName],Analiza_wRankingach[[#This Row],[Nazwa uczelni]],StandardName[Ranking],"=Webometrics")&gt;0,1,0)</f>
        <v>1</v>
      </c>
      <c r="L15">
        <f>SUM(Analiza_wRankingach[[#This Row],[THE]:[Webometrics]])</f>
        <v>4</v>
      </c>
      <c r="M1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22</v>
      </c>
      <c r="N1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18</v>
      </c>
      <c r="O1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</v>
      </c>
      <c r="P1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15</v>
      </c>
      <c r="Q15">
        <f>SUM(Analiza_wRankingach[[#This Row],[THE_RV1000]:[Webometrics_RV1000]])</f>
        <v>63</v>
      </c>
      <c r="R15">
        <f>SUMIFS(StandardName[RankValueInTheRanking],StandardName[StandardizedName],Analiza_wRankingach[[#This Row],[Nazwa uczelni]],StandardName[Ranking],"=THE")</f>
        <v>22</v>
      </c>
      <c r="S15">
        <f>SUMIFS(StandardName[RankValueInTheRanking],StandardName[StandardizedName],Analiza_wRankingach[[#This Row],[Nazwa uczelni]],StandardName[Ranking],"=ARWU")</f>
        <v>18</v>
      </c>
      <c r="T15">
        <f>SUMIFS(StandardName[RankValueInTheRanking],StandardName[StandardizedName],Analiza_wRankingach[[#This Row],[Nazwa uczelni]],StandardName[Ranking],"=QS")</f>
        <v>8</v>
      </c>
      <c r="U15">
        <f>SUMIFS(StandardName[RankValueInTheRanking],StandardName[StandardizedName],Analiza_wRankingach[[#This Row],[Nazwa uczelni]],StandardName[Ranking],"=Webometrics")</f>
        <v>15</v>
      </c>
      <c r="V15">
        <f>SUMIFS(StandardName[IDinTheRanking],StandardName[StandardizedName],Analiza_wRankingach[[#This Row],[Nazwa uczelni]],StandardName[Ranking],"=THE")</f>
        <v>22</v>
      </c>
      <c r="W15">
        <f>SUMIFS(StandardName[IDinTheRanking],StandardName[StandardizedName],Analiza_wRankingach[[#This Row],[Nazwa uczelni]],StandardName[Ranking],"=ARWU")</f>
        <v>18</v>
      </c>
      <c r="X15">
        <f>SUMIFS(StandardName[IDinTheRanking],StandardName[StandardizedName],Analiza_wRankingach[[#This Row],[Nazwa uczelni]],StandardName[Ranking],"=QS")</f>
        <v>8</v>
      </c>
      <c r="Y15">
        <f>SUMIFS(StandardName[IDinTheRanking],StandardName[StandardizedName],Analiza_wRankingach[[#This Row],[Nazwa uczelni]],StandardName[Ranking],"=Webometrics")</f>
        <v>15</v>
      </c>
      <c r="Z15">
        <f>SUM(Analiza_wRankingach[[#This Row],[THE_ID]:[Webometrics_ID]])</f>
        <v>63</v>
      </c>
    </row>
    <row r="16" spans="1:34" x14ac:dyDescent="0.45">
      <c r="A16" t="s">
        <v>79</v>
      </c>
      <c r="B16">
        <v>15</v>
      </c>
      <c r="C16" t="s">
        <v>79</v>
      </c>
      <c r="D16">
        <v>15</v>
      </c>
      <c r="E16" t="s">
        <v>848</v>
      </c>
      <c r="G16" t="s">
        <v>67</v>
      </c>
      <c r="H16">
        <f>IF(SUMIFS(StandardName[IDinTheRanking],StandardName[StandardizedName],Analiza_wRankingach[[#This Row],[Nazwa uczelni]],StandardName[Ranking],"=THE")&gt;0,1,0)</f>
        <v>1</v>
      </c>
      <c r="I16">
        <f>IF(SUMIFS(StandardName[IDinTheRanking],StandardName[StandardizedName],Analiza_wRankingach[[#This Row],[Nazwa uczelni]],StandardName[Ranking],"=ARWU")&gt;0,1,0)</f>
        <v>1</v>
      </c>
      <c r="J16">
        <f>IF(SUMIFS(StandardName[IDinTheRanking],StandardName[StandardizedName],Analiza_wRankingach[[#This Row],[Nazwa uczelni]],StandardName[Ranking],"=QS")&gt;0,1,0)</f>
        <v>1</v>
      </c>
      <c r="K16">
        <f>IF(SUMIFS(StandardName[IDinTheRanking],StandardName[StandardizedName],Analiza_wRankingach[[#This Row],[Nazwa uczelni]],StandardName[Ranking],"=Webometrics")&gt;0,1,0)</f>
        <v>1</v>
      </c>
      <c r="L16">
        <f>SUM(Analiza_wRankingach[[#This Row],[THE]:[Webometrics]])</f>
        <v>4</v>
      </c>
      <c r="M1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11</v>
      </c>
      <c r="N1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20</v>
      </c>
      <c r="O1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</v>
      </c>
      <c r="P1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30</v>
      </c>
      <c r="Q16">
        <f>SUM(Analiza_wRankingach[[#This Row],[THE_RV1000]:[Webometrics_RV1000]])</f>
        <v>70</v>
      </c>
      <c r="R16">
        <f>SUMIFS(StandardName[RankValueInTheRanking],StandardName[StandardizedName],Analiza_wRankingach[[#This Row],[Nazwa uczelni]],StandardName[Ranking],"=THE")</f>
        <v>11</v>
      </c>
      <c r="S16">
        <f>SUMIFS(StandardName[RankValueInTheRanking],StandardName[StandardizedName],Analiza_wRankingach[[#This Row],[Nazwa uczelni]],StandardName[Ranking],"=ARWU")</f>
        <v>20</v>
      </c>
      <c r="T16">
        <f>SUMIFS(StandardName[RankValueInTheRanking],StandardName[StandardizedName],Analiza_wRankingach[[#This Row],[Nazwa uczelni]],StandardName[Ranking],"=QS")</f>
        <v>9</v>
      </c>
      <c r="U16">
        <f>SUMIFS(StandardName[RankValueInTheRanking],StandardName[StandardizedName],Analiza_wRankingach[[#This Row],[Nazwa uczelni]],StandardName[Ranking],"=Webometrics")</f>
        <v>30</v>
      </c>
      <c r="V16">
        <f>SUMIFS(StandardName[IDinTheRanking],StandardName[StandardizedName],Analiza_wRankingach[[#This Row],[Nazwa uczelni]],StandardName[Ranking],"=THE")</f>
        <v>12</v>
      </c>
      <c r="W16">
        <f>SUMIFS(StandardName[IDinTheRanking],StandardName[StandardizedName],Analiza_wRankingach[[#This Row],[Nazwa uczelni]],StandardName[Ranking],"=ARWU")</f>
        <v>20</v>
      </c>
      <c r="X16">
        <f>SUMIFS(StandardName[IDinTheRanking],StandardName[StandardizedName],Analiza_wRankingach[[#This Row],[Nazwa uczelni]],StandardName[Ranking],"=QS")</f>
        <v>9</v>
      </c>
      <c r="Y16">
        <f>SUMIFS(StandardName[IDinTheRanking],StandardName[StandardizedName],Analiza_wRankingach[[#This Row],[Nazwa uczelni]],StandardName[Ranking],"=Webometrics")</f>
        <v>30</v>
      </c>
      <c r="Z16">
        <f>SUM(Analiza_wRankingach[[#This Row],[THE_ID]:[Webometrics_ID]])</f>
        <v>71</v>
      </c>
    </row>
    <row r="17" spans="1:26" x14ac:dyDescent="0.45">
      <c r="A17" t="s">
        <v>508</v>
      </c>
      <c r="B17">
        <v>16</v>
      </c>
      <c r="C17" t="s">
        <v>456</v>
      </c>
      <c r="D17">
        <v>16</v>
      </c>
      <c r="E17" t="s">
        <v>848</v>
      </c>
      <c r="G17" t="s">
        <v>54</v>
      </c>
      <c r="H17">
        <f>IF(SUMIFS(StandardName[IDinTheRanking],StandardName[StandardizedName],Analiza_wRankingach[[#This Row],[Nazwa uczelni]],StandardName[Ranking],"=THE")&gt;0,1,0)</f>
        <v>1</v>
      </c>
      <c r="I17">
        <f>IF(SUMIFS(StandardName[IDinTheRanking],StandardName[StandardizedName],Analiza_wRankingach[[#This Row],[Nazwa uczelni]],StandardName[Ranking],"=ARWU")&gt;0,1,0)</f>
        <v>1</v>
      </c>
      <c r="J17">
        <f>IF(SUMIFS(StandardName[IDinTheRanking],StandardName[StandardizedName],Analiza_wRankingach[[#This Row],[Nazwa uczelni]],StandardName[Ranking],"=QS")&gt;0,1,0)</f>
        <v>1</v>
      </c>
      <c r="K17">
        <f>IF(SUMIFS(StandardName[IDinTheRanking],StandardName[StandardizedName],Analiza_wRankingach[[#This Row],[Nazwa uczelni]],StandardName[Ranking],"=Webometrics")&gt;0,1,0)</f>
        <v>1</v>
      </c>
      <c r="L17">
        <f>SUM(Analiza_wRankingach[[#This Row],[THE]:[Webometrics]])</f>
        <v>4</v>
      </c>
      <c r="M1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</v>
      </c>
      <c r="N1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23</v>
      </c>
      <c r="O1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</v>
      </c>
      <c r="P1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35</v>
      </c>
      <c r="Q17">
        <f>SUM(Analiza_wRankingach[[#This Row],[THE_RV1000]:[Webometrics_RV1000]])</f>
        <v>74</v>
      </c>
      <c r="R17">
        <f>SUMIFS(StandardName[RankValueInTheRanking],StandardName[StandardizedName],Analiza_wRankingach[[#This Row],[Nazwa uczelni]],StandardName[Ranking],"=THE")</f>
        <v>10</v>
      </c>
      <c r="S17">
        <f>SUMIFS(StandardName[RankValueInTheRanking],StandardName[StandardizedName],Analiza_wRankingach[[#This Row],[Nazwa uczelni]],StandardName[Ranking],"=ARWU")</f>
        <v>23</v>
      </c>
      <c r="T17">
        <f>SUMIFS(StandardName[RankValueInTheRanking],StandardName[StandardizedName],Analiza_wRankingach[[#This Row],[Nazwa uczelni]],StandardName[Ranking],"=QS")</f>
        <v>6</v>
      </c>
      <c r="U17">
        <f>SUMIFS(StandardName[RankValueInTheRanking],StandardName[StandardizedName],Analiza_wRankingach[[#This Row],[Nazwa uczelni]],StandardName[Ranking],"=Webometrics")</f>
        <v>35</v>
      </c>
      <c r="V17">
        <f>SUMIFS(StandardName[IDinTheRanking],StandardName[StandardizedName],Analiza_wRankingach[[#This Row],[Nazwa uczelni]],StandardName[Ranking],"=THE")</f>
        <v>10</v>
      </c>
      <c r="W17">
        <f>SUMIFS(StandardName[IDinTheRanking],StandardName[StandardizedName],Analiza_wRankingach[[#This Row],[Nazwa uczelni]],StandardName[Ranking],"=ARWU")</f>
        <v>23</v>
      </c>
      <c r="X17">
        <f>SUMIFS(StandardName[IDinTheRanking],StandardName[StandardizedName],Analiza_wRankingach[[#This Row],[Nazwa uczelni]],StandardName[Ranking],"=QS")</f>
        <v>7</v>
      </c>
      <c r="Y17">
        <f>SUMIFS(StandardName[IDinTheRanking],StandardName[StandardizedName],Analiza_wRankingach[[#This Row],[Nazwa uczelni]],StandardName[Ranking],"=Webometrics")</f>
        <v>35</v>
      </c>
      <c r="Z17">
        <f>SUM(Analiza_wRankingach[[#This Row],[THE_ID]:[Webometrics_ID]])</f>
        <v>75</v>
      </c>
    </row>
    <row r="18" spans="1:26" x14ac:dyDescent="0.45">
      <c r="A18" t="s">
        <v>157</v>
      </c>
      <c r="B18">
        <v>17</v>
      </c>
      <c r="C18" t="s">
        <v>157</v>
      </c>
      <c r="D18">
        <v>17</v>
      </c>
      <c r="E18" t="s">
        <v>848</v>
      </c>
      <c r="G18" t="s">
        <v>31</v>
      </c>
      <c r="H18">
        <f>IF(SUMIFS(StandardName[IDinTheRanking],StandardName[StandardizedName],Analiza_wRankingach[[#This Row],[Nazwa uczelni]],StandardName[Ranking],"=THE")&gt;0,1,0)</f>
        <v>1</v>
      </c>
      <c r="I18">
        <f>IF(SUMIFS(StandardName[IDinTheRanking],StandardName[StandardizedName],Analiza_wRankingach[[#This Row],[Nazwa uczelni]],StandardName[Ranking],"=ARWU")&gt;0,1,0)</f>
        <v>1</v>
      </c>
      <c r="J18">
        <f>IF(SUMIFS(StandardName[IDinTheRanking],StandardName[StandardizedName],Analiza_wRankingach[[#This Row],[Nazwa uczelni]],StandardName[Ranking],"=QS")&gt;0,1,0)</f>
        <v>1</v>
      </c>
      <c r="K18">
        <f>IF(SUMIFS(StandardName[IDinTheRanking],StandardName[StandardizedName],Analiza_wRankingach[[#This Row],[Nazwa uczelni]],StandardName[Ranking],"=Webometrics")&gt;0,1,0)</f>
        <v>1</v>
      </c>
      <c r="L18">
        <f>SUM(Analiza_wRankingach[[#This Row],[THE]:[Webometrics]])</f>
        <v>4</v>
      </c>
      <c r="M1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</v>
      </c>
      <c r="N1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</v>
      </c>
      <c r="O1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</v>
      </c>
      <c r="P1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59</v>
      </c>
      <c r="Q18">
        <f>SUM(Analiza_wRankingach[[#This Row],[THE_RV1000]:[Webometrics_RV1000]])</f>
        <v>80</v>
      </c>
      <c r="R18">
        <f>SUMIFS(StandardName[RankValueInTheRanking],StandardName[StandardizedName],Analiza_wRankingach[[#This Row],[Nazwa uczelni]],StandardName[Ranking],"=THE")</f>
        <v>6</v>
      </c>
      <c r="S18">
        <f>SUMIFS(StandardName[RankValueInTheRanking],StandardName[StandardizedName],Analiza_wRankingach[[#This Row],[Nazwa uczelni]],StandardName[Ranking],"=ARWU")</f>
        <v>9</v>
      </c>
      <c r="T18">
        <f>SUMIFS(StandardName[RankValueInTheRanking],StandardName[StandardizedName],Analiza_wRankingach[[#This Row],[Nazwa uczelni]],StandardName[Ranking],"=QS")</f>
        <v>6</v>
      </c>
      <c r="U18">
        <f>SUMIFS(StandardName[RankValueInTheRanking],StandardName[StandardizedName],Analiza_wRankingach[[#This Row],[Nazwa uczelni]],StandardName[Ranking],"=Webometrics")</f>
        <v>59</v>
      </c>
      <c r="V18">
        <f>SUMIFS(StandardName[IDinTheRanking],StandardName[StandardizedName],Analiza_wRankingach[[#This Row],[Nazwa uczelni]],StandardName[Ranking],"=THE")</f>
        <v>6</v>
      </c>
      <c r="W18">
        <f>SUMIFS(StandardName[IDinTheRanking],StandardName[StandardizedName],Analiza_wRankingach[[#This Row],[Nazwa uczelni]],StandardName[Ranking],"=ARWU")</f>
        <v>9</v>
      </c>
      <c r="X18">
        <f>SUMIFS(StandardName[IDinTheRanking],StandardName[StandardizedName],Analiza_wRankingach[[#This Row],[Nazwa uczelni]],StandardName[Ranking],"=QS")</f>
        <v>6</v>
      </c>
      <c r="Y18">
        <f>SUMIFS(StandardName[IDinTheRanking],StandardName[StandardizedName],Analiza_wRankingach[[#This Row],[Nazwa uczelni]],StandardName[Ranking],"=Webometrics")</f>
        <v>59</v>
      </c>
      <c r="Z18">
        <f>SUM(Analiza_wRankingach[[#This Row],[THE_ID]:[Webometrics_ID]])</f>
        <v>80</v>
      </c>
    </row>
    <row r="19" spans="1:26" x14ac:dyDescent="0.45">
      <c r="A19" t="s">
        <v>511</v>
      </c>
      <c r="B19">
        <v>18</v>
      </c>
      <c r="C19" t="s">
        <v>796</v>
      </c>
      <c r="D19">
        <v>18</v>
      </c>
      <c r="E19" t="s">
        <v>848</v>
      </c>
      <c r="G19" t="s">
        <v>89</v>
      </c>
      <c r="H19">
        <f>IF(SUMIFS(StandardName[IDinTheRanking],StandardName[StandardizedName],Analiza_wRankingach[[#This Row],[Nazwa uczelni]],StandardName[Ranking],"=THE")&gt;0,1,0)</f>
        <v>1</v>
      </c>
      <c r="I19">
        <f>IF(SUMIFS(StandardName[IDinTheRanking],StandardName[StandardizedName],Analiza_wRankingach[[#This Row],[Nazwa uczelni]],StandardName[Ranking],"=ARWU")&gt;0,1,0)</f>
        <v>1</v>
      </c>
      <c r="J19">
        <f>IF(SUMIFS(StandardName[IDinTheRanking],StandardName[StandardizedName],Analiza_wRankingach[[#This Row],[Nazwa uczelni]],StandardName[Ranking],"=QS")&gt;0,1,0)</f>
        <v>1</v>
      </c>
      <c r="K19">
        <f>IF(SUMIFS(StandardName[IDinTheRanking],StandardName[StandardizedName],Analiza_wRankingach[[#This Row],[Nazwa uczelni]],StandardName[Ranking],"=Webometrics")&gt;0,1,0)</f>
        <v>1</v>
      </c>
      <c r="L19">
        <f>SUM(Analiza_wRankingach[[#This Row],[THE]:[Webometrics]])</f>
        <v>4</v>
      </c>
      <c r="M1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16</v>
      </c>
      <c r="N1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26</v>
      </c>
      <c r="O1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14</v>
      </c>
      <c r="P1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24</v>
      </c>
      <c r="Q19">
        <f>SUM(Analiza_wRankingach[[#This Row],[THE_RV1000]:[Webometrics_RV1000]])</f>
        <v>80</v>
      </c>
      <c r="R19">
        <f>SUMIFS(StandardName[RankValueInTheRanking],StandardName[StandardizedName],Analiza_wRankingach[[#This Row],[Nazwa uczelni]],StandardName[Ranking],"=THE")</f>
        <v>16</v>
      </c>
      <c r="S19">
        <f>SUMIFS(StandardName[RankValueInTheRanking],StandardName[StandardizedName],Analiza_wRankingach[[#This Row],[Nazwa uczelni]],StandardName[Ranking],"=ARWU")</f>
        <v>26</v>
      </c>
      <c r="T19">
        <f>SUMIFS(StandardName[RankValueInTheRanking],StandardName[StandardizedName],Analiza_wRankingach[[#This Row],[Nazwa uczelni]],StandardName[Ranking],"=QS")</f>
        <v>14</v>
      </c>
      <c r="U19">
        <f>SUMIFS(StandardName[RankValueInTheRanking],StandardName[StandardizedName],Analiza_wRankingach[[#This Row],[Nazwa uczelni]],StandardName[Ranking],"=Webometrics")</f>
        <v>24</v>
      </c>
      <c r="V19">
        <f>SUMIFS(StandardName[IDinTheRanking],StandardName[StandardizedName],Analiza_wRankingach[[#This Row],[Nazwa uczelni]],StandardName[Ranking],"=THE")</f>
        <v>16</v>
      </c>
      <c r="W19">
        <f>SUMIFS(StandardName[IDinTheRanking],StandardName[StandardizedName],Analiza_wRankingach[[#This Row],[Nazwa uczelni]],StandardName[Ranking],"=ARWU")</f>
        <v>26</v>
      </c>
      <c r="X19">
        <f>SUMIFS(StandardName[IDinTheRanking],StandardName[StandardizedName],Analiza_wRankingach[[#This Row],[Nazwa uczelni]],StandardName[Ranking],"=QS")</f>
        <v>14</v>
      </c>
      <c r="Y19">
        <f>SUMIFS(StandardName[IDinTheRanking],StandardName[StandardizedName],Analiza_wRankingach[[#This Row],[Nazwa uczelni]],StandardName[Ranking],"=Webometrics")</f>
        <v>24</v>
      </c>
      <c r="Z19">
        <f>SUM(Analiza_wRankingach[[#This Row],[THE_ID]:[Webometrics_ID]])</f>
        <v>80</v>
      </c>
    </row>
    <row r="20" spans="1:26" x14ac:dyDescent="0.45">
      <c r="A20" t="s">
        <v>513</v>
      </c>
      <c r="B20">
        <v>19</v>
      </c>
      <c r="C20" t="s">
        <v>809</v>
      </c>
      <c r="D20">
        <v>19</v>
      </c>
      <c r="E20" t="s">
        <v>848</v>
      </c>
      <c r="G20" t="s">
        <v>133</v>
      </c>
      <c r="H20">
        <f>IF(SUMIFS(StandardName[IDinTheRanking],StandardName[StandardizedName],Analiza_wRankingach[[#This Row],[Nazwa uczelni]],StandardName[Ranking],"=THE")&gt;0,1,0)</f>
        <v>1</v>
      </c>
      <c r="I20">
        <f>IF(SUMIFS(StandardName[IDinTheRanking],StandardName[StandardizedName],Analiza_wRankingach[[#This Row],[Nazwa uczelni]],StandardName[Ranking],"=ARWU")&gt;0,1,0)</f>
        <v>1</v>
      </c>
      <c r="J20">
        <f>IF(SUMIFS(StandardName[IDinTheRanking],StandardName[StandardizedName],Analiza_wRankingach[[#This Row],[Nazwa uczelni]],StandardName[Ranking],"=QS")&gt;0,1,0)</f>
        <v>1</v>
      </c>
      <c r="K20">
        <f>IF(SUMIFS(StandardName[IDinTheRanking],StandardName[StandardizedName],Analiza_wRankingach[[#This Row],[Nazwa uczelni]],StandardName[Ranking],"=Webometrics")&gt;0,1,0)</f>
        <v>1</v>
      </c>
      <c r="L20">
        <f>SUM(Analiza_wRankingach[[#This Row],[THE]:[Webometrics]])</f>
        <v>4</v>
      </c>
      <c r="M2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23</v>
      </c>
      <c r="N2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28</v>
      </c>
      <c r="O2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25</v>
      </c>
      <c r="P2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</v>
      </c>
      <c r="Q20">
        <f>SUM(Analiza_wRankingach[[#This Row],[THE_RV1000]:[Webometrics_RV1000]])</f>
        <v>82</v>
      </c>
      <c r="R20">
        <f>SUMIFS(StandardName[RankValueInTheRanking],StandardName[StandardizedName],Analiza_wRankingach[[#This Row],[Nazwa uczelni]],StandardName[Ranking],"=THE")</f>
        <v>23</v>
      </c>
      <c r="S20">
        <f>SUMIFS(StandardName[RankValueInTheRanking],StandardName[StandardizedName],Analiza_wRankingach[[#This Row],[Nazwa uczelni]],StandardName[Ranking],"=ARWU")</f>
        <v>28</v>
      </c>
      <c r="T20">
        <f>SUMIFS(StandardName[RankValueInTheRanking],StandardName[StandardizedName],Analiza_wRankingach[[#This Row],[Nazwa uczelni]],StandardName[Ranking],"=QS")</f>
        <v>25</v>
      </c>
      <c r="U20">
        <f>SUMIFS(StandardName[RankValueInTheRanking],StandardName[StandardizedName],Analiza_wRankingach[[#This Row],[Nazwa uczelni]],StandardName[Ranking],"=Webometrics")</f>
        <v>6</v>
      </c>
      <c r="V20">
        <f>SUMIFS(StandardName[IDinTheRanking],StandardName[StandardizedName],Analiza_wRankingach[[#This Row],[Nazwa uczelni]],StandardName[Ranking],"=THE")</f>
        <v>23</v>
      </c>
      <c r="W20">
        <f>SUMIFS(StandardName[IDinTheRanking],StandardName[StandardizedName],Analiza_wRankingach[[#This Row],[Nazwa uczelni]],StandardName[Ranking],"=ARWU")</f>
        <v>28</v>
      </c>
      <c r="X20">
        <f>SUMIFS(StandardName[IDinTheRanking],StandardName[StandardizedName],Analiza_wRankingach[[#This Row],[Nazwa uczelni]],StandardName[Ranking],"=QS")</f>
        <v>25</v>
      </c>
      <c r="Y20">
        <f>SUMIFS(StandardName[IDinTheRanking],StandardName[StandardizedName],Analiza_wRankingach[[#This Row],[Nazwa uczelni]],StandardName[Ranking],"=Webometrics")</f>
        <v>6</v>
      </c>
      <c r="Z20">
        <f>SUM(Analiza_wRankingach[[#This Row],[THE_ID]:[Webometrics_ID]])</f>
        <v>82</v>
      </c>
    </row>
    <row r="21" spans="1:26" x14ac:dyDescent="0.45">
      <c r="A21" t="s">
        <v>67</v>
      </c>
      <c r="B21">
        <v>20</v>
      </c>
      <c r="C21" t="s">
        <v>67</v>
      </c>
      <c r="D21">
        <v>20</v>
      </c>
      <c r="E21" t="s">
        <v>848</v>
      </c>
      <c r="G21" t="s">
        <v>102</v>
      </c>
      <c r="H21">
        <f>IF(SUMIFS(StandardName[IDinTheRanking],StandardName[StandardizedName],Analiza_wRankingach[[#This Row],[Nazwa uczelni]],StandardName[Ranking],"=THE")&gt;0,1,0)</f>
        <v>1</v>
      </c>
      <c r="I21">
        <f>IF(SUMIFS(StandardName[IDinTheRanking],StandardName[StandardizedName],Analiza_wRankingach[[#This Row],[Nazwa uczelni]],StandardName[Ranking],"=ARWU")&gt;0,1,0)</f>
        <v>1</v>
      </c>
      <c r="J21">
        <f>IF(SUMIFS(StandardName[IDinTheRanking],StandardName[StandardizedName],Analiza_wRankingach[[#This Row],[Nazwa uczelni]],StandardName[Ranking],"=QS")&gt;0,1,0)</f>
        <v>1</v>
      </c>
      <c r="K21">
        <f>IF(SUMIFS(StandardName[IDinTheRanking],StandardName[StandardizedName],Analiza_wRankingach[[#This Row],[Nazwa uczelni]],StandardName[Ranking],"=Webometrics")&gt;0,1,0)</f>
        <v>1</v>
      </c>
      <c r="L21">
        <f>SUM(Analiza_wRankingach[[#This Row],[THE]:[Webometrics]])</f>
        <v>4</v>
      </c>
      <c r="M2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18</v>
      </c>
      <c r="N2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22</v>
      </c>
      <c r="O2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34</v>
      </c>
      <c r="P2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16</v>
      </c>
      <c r="Q21">
        <f>SUM(Analiza_wRankingach[[#This Row],[THE_RV1000]:[Webometrics_RV1000]])</f>
        <v>90</v>
      </c>
      <c r="R21">
        <f>SUMIFS(StandardName[RankValueInTheRanking],StandardName[StandardizedName],Analiza_wRankingach[[#This Row],[Nazwa uczelni]],StandardName[Ranking],"=THE")</f>
        <v>18</v>
      </c>
      <c r="S21">
        <f>SUMIFS(StandardName[RankValueInTheRanking],StandardName[StandardizedName],Analiza_wRankingach[[#This Row],[Nazwa uczelni]],StandardName[Ranking],"=ARWU")</f>
        <v>22</v>
      </c>
      <c r="T21">
        <f>SUMIFS(StandardName[RankValueInTheRanking],StandardName[StandardizedName],Analiza_wRankingach[[#This Row],[Nazwa uczelni]],StandardName[Ranking],"=QS")</f>
        <v>34</v>
      </c>
      <c r="U21">
        <f>SUMIFS(StandardName[RankValueInTheRanking],StandardName[StandardizedName],Analiza_wRankingach[[#This Row],[Nazwa uczelni]],StandardName[Ranking],"=Webometrics")</f>
        <v>16</v>
      </c>
      <c r="V21">
        <f>SUMIFS(StandardName[IDinTheRanking],StandardName[StandardizedName],Analiza_wRankingach[[#This Row],[Nazwa uczelni]],StandardName[Ranking],"=THE")</f>
        <v>18</v>
      </c>
      <c r="W21">
        <f>SUMIFS(StandardName[IDinTheRanking],StandardName[StandardizedName],Analiza_wRankingach[[#This Row],[Nazwa uczelni]],StandardName[Ranking],"=ARWU")</f>
        <v>22</v>
      </c>
      <c r="X21">
        <f>SUMIFS(StandardName[IDinTheRanking],StandardName[StandardizedName],Analiza_wRankingach[[#This Row],[Nazwa uczelni]],StandardName[Ranking],"=QS")</f>
        <v>35</v>
      </c>
      <c r="Y21">
        <f>SUMIFS(StandardName[IDinTheRanking],StandardName[StandardizedName],Analiza_wRankingach[[#This Row],[Nazwa uczelni]],StandardName[Ranking],"=Webometrics")</f>
        <v>16</v>
      </c>
      <c r="Z21">
        <f>SUM(Analiza_wRankingach[[#This Row],[THE_ID]:[Webometrics_ID]])</f>
        <v>91</v>
      </c>
    </row>
    <row r="22" spans="1:26" x14ac:dyDescent="0.45">
      <c r="A22" t="s">
        <v>185</v>
      </c>
      <c r="B22">
        <v>21</v>
      </c>
      <c r="C22" t="s">
        <v>797</v>
      </c>
      <c r="D22">
        <v>21</v>
      </c>
      <c r="E22" t="s">
        <v>848</v>
      </c>
      <c r="G22" t="s">
        <v>795</v>
      </c>
      <c r="H22">
        <f>IF(SUMIFS(StandardName[IDinTheRanking],StandardName[StandardizedName],Analiza_wRankingach[[#This Row],[Nazwa uczelni]],StandardName[Ranking],"=THE")&gt;0,1,0)</f>
        <v>1</v>
      </c>
      <c r="I22">
        <f>IF(SUMIFS(StandardName[IDinTheRanking],StandardName[StandardizedName],Analiza_wRankingach[[#This Row],[Nazwa uczelni]],StandardName[Ranking],"=ARWU")&gt;0,1,0)</f>
        <v>1</v>
      </c>
      <c r="J22">
        <f>IF(SUMIFS(StandardName[IDinTheRanking],StandardName[StandardizedName],Analiza_wRankingach[[#This Row],[Nazwa uczelni]],StandardName[Ranking],"=QS")&gt;0,1,0)</f>
        <v>1</v>
      </c>
      <c r="K22">
        <f>IF(SUMIFS(StandardName[IDinTheRanking],StandardName[StandardizedName],Analiza_wRankingach[[#This Row],[Nazwa uczelni]],StandardName[Ranking],"=Webometrics")&gt;0,1,0)</f>
        <v>1</v>
      </c>
      <c r="L22">
        <f>SUM(Analiza_wRankingach[[#This Row],[THE]:[Webometrics]])</f>
        <v>4</v>
      </c>
      <c r="M2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21</v>
      </c>
      <c r="N2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13</v>
      </c>
      <c r="O2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44</v>
      </c>
      <c r="P2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13</v>
      </c>
      <c r="Q22">
        <f>SUM(Analiza_wRankingach[[#This Row],[THE_RV1000]:[Webometrics_RV1000]])</f>
        <v>91</v>
      </c>
      <c r="R22">
        <f>SUMIFS(StandardName[RankValueInTheRanking],StandardName[StandardizedName],Analiza_wRankingach[[#This Row],[Nazwa uczelni]],StandardName[Ranking],"=THE")</f>
        <v>21</v>
      </c>
      <c r="S22">
        <f>SUMIFS(StandardName[RankValueInTheRanking],StandardName[StandardizedName],Analiza_wRankingach[[#This Row],[Nazwa uczelni]],StandardName[Ranking],"=ARWU")</f>
        <v>13</v>
      </c>
      <c r="T22">
        <f>SUMIFS(StandardName[RankValueInTheRanking],StandardName[StandardizedName],Analiza_wRankingach[[#This Row],[Nazwa uczelni]],StandardName[Ranking],"=QS")</f>
        <v>44</v>
      </c>
      <c r="U22">
        <f>SUMIFS(StandardName[RankValueInTheRanking],StandardName[StandardizedName],Analiza_wRankingach[[#This Row],[Nazwa uczelni]],StandardName[Ranking],"=Webometrics")</f>
        <v>13</v>
      </c>
      <c r="V22">
        <f>SUMIFS(StandardName[IDinTheRanking],StandardName[StandardizedName],Analiza_wRankingach[[#This Row],[Nazwa uczelni]],StandardName[Ranking],"=THE")</f>
        <v>21</v>
      </c>
      <c r="W22">
        <f>SUMIFS(StandardName[IDinTheRanking],StandardName[StandardizedName],Analiza_wRankingach[[#This Row],[Nazwa uczelni]],StandardName[Ranking],"=ARWU")</f>
        <v>13</v>
      </c>
      <c r="X22">
        <f>SUMIFS(StandardName[IDinTheRanking],StandardName[StandardizedName],Analiza_wRankingach[[#This Row],[Nazwa uczelni]],StandardName[Ranking],"=QS")</f>
        <v>44</v>
      </c>
      <c r="Y22">
        <f>SUMIFS(StandardName[IDinTheRanking],StandardName[StandardizedName],Analiza_wRankingach[[#This Row],[Nazwa uczelni]],StandardName[Ranking],"=Webometrics")</f>
        <v>13</v>
      </c>
      <c r="Z22">
        <f>SUM(Analiza_wRankingach[[#This Row],[THE_ID]:[Webometrics_ID]])</f>
        <v>91</v>
      </c>
    </row>
    <row r="23" spans="1:26" x14ac:dyDescent="0.45">
      <c r="A23" t="s">
        <v>102</v>
      </c>
      <c r="B23">
        <v>22</v>
      </c>
      <c r="C23" t="s">
        <v>102</v>
      </c>
      <c r="D23">
        <v>22</v>
      </c>
      <c r="E23" t="s">
        <v>848</v>
      </c>
      <c r="G23" t="s">
        <v>97</v>
      </c>
      <c r="H23">
        <f>IF(SUMIFS(StandardName[IDinTheRanking],StandardName[StandardizedName],Analiza_wRankingach[[#This Row],[Nazwa uczelni]],StandardName[Ranking],"=THE")&gt;0,1,0)</f>
        <v>1</v>
      </c>
      <c r="I23">
        <f>IF(SUMIFS(StandardName[IDinTheRanking],StandardName[StandardizedName],Analiza_wRankingach[[#This Row],[Nazwa uczelni]],StandardName[Ranking],"=ARWU")&gt;0,1,0)</f>
        <v>1</v>
      </c>
      <c r="J23">
        <f>IF(SUMIFS(StandardName[IDinTheRanking],StandardName[StandardizedName],Analiza_wRankingach[[#This Row],[Nazwa uczelni]],StandardName[Ranking],"=QS")&gt;0,1,0)</f>
        <v>1</v>
      </c>
      <c r="K23">
        <f>IF(SUMIFS(StandardName[IDinTheRanking],StandardName[StandardizedName],Analiza_wRankingach[[#This Row],[Nazwa uczelni]],StandardName[Ranking],"=Webometrics")&gt;0,1,0)</f>
        <v>1</v>
      </c>
      <c r="L23">
        <f>SUM(Analiza_wRankingach[[#This Row],[THE]:[Webometrics]])</f>
        <v>4</v>
      </c>
      <c r="M2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17</v>
      </c>
      <c r="N2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34</v>
      </c>
      <c r="O2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12</v>
      </c>
      <c r="P2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32</v>
      </c>
      <c r="Q23">
        <f>SUM(Analiza_wRankingach[[#This Row],[THE_RV1000]:[Webometrics_RV1000]])</f>
        <v>95</v>
      </c>
      <c r="R23">
        <f>SUMIFS(StandardName[RankValueInTheRanking],StandardName[StandardizedName],Analiza_wRankingach[[#This Row],[Nazwa uczelni]],StandardName[Ranking],"=THE")</f>
        <v>17</v>
      </c>
      <c r="S23">
        <f>SUMIFS(StandardName[RankValueInTheRanking],StandardName[StandardizedName],Analiza_wRankingach[[#This Row],[Nazwa uczelni]],StandardName[Ranking],"=ARWU")</f>
        <v>34</v>
      </c>
      <c r="T23">
        <f>SUMIFS(StandardName[RankValueInTheRanking],StandardName[StandardizedName],Analiza_wRankingach[[#This Row],[Nazwa uczelni]],StandardName[Ranking],"=QS")</f>
        <v>12</v>
      </c>
      <c r="U23">
        <f>SUMIFS(StandardName[RankValueInTheRanking],StandardName[StandardizedName],Analiza_wRankingach[[#This Row],[Nazwa uczelni]],StandardName[Ranking],"=Webometrics")</f>
        <v>32</v>
      </c>
      <c r="V23">
        <f>SUMIFS(StandardName[IDinTheRanking],StandardName[StandardizedName],Analiza_wRankingach[[#This Row],[Nazwa uczelni]],StandardName[Ranking],"=THE")</f>
        <v>17</v>
      </c>
      <c r="W23">
        <f>SUMIFS(StandardName[IDinTheRanking],StandardName[StandardizedName],Analiza_wRankingach[[#This Row],[Nazwa uczelni]],StandardName[Ranking],"=ARWU")</f>
        <v>34</v>
      </c>
      <c r="X23">
        <f>SUMIFS(StandardName[IDinTheRanking],StandardName[StandardizedName],Analiza_wRankingach[[#This Row],[Nazwa uczelni]],StandardName[Ranking],"=QS")</f>
        <v>12</v>
      </c>
      <c r="Y23">
        <f>SUMIFS(StandardName[IDinTheRanking],StandardName[StandardizedName],Analiza_wRankingach[[#This Row],[Nazwa uczelni]],StandardName[Ranking],"=Webometrics")</f>
        <v>32</v>
      </c>
      <c r="Z23">
        <f>SUM(Analiza_wRankingach[[#This Row],[THE_ID]:[Webometrics_ID]])</f>
        <v>95</v>
      </c>
    </row>
    <row r="24" spans="1:26" x14ac:dyDescent="0.45">
      <c r="A24" t="s">
        <v>54</v>
      </c>
      <c r="B24">
        <v>23</v>
      </c>
      <c r="C24" t="s">
        <v>54</v>
      </c>
      <c r="D24">
        <v>23</v>
      </c>
      <c r="E24" t="s">
        <v>848</v>
      </c>
      <c r="G24" t="s">
        <v>151</v>
      </c>
      <c r="H24">
        <f>IF(SUMIFS(StandardName[IDinTheRanking],StandardName[StandardizedName],Analiza_wRankingach[[#This Row],[Nazwa uczelni]],StandardName[Ranking],"=THE")&gt;0,1,0)</f>
        <v>1</v>
      </c>
      <c r="I24">
        <f>IF(SUMIFS(StandardName[IDinTheRanking],StandardName[StandardizedName],Analiza_wRankingach[[#This Row],[Nazwa uczelni]],StandardName[Ranking],"=ARWU")&gt;0,1,0)</f>
        <v>1</v>
      </c>
      <c r="J24">
        <f>IF(SUMIFS(StandardName[IDinTheRanking],StandardName[StandardizedName],Analiza_wRankingach[[#This Row],[Nazwa uczelni]],StandardName[Ranking],"=QS")&gt;0,1,0)</f>
        <v>1</v>
      </c>
      <c r="K24">
        <f>IF(SUMIFS(StandardName[IDinTheRanking],StandardName[StandardizedName],Analiza_wRankingach[[#This Row],[Nazwa uczelni]],StandardName[Ranking],"=Webometrics")&gt;0,1,0)</f>
        <v>1</v>
      </c>
      <c r="L24">
        <f>SUM(Analiza_wRankingach[[#This Row],[THE]:[Webometrics]])</f>
        <v>4</v>
      </c>
      <c r="M2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26</v>
      </c>
      <c r="N2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30</v>
      </c>
      <c r="O2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32</v>
      </c>
      <c r="P2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22</v>
      </c>
      <c r="Q24">
        <f>SUM(Analiza_wRankingach[[#This Row],[THE_RV1000]:[Webometrics_RV1000]])</f>
        <v>110</v>
      </c>
      <c r="R24">
        <f>SUMIFS(StandardName[RankValueInTheRanking],StandardName[StandardizedName],Analiza_wRankingach[[#This Row],[Nazwa uczelni]],StandardName[Ranking],"=THE")</f>
        <v>26</v>
      </c>
      <c r="S24">
        <f>SUMIFS(StandardName[RankValueInTheRanking],StandardName[StandardizedName],Analiza_wRankingach[[#This Row],[Nazwa uczelni]],StandardName[Ranking],"=ARWU")</f>
        <v>30</v>
      </c>
      <c r="T24">
        <f>SUMIFS(StandardName[RankValueInTheRanking],StandardName[StandardizedName],Analiza_wRankingach[[#This Row],[Nazwa uczelni]],StandardName[Ranking],"=QS")</f>
        <v>32</v>
      </c>
      <c r="U24">
        <f>SUMIFS(StandardName[RankValueInTheRanking],StandardName[StandardizedName],Analiza_wRankingach[[#This Row],[Nazwa uczelni]],StandardName[Ranking],"=Webometrics")</f>
        <v>22</v>
      </c>
      <c r="V24">
        <f>SUMIFS(StandardName[IDinTheRanking],StandardName[StandardizedName],Analiza_wRankingach[[#This Row],[Nazwa uczelni]],StandardName[Ranking],"=THE")</f>
        <v>26</v>
      </c>
      <c r="W24">
        <f>SUMIFS(StandardName[IDinTheRanking],StandardName[StandardizedName],Analiza_wRankingach[[#This Row],[Nazwa uczelni]],StandardName[Ranking],"=ARWU")</f>
        <v>30</v>
      </c>
      <c r="X24">
        <f>SUMIFS(StandardName[IDinTheRanking],StandardName[StandardizedName],Analiza_wRankingach[[#This Row],[Nazwa uczelni]],StandardName[Ranking],"=QS")</f>
        <v>32</v>
      </c>
      <c r="Y24">
        <f>SUMIFS(StandardName[IDinTheRanking],StandardName[StandardizedName],Analiza_wRankingach[[#This Row],[Nazwa uczelni]],StandardName[Ranking],"=Webometrics")</f>
        <v>22</v>
      </c>
      <c r="Z24">
        <f>SUM(Analiza_wRankingach[[#This Row],[THE_ID]:[Webometrics_ID]])</f>
        <v>110</v>
      </c>
    </row>
    <row r="25" spans="1:26" x14ac:dyDescent="0.45">
      <c r="A25" t="s">
        <v>220</v>
      </c>
      <c r="B25">
        <v>24</v>
      </c>
      <c r="C25" t="s">
        <v>854</v>
      </c>
      <c r="D25">
        <v>24</v>
      </c>
      <c r="E25" t="s">
        <v>848</v>
      </c>
      <c r="G25" t="s">
        <v>139</v>
      </c>
      <c r="H25">
        <f>IF(SUMIFS(StandardName[IDinTheRanking],StandardName[StandardizedName],Analiza_wRankingach[[#This Row],[Nazwa uczelni]],StandardName[Ranking],"=THE")&gt;0,1,0)</f>
        <v>1</v>
      </c>
      <c r="I25">
        <f>IF(SUMIFS(StandardName[IDinTheRanking],StandardName[StandardizedName],Analiza_wRankingach[[#This Row],[Nazwa uczelni]],StandardName[Ranking],"=ARWU")&gt;0,1,0)</f>
        <v>1</v>
      </c>
      <c r="J25">
        <f>IF(SUMIFS(StandardName[IDinTheRanking],StandardName[StandardizedName],Analiza_wRankingach[[#This Row],[Nazwa uczelni]],StandardName[Ranking],"=QS")&gt;0,1,0)</f>
        <v>1</v>
      </c>
      <c r="K25">
        <f>IF(SUMIFS(StandardName[IDinTheRanking],StandardName[StandardizedName],Analiza_wRankingach[[#This Row],[Nazwa uczelni]],StandardName[Ranking],"=Webometrics")&gt;0,1,0)</f>
        <v>1</v>
      </c>
      <c r="L25">
        <f>SUM(Analiza_wRankingach[[#This Row],[THE]:[Webometrics]])</f>
        <v>4</v>
      </c>
      <c r="M2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24</v>
      </c>
      <c r="N2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25</v>
      </c>
      <c r="O2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39</v>
      </c>
      <c r="P2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23</v>
      </c>
      <c r="Q25">
        <f>SUM(Analiza_wRankingach[[#This Row],[THE_RV1000]:[Webometrics_RV1000]])</f>
        <v>111</v>
      </c>
      <c r="R25">
        <f>SUMIFS(StandardName[RankValueInTheRanking],StandardName[StandardizedName],Analiza_wRankingach[[#This Row],[Nazwa uczelni]],StandardName[Ranking],"=THE")</f>
        <v>24</v>
      </c>
      <c r="S25">
        <f>SUMIFS(StandardName[RankValueInTheRanking],StandardName[StandardizedName],Analiza_wRankingach[[#This Row],[Nazwa uczelni]],StandardName[Ranking],"=ARWU")</f>
        <v>25</v>
      </c>
      <c r="T25">
        <f>SUMIFS(StandardName[RankValueInTheRanking],StandardName[StandardizedName],Analiza_wRankingach[[#This Row],[Nazwa uczelni]],StandardName[Ranking],"=QS")</f>
        <v>39</v>
      </c>
      <c r="U25">
        <f>SUMIFS(StandardName[RankValueInTheRanking],StandardName[StandardizedName],Analiza_wRankingach[[#This Row],[Nazwa uczelni]],StandardName[Ranking],"=Webometrics")</f>
        <v>23</v>
      </c>
      <c r="V25">
        <f>SUMIFS(StandardName[IDinTheRanking],StandardName[StandardizedName],Analiza_wRankingach[[#This Row],[Nazwa uczelni]],StandardName[Ranking],"=THE")</f>
        <v>24</v>
      </c>
      <c r="W25">
        <f>SUMIFS(StandardName[IDinTheRanking],StandardName[StandardizedName],Analiza_wRankingach[[#This Row],[Nazwa uczelni]],StandardName[Ranking],"=ARWU")</f>
        <v>25</v>
      </c>
      <c r="X25">
        <f>SUMIFS(StandardName[IDinTheRanking],StandardName[StandardizedName],Analiza_wRankingach[[#This Row],[Nazwa uczelni]],StandardName[Ranking],"=QS")</f>
        <v>39</v>
      </c>
      <c r="Y25">
        <f>SUMIFS(StandardName[IDinTheRanking],StandardName[StandardizedName],Analiza_wRankingach[[#This Row],[Nazwa uczelni]],StandardName[Ranking],"=Webometrics")</f>
        <v>23</v>
      </c>
      <c r="Z25">
        <f>SUM(Analiza_wRankingach[[#This Row],[THE_ID]:[Webometrics_ID]])</f>
        <v>111</v>
      </c>
    </row>
    <row r="26" spans="1:26" x14ac:dyDescent="0.45">
      <c r="A26" t="s">
        <v>139</v>
      </c>
      <c r="B26">
        <v>25</v>
      </c>
      <c r="C26" t="s">
        <v>139</v>
      </c>
      <c r="D26">
        <v>25</v>
      </c>
      <c r="E26" t="s">
        <v>848</v>
      </c>
      <c r="G26" t="s">
        <v>797</v>
      </c>
      <c r="H26">
        <f>IF(SUMIFS(StandardName[IDinTheRanking],StandardName[StandardizedName],Analiza_wRankingach[[#This Row],[Nazwa uczelni]],StandardName[Ranking],"=THE")&gt;0,1,0)</f>
        <v>1</v>
      </c>
      <c r="I26">
        <f>IF(SUMIFS(StandardName[IDinTheRanking],StandardName[StandardizedName],Analiza_wRankingach[[#This Row],[Nazwa uczelni]],StandardName[Ranking],"=ARWU")&gt;0,1,0)</f>
        <v>1</v>
      </c>
      <c r="J26">
        <f>IF(SUMIFS(StandardName[IDinTheRanking],StandardName[StandardizedName],Analiza_wRankingach[[#This Row],[Nazwa uczelni]],StandardName[Ranking],"=QS")&gt;0,1,0)</f>
        <v>1</v>
      </c>
      <c r="K26">
        <f>IF(SUMIFS(StandardName[IDinTheRanking],StandardName[StandardizedName],Analiza_wRankingach[[#This Row],[Nazwa uczelni]],StandardName[Ranking],"=Webometrics")&gt;0,1,0)</f>
        <v>1</v>
      </c>
      <c r="L26">
        <f>SUM(Analiza_wRankingach[[#This Row],[THE]:[Webometrics]])</f>
        <v>4</v>
      </c>
      <c r="M2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32</v>
      </c>
      <c r="N2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21</v>
      </c>
      <c r="O2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53</v>
      </c>
      <c r="P2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17</v>
      </c>
      <c r="Q26">
        <f>SUM(Analiza_wRankingach[[#This Row],[THE_RV1000]:[Webometrics_RV1000]])</f>
        <v>123</v>
      </c>
      <c r="R26">
        <f>SUMIFS(StandardName[RankValueInTheRanking],StandardName[StandardizedName],Analiza_wRankingach[[#This Row],[Nazwa uczelni]],StandardName[Ranking],"=THE")</f>
        <v>32</v>
      </c>
      <c r="S26">
        <f>SUMIFS(StandardName[RankValueInTheRanking],StandardName[StandardizedName],Analiza_wRankingach[[#This Row],[Nazwa uczelni]],StandardName[Ranking],"=ARWU")</f>
        <v>21</v>
      </c>
      <c r="T26">
        <f>SUMIFS(StandardName[RankValueInTheRanking],StandardName[StandardizedName],Analiza_wRankingach[[#This Row],[Nazwa uczelni]],StandardName[Ranking],"=QS")</f>
        <v>53</v>
      </c>
      <c r="U26">
        <f>SUMIFS(StandardName[RankValueInTheRanking],StandardName[StandardizedName],Analiza_wRankingach[[#This Row],[Nazwa uczelni]],StandardName[Ranking],"=Webometrics")</f>
        <v>17</v>
      </c>
      <c r="V26">
        <f>SUMIFS(StandardName[IDinTheRanking],StandardName[StandardizedName],Analiza_wRankingach[[#This Row],[Nazwa uczelni]],StandardName[Ranking],"=THE")</f>
        <v>32</v>
      </c>
      <c r="W26">
        <f>SUMIFS(StandardName[IDinTheRanking],StandardName[StandardizedName],Analiza_wRankingach[[#This Row],[Nazwa uczelni]],StandardName[Ranking],"=ARWU")</f>
        <v>21</v>
      </c>
      <c r="X26">
        <f>SUMIFS(StandardName[IDinTheRanking],StandardName[StandardizedName],Analiza_wRankingach[[#This Row],[Nazwa uczelni]],StandardName[Ranking],"=QS")</f>
        <v>53</v>
      </c>
      <c r="Y26">
        <f>SUMIFS(StandardName[IDinTheRanking],StandardName[StandardizedName],Analiza_wRankingach[[#This Row],[Nazwa uczelni]],StandardName[Ranking],"=Webometrics")</f>
        <v>17</v>
      </c>
      <c r="Z26">
        <f>SUM(Analiza_wRankingach[[#This Row],[THE_ID]:[Webometrics_ID]])</f>
        <v>123</v>
      </c>
    </row>
    <row r="27" spans="1:26" x14ac:dyDescent="0.45">
      <c r="A27" t="s">
        <v>89</v>
      </c>
      <c r="B27">
        <v>26</v>
      </c>
      <c r="C27" t="s">
        <v>89</v>
      </c>
      <c r="D27">
        <v>26</v>
      </c>
      <c r="E27" t="s">
        <v>848</v>
      </c>
      <c r="G27" t="s">
        <v>169</v>
      </c>
      <c r="H27">
        <f>IF(SUMIFS(StandardName[IDinTheRanking],StandardName[StandardizedName],Analiza_wRankingach[[#This Row],[Nazwa uczelni]],StandardName[Ranking],"=THE")&gt;0,1,0)</f>
        <v>1</v>
      </c>
      <c r="I27">
        <f>IF(SUMIFS(StandardName[IDinTheRanking],StandardName[StandardizedName],Analiza_wRankingach[[#This Row],[Nazwa uczelni]],StandardName[Ranking],"=ARWU")&gt;0,1,0)</f>
        <v>1</v>
      </c>
      <c r="J27">
        <f>IF(SUMIFS(StandardName[IDinTheRanking],StandardName[StandardizedName],Analiza_wRankingach[[#This Row],[Nazwa uczelni]],StandardName[Ranking],"=QS")&gt;0,1,0)</f>
        <v>1</v>
      </c>
      <c r="K27">
        <f>IF(SUMIFS(StandardName[IDinTheRanking],StandardName[StandardizedName],Analiza_wRankingach[[#This Row],[Nazwa uczelni]],StandardName[Ranking],"=Webometrics")&gt;0,1,0)</f>
        <v>1</v>
      </c>
      <c r="L27">
        <f>SUM(Analiza_wRankingach[[#This Row],[THE]:[Webometrics]])</f>
        <v>4</v>
      </c>
      <c r="M2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29</v>
      </c>
      <c r="N2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35</v>
      </c>
      <c r="O2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15</v>
      </c>
      <c r="P2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44</v>
      </c>
      <c r="Q27">
        <f>SUM(Analiza_wRankingach[[#This Row],[THE_RV1000]:[Webometrics_RV1000]])</f>
        <v>123</v>
      </c>
      <c r="R27">
        <f>SUMIFS(StandardName[RankValueInTheRanking],StandardName[StandardizedName],Analiza_wRankingach[[#This Row],[Nazwa uczelni]],StandardName[Ranking],"=THE")</f>
        <v>29</v>
      </c>
      <c r="S27">
        <f>SUMIFS(StandardName[RankValueInTheRanking],StandardName[StandardizedName],Analiza_wRankingach[[#This Row],[Nazwa uczelni]],StandardName[Ranking],"=ARWU")</f>
        <v>35</v>
      </c>
      <c r="T27">
        <f>SUMIFS(StandardName[RankValueInTheRanking],StandardName[StandardizedName],Analiza_wRankingach[[#This Row],[Nazwa uczelni]],StandardName[Ranking],"=QS")</f>
        <v>15</v>
      </c>
      <c r="U27">
        <f>SUMIFS(StandardName[RankValueInTheRanking],StandardName[StandardizedName],Analiza_wRankingach[[#This Row],[Nazwa uczelni]],StandardName[Ranking],"=Webometrics")</f>
        <v>44</v>
      </c>
      <c r="V27">
        <f>SUMIFS(StandardName[IDinTheRanking],StandardName[StandardizedName],Analiza_wRankingach[[#This Row],[Nazwa uczelni]],StandardName[Ranking],"=THE")</f>
        <v>29</v>
      </c>
      <c r="W27">
        <f>SUMIFS(StandardName[IDinTheRanking],StandardName[StandardizedName],Analiza_wRankingach[[#This Row],[Nazwa uczelni]],StandardName[Ranking],"=ARWU")</f>
        <v>35</v>
      </c>
      <c r="X27">
        <f>SUMIFS(StandardName[IDinTheRanking],StandardName[StandardizedName],Analiza_wRankingach[[#This Row],[Nazwa uczelni]],StandardName[Ranking],"=QS")</f>
        <v>15</v>
      </c>
      <c r="Y27">
        <f>SUMIFS(StandardName[IDinTheRanking],StandardName[StandardizedName],Analiza_wRankingach[[#This Row],[Nazwa uczelni]],StandardName[Ranking],"=Webometrics")</f>
        <v>44</v>
      </c>
      <c r="Z27">
        <f>SUM(Analiza_wRankingach[[#This Row],[THE_ID]:[Webometrics_ID]])</f>
        <v>123</v>
      </c>
    </row>
    <row r="28" spans="1:26" x14ac:dyDescent="0.45">
      <c r="A28" t="s">
        <v>522</v>
      </c>
      <c r="B28">
        <v>27</v>
      </c>
      <c r="C28" t="s">
        <v>313</v>
      </c>
      <c r="D28">
        <v>27</v>
      </c>
      <c r="E28" t="s">
        <v>848</v>
      </c>
      <c r="G28" t="s">
        <v>145</v>
      </c>
      <c r="H28">
        <f>IF(SUMIFS(StandardName[IDinTheRanking],StandardName[StandardizedName],Analiza_wRankingach[[#This Row],[Nazwa uczelni]],StandardName[Ranking],"=THE")&gt;0,1,0)</f>
        <v>1</v>
      </c>
      <c r="I28">
        <f>IF(SUMIFS(StandardName[IDinTheRanking],StandardName[StandardizedName],Analiza_wRankingach[[#This Row],[Nazwa uczelni]],StandardName[Ranking],"=ARWU")&gt;0,1,0)</f>
        <v>1</v>
      </c>
      <c r="J28">
        <f>IF(SUMIFS(StandardName[IDinTheRanking],StandardName[StandardizedName],Analiza_wRankingach[[#This Row],[Nazwa uczelni]],StandardName[Ranking],"=QS")&gt;0,1,0)</f>
        <v>1</v>
      </c>
      <c r="K28">
        <f>IF(SUMIFS(StandardName[IDinTheRanking],StandardName[StandardizedName],Analiza_wRankingach[[#This Row],[Nazwa uczelni]],StandardName[Ranking],"=Webometrics")&gt;0,1,0)</f>
        <v>1</v>
      </c>
      <c r="L28">
        <f>SUM(Analiza_wRankingach[[#This Row],[THE]:[Webometrics]])</f>
        <v>4</v>
      </c>
      <c r="M2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25</v>
      </c>
      <c r="N2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31</v>
      </c>
      <c r="O2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50</v>
      </c>
      <c r="P2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21</v>
      </c>
      <c r="Q28">
        <f>SUM(Analiza_wRankingach[[#This Row],[THE_RV1000]:[Webometrics_RV1000]])</f>
        <v>127</v>
      </c>
      <c r="R28">
        <f>SUMIFS(StandardName[RankValueInTheRanking],StandardName[StandardizedName],Analiza_wRankingach[[#This Row],[Nazwa uczelni]],StandardName[Ranking],"=THE")</f>
        <v>25</v>
      </c>
      <c r="S28">
        <f>SUMIFS(StandardName[RankValueInTheRanking],StandardName[StandardizedName],Analiza_wRankingach[[#This Row],[Nazwa uczelni]],StandardName[Ranking],"=ARWU")</f>
        <v>31</v>
      </c>
      <c r="T28">
        <f>SUMIFS(StandardName[RankValueInTheRanking],StandardName[StandardizedName],Analiza_wRankingach[[#This Row],[Nazwa uczelni]],StandardName[Ranking],"=QS")</f>
        <v>50</v>
      </c>
      <c r="U28">
        <f>SUMIFS(StandardName[RankValueInTheRanking],StandardName[StandardizedName],Analiza_wRankingach[[#This Row],[Nazwa uczelni]],StandardName[Ranking],"=Webometrics")</f>
        <v>21</v>
      </c>
      <c r="V28">
        <f>SUMIFS(StandardName[IDinTheRanking],StandardName[StandardizedName],Analiza_wRankingach[[#This Row],[Nazwa uczelni]],StandardName[Ranking],"=THE")</f>
        <v>25</v>
      </c>
      <c r="W28">
        <f>SUMIFS(StandardName[IDinTheRanking],StandardName[StandardizedName],Analiza_wRankingach[[#This Row],[Nazwa uczelni]],StandardName[Ranking],"=ARWU")</f>
        <v>31</v>
      </c>
      <c r="X28">
        <f>SUMIFS(StandardName[IDinTheRanking],StandardName[StandardizedName],Analiza_wRankingach[[#This Row],[Nazwa uczelni]],StandardName[Ranking],"=QS")</f>
        <v>50</v>
      </c>
      <c r="Y28">
        <f>SUMIFS(StandardName[IDinTheRanking],StandardName[StandardizedName],Analiza_wRankingach[[#This Row],[Nazwa uczelni]],StandardName[Ranking],"=Webometrics")</f>
        <v>21</v>
      </c>
      <c r="Z28">
        <f>SUM(Analiza_wRankingach[[#This Row],[THE_ID]:[Webometrics_ID]])</f>
        <v>127</v>
      </c>
    </row>
    <row r="29" spans="1:26" x14ac:dyDescent="0.45">
      <c r="A29" t="s">
        <v>133</v>
      </c>
      <c r="B29">
        <v>28</v>
      </c>
      <c r="C29" t="s">
        <v>133</v>
      </c>
      <c r="D29">
        <v>28</v>
      </c>
      <c r="E29" t="s">
        <v>848</v>
      </c>
      <c r="G29" t="s">
        <v>157</v>
      </c>
      <c r="H29">
        <f>IF(SUMIFS(StandardName[IDinTheRanking],StandardName[StandardizedName],Analiza_wRankingach[[#This Row],[Nazwa uczelni]],StandardName[Ranking],"=THE")&gt;0,1,0)</f>
        <v>1</v>
      </c>
      <c r="I29">
        <f>IF(SUMIFS(StandardName[IDinTheRanking],StandardName[StandardizedName],Analiza_wRankingach[[#This Row],[Nazwa uczelni]],StandardName[Ranking],"=ARWU")&gt;0,1,0)</f>
        <v>1</v>
      </c>
      <c r="J29">
        <f>IF(SUMIFS(StandardName[IDinTheRanking],StandardName[StandardizedName],Analiza_wRankingach[[#This Row],[Nazwa uczelni]],StandardName[Ranking],"=QS")&gt;0,1,0)</f>
        <v>1</v>
      </c>
      <c r="K29">
        <f>IF(SUMIFS(StandardName[IDinTheRanking],StandardName[StandardizedName],Analiza_wRankingach[[#This Row],[Nazwa uczelni]],StandardName[Ranking],"=Webometrics")&gt;0,1,0)</f>
        <v>1</v>
      </c>
      <c r="L29">
        <f>SUM(Analiza_wRankingach[[#This Row],[THE]:[Webometrics]])</f>
        <v>4</v>
      </c>
      <c r="M2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26</v>
      </c>
      <c r="N2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17</v>
      </c>
      <c r="O2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80</v>
      </c>
      <c r="P2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</v>
      </c>
      <c r="Q29">
        <f>SUM(Analiza_wRankingach[[#This Row],[THE_RV1000]:[Webometrics_RV1000]])</f>
        <v>130</v>
      </c>
      <c r="R29">
        <f>SUMIFS(StandardName[RankValueInTheRanking],StandardName[StandardizedName],Analiza_wRankingach[[#This Row],[Nazwa uczelni]],StandardName[Ranking],"=THE")</f>
        <v>26</v>
      </c>
      <c r="S29">
        <f>SUMIFS(StandardName[RankValueInTheRanking],StandardName[StandardizedName],Analiza_wRankingach[[#This Row],[Nazwa uczelni]],StandardName[Ranking],"=ARWU")</f>
        <v>17</v>
      </c>
      <c r="T29">
        <f>SUMIFS(StandardName[RankValueInTheRanking],StandardName[StandardizedName],Analiza_wRankingach[[#This Row],[Nazwa uczelni]],StandardName[Ranking],"=QS")</f>
        <v>80</v>
      </c>
      <c r="U29">
        <f>SUMIFS(StandardName[RankValueInTheRanking],StandardName[StandardizedName],Analiza_wRankingach[[#This Row],[Nazwa uczelni]],StandardName[Ranking],"=Webometrics")</f>
        <v>7</v>
      </c>
      <c r="V29">
        <f>SUMIFS(StandardName[IDinTheRanking],StandardName[StandardizedName],Analiza_wRankingach[[#This Row],[Nazwa uczelni]],StandardName[Ranking],"=THE")</f>
        <v>27</v>
      </c>
      <c r="W29">
        <f>SUMIFS(StandardName[IDinTheRanking],StandardName[StandardizedName],Analiza_wRankingach[[#This Row],[Nazwa uczelni]],StandardName[Ranking],"=ARWU")</f>
        <v>17</v>
      </c>
      <c r="X29">
        <f>SUMIFS(StandardName[IDinTheRanking],StandardName[StandardizedName],Analiza_wRankingach[[#This Row],[Nazwa uczelni]],StandardName[Ranking],"=QS")</f>
        <v>80</v>
      </c>
      <c r="Y29">
        <f>SUMIFS(StandardName[IDinTheRanking],StandardName[StandardizedName],Analiza_wRankingach[[#This Row],[Nazwa uczelni]],StandardName[Ranking],"=Webometrics")</f>
        <v>7</v>
      </c>
      <c r="Z29">
        <f>SUM(Analiza_wRankingach[[#This Row],[THE_ID]:[Webometrics_ID]])</f>
        <v>131</v>
      </c>
    </row>
    <row r="30" spans="1:26" x14ac:dyDescent="0.45">
      <c r="A30" t="s">
        <v>366</v>
      </c>
      <c r="B30">
        <v>29</v>
      </c>
      <c r="C30" t="s">
        <v>366</v>
      </c>
      <c r="D30">
        <v>29</v>
      </c>
      <c r="E30" t="s">
        <v>848</v>
      </c>
      <c r="G30" t="s">
        <v>194</v>
      </c>
      <c r="H30">
        <f>IF(SUMIFS(StandardName[IDinTheRanking],StandardName[StandardizedName],Analiza_wRankingach[[#This Row],[Nazwa uczelni]],StandardName[Ranking],"=THE")&gt;0,1,0)</f>
        <v>1</v>
      </c>
      <c r="I30">
        <f>IF(SUMIFS(StandardName[IDinTheRanking],StandardName[StandardizedName],Analiza_wRankingach[[#This Row],[Nazwa uczelni]],StandardName[Ranking],"=ARWU")&gt;0,1,0)</f>
        <v>1</v>
      </c>
      <c r="J30">
        <f>IF(SUMIFS(StandardName[IDinTheRanking],StandardName[StandardizedName],Analiza_wRankingach[[#This Row],[Nazwa uczelni]],StandardName[Ranking],"=QS")&gt;0,1,0)</f>
        <v>1</v>
      </c>
      <c r="K30">
        <f>IF(SUMIFS(StandardName[IDinTheRanking],StandardName[StandardizedName],Analiza_wRankingach[[#This Row],[Nazwa uczelni]],StandardName[Ranking],"=Webometrics")&gt;0,1,0)</f>
        <v>1</v>
      </c>
      <c r="L30">
        <f>SUM(Analiza_wRankingach[[#This Row],[THE]:[Webometrics]])</f>
        <v>4</v>
      </c>
      <c r="M3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34</v>
      </c>
      <c r="N3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32</v>
      </c>
      <c r="O3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33</v>
      </c>
      <c r="P3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40</v>
      </c>
      <c r="Q30">
        <f>SUM(Analiza_wRankingach[[#This Row],[THE_RV1000]:[Webometrics_RV1000]])</f>
        <v>139</v>
      </c>
      <c r="R30">
        <f>SUMIFS(StandardName[RankValueInTheRanking],StandardName[StandardizedName],Analiza_wRankingach[[#This Row],[Nazwa uczelni]],StandardName[Ranking],"=THE")</f>
        <v>34</v>
      </c>
      <c r="S30">
        <f>SUMIFS(StandardName[RankValueInTheRanking],StandardName[StandardizedName],Analiza_wRankingach[[#This Row],[Nazwa uczelni]],StandardName[Ranking],"=ARWU")</f>
        <v>32</v>
      </c>
      <c r="T30">
        <f>SUMIFS(StandardName[RankValueInTheRanking],StandardName[StandardizedName],Analiza_wRankingach[[#This Row],[Nazwa uczelni]],StandardName[Ranking],"=QS")</f>
        <v>33</v>
      </c>
      <c r="U30">
        <f>SUMIFS(StandardName[RankValueInTheRanking],StandardName[StandardizedName],Analiza_wRankingach[[#This Row],[Nazwa uczelni]],StandardName[Ranking],"=Webometrics")</f>
        <v>40</v>
      </c>
      <c r="V30">
        <f>SUMIFS(StandardName[IDinTheRanking],StandardName[StandardizedName],Analiza_wRankingach[[#This Row],[Nazwa uczelni]],StandardName[Ranking],"=THE")</f>
        <v>34</v>
      </c>
      <c r="W30">
        <f>SUMIFS(StandardName[IDinTheRanking],StandardName[StandardizedName],Analiza_wRankingach[[#This Row],[Nazwa uczelni]],StandardName[Ranking],"=ARWU")</f>
        <v>32</v>
      </c>
      <c r="X30">
        <f>SUMIFS(StandardName[IDinTheRanking],StandardName[StandardizedName],Analiza_wRankingach[[#This Row],[Nazwa uczelni]],StandardName[Ranking],"=QS")</f>
        <v>33</v>
      </c>
      <c r="Y30">
        <f>SUMIFS(StandardName[IDinTheRanking],StandardName[StandardizedName],Analiza_wRankingach[[#This Row],[Nazwa uczelni]],StandardName[Ranking],"=Webometrics")</f>
        <v>40</v>
      </c>
      <c r="Z30">
        <f>SUM(Analiza_wRankingach[[#This Row],[THE_ID]:[Webometrics_ID]])</f>
        <v>139</v>
      </c>
    </row>
    <row r="31" spans="1:26" x14ac:dyDescent="0.45">
      <c r="A31" t="s">
        <v>151</v>
      </c>
      <c r="B31">
        <v>30</v>
      </c>
      <c r="C31" t="s">
        <v>151</v>
      </c>
      <c r="D31">
        <v>30</v>
      </c>
      <c r="E31" t="s">
        <v>848</v>
      </c>
      <c r="G31" t="s">
        <v>110</v>
      </c>
      <c r="H31">
        <f>IF(SUMIFS(StandardName[IDinTheRanking],StandardName[StandardizedName],Analiza_wRankingach[[#This Row],[Nazwa uczelni]],StandardName[Ranking],"=THE")&gt;0,1,0)</f>
        <v>1</v>
      </c>
      <c r="I31">
        <f>IF(SUMIFS(StandardName[IDinTheRanking],StandardName[StandardizedName],Analiza_wRankingach[[#This Row],[Nazwa uczelni]],StandardName[Ranking],"=ARWU")&gt;0,1,0)</f>
        <v>1</v>
      </c>
      <c r="J31">
        <f>IF(SUMIFS(StandardName[IDinTheRanking],StandardName[StandardizedName],Analiza_wRankingach[[#This Row],[Nazwa uczelni]],StandardName[Ranking],"=QS")&gt;0,1,0)</f>
        <v>1</v>
      </c>
      <c r="K31">
        <f>IF(SUMIFS(StandardName[IDinTheRanking],StandardName[StandardizedName],Analiza_wRankingach[[#This Row],[Nazwa uczelni]],StandardName[Ranking],"=Webometrics")&gt;0,1,0)</f>
        <v>1</v>
      </c>
      <c r="L31">
        <f>SUM(Analiza_wRankingach[[#This Row],[THE]:[Webometrics]])</f>
        <v>4</v>
      </c>
      <c r="M3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19</v>
      </c>
      <c r="N3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71</v>
      </c>
      <c r="O3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11</v>
      </c>
      <c r="P3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47</v>
      </c>
      <c r="Q31">
        <f>SUM(Analiza_wRankingach[[#This Row],[THE_RV1000]:[Webometrics_RV1000]])</f>
        <v>148</v>
      </c>
      <c r="R31">
        <f>SUMIFS(StandardName[RankValueInTheRanking],StandardName[StandardizedName],Analiza_wRankingach[[#This Row],[Nazwa uczelni]],StandardName[Ranking],"=THE")</f>
        <v>19</v>
      </c>
      <c r="S31">
        <f>SUMIFS(StandardName[RankValueInTheRanking],StandardName[StandardizedName],Analiza_wRankingach[[#This Row],[Nazwa uczelni]],StandardName[Ranking],"=ARWU")</f>
        <v>71</v>
      </c>
      <c r="T31">
        <f>SUMIFS(StandardName[RankValueInTheRanking],StandardName[StandardizedName],Analiza_wRankingach[[#This Row],[Nazwa uczelni]],StandardName[Ranking],"=QS")</f>
        <v>11</v>
      </c>
      <c r="U31">
        <f>SUMIFS(StandardName[RankValueInTheRanking],StandardName[StandardizedName],Analiza_wRankingach[[#This Row],[Nazwa uczelni]],StandardName[Ranking],"=Webometrics")</f>
        <v>47</v>
      </c>
      <c r="V31">
        <f>SUMIFS(StandardName[IDinTheRanking],StandardName[StandardizedName],Analiza_wRankingach[[#This Row],[Nazwa uczelni]],StandardName[Ranking],"=THE")</f>
        <v>19</v>
      </c>
      <c r="W31">
        <f>SUMIFS(StandardName[IDinTheRanking],StandardName[StandardizedName],Analiza_wRankingach[[#This Row],[Nazwa uczelni]],StandardName[Ranking],"=ARWU")</f>
        <v>71</v>
      </c>
      <c r="X31">
        <f>SUMIFS(StandardName[IDinTheRanking],StandardName[StandardizedName],Analiza_wRankingach[[#This Row],[Nazwa uczelni]],StandardName[Ranking],"=QS")</f>
        <v>11</v>
      </c>
      <c r="Y31">
        <f>SUMIFS(StandardName[IDinTheRanking],StandardName[StandardizedName],Analiza_wRankingach[[#This Row],[Nazwa uczelni]],StandardName[Ranking],"=Webometrics")</f>
        <v>47</v>
      </c>
      <c r="Z31">
        <f>SUM(Analiza_wRankingach[[#This Row],[THE_ID]:[Webometrics_ID]])</f>
        <v>148</v>
      </c>
    </row>
    <row r="32" spans="1:26" x14ac:dyDescent="0.45">
      <c r="A32" t="s">
        <v>145</v>
      </c>
      <c r="B32">
        <v>31</v>
      </c>
      <c r="C32" t="s">
        <v>145</v>
      </c>
      <c r="D32">
        <v>31</v>
      </c>
      <c r="E32" t="s">
        <v>848</v>
      </c>
      <c r="G32" t="s">
        <v>854</v>
      </c>
      <c r="H32">
        <f>IF(SUMIFS(StandardName[IDinTheRanking],StandardName[StandardizedName],Analiza_wRankingach[[#This Row],[Nazwa uczelni]],StandardName[Ranking],"=THE")&gt;0,1,0)</f>
        <v>1</v>
      </c>
      <c r="I32">
        <f>IF(SUMIFS(StandardName[IDinTheRanking],StandardName[StandardizedName],Analiza_wRankingach[[#This Row],[Nazwa uczelni]],StandardName[Ranking],"=ARWU")&gt;0,1,0)</f>
        <v>1</v>
      </c>
      <c r="J32">
        <f>IF(SUMIFS(StandardName[IDinTheRanking],StandardName[StandardizedName],Analiza_wRankingach[[#This Row],[Nazwa uczelni]],StandardName[Ranking],"=QS")&gt;0,1,0)</f>
        <v>1</v>
      </c>
      <c r="K32">
        <f>IF(SUMIFS(StandardName[IDinTheRanking],StandardName[StandardizedName],Analiza_wRankingach[[#This Row],[Nazwa uczelni]],StandardName[Ranking],"=Webometrics")&gt;0,1,0)</f>
        <v>1</v>
      </c>
      <c r="L32">
        <f>SUM(Analiza_wRankingach[[#This Row],[THE]:[Webometrics]])</f>
        <v>4</v>
      </c>
      <c r="M3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39</v>
      </c>
      <c r="N3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24</v>
      </c>
      <c r="O3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23</v>
      </c>
      <c r="P3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66</v>
      </c>
      <c r="Q32">
        <f>SUM(Analiza_wRankingach[[#This Row],[THE_RV1000]:[Webometrics_RV1000]])</f>
        <v>152</v>
      </c>
      <c r="R32">
        <f>SUMIFS(StandardName[RankValueInTheRanking],StandardName[StandardizedName],Analiza_wRankingach[[#This Row],[Nazwa uczelni]],StandardName[Ranking],"=THE")</f>
        <v>39</v>
      </c>
      <c r="S32">
        <f>SUMIFS(StandardName[RankValueInTheRanking],StandardName[StandardizedName],Analiza_wRankingach[[#This Row],[Nazwa uczelni]],StandardName[Ranking],"=ARWU")</f>
        <v>24</v>
      </c>
      <c r="T32">
        <f>SUMIFS(StandardName[RankValueInTheRanking],StandardName[StandardizedName],Analiza_wRankingach[[#This Row],[Nazwa uczelni]],StandardName[Ranking],"=QS")</f>
        <v>23</v>
      </c>
      <c r="U32">
        <f>SUMIFS(StandardName[RankValueInTheRanking],StandardName[StandardizedName],Analiza_wRankingach[[#This Row],[Nazwa uczelni]],StandardName[Ranking],"=Webometrics")</f>
        <v>66</v>
      </c>
      <c r="V32">
        <f>SUMIFS(StandardName[IDinTheRanking],StandardName[StandardizedName],Analiza_wRankingach[[#This Row],[Nazwa uczelni]],StandardName[Ranking],"=THE")</f>
        <v>39</v>
      </c>
      <c r="W32">
        <f>SUMIFS(StandardName[IDinTheRanking],StandardName[StandardizedName],Analiza_wRankingach[[#This Row],[Nazwa uczelni]],StandardName[Ranking],"=ARWU")</f>
        <v>24</v>
      </c>
      <c r="X32">
        <f>SUMIFS(StandardName[IDinTheRanking],StandardName[StandardizedName],Analiza_wRankingach[[#This Row],[Nazwa uczelni]],StandardName[Ranking],"=QS")</f>
        <v>23</v>
      </c>
      <c r="Y32">
        <f>SUMIFS(StandardName[IDinTheRanking],StandardName[StandardizedName],Analiza_wRankingach[[#This Row],[Nazwa uczelni]],StandardName[Ranking],"=Webometrics")</f>
        <v>66</v>
      </c>
      <c r="Z32">
        <f>SUM(Analiza_wRankingach[[#This Row],[THE_ID]:[Webometrics_ID]])</f>
        <v>152</v>
      </c>
    </row>
    <row r="33" spans="1:26" x14ac:dyDescent="0.45">
      <c r="A33" t="s">
        <v>533</v>
      </c>
      <c r="B33">
        <v>32</v>
      </c>
      <c r="C33" t="s">
        <v>194</v>
      </c>
      <c r="D33">
        <v>32</v>
      </c>
      <c r="E33" t="s">
        <v>848</v>
      </c>
      <c r="G33" t="s">
        <v>225</v>
      </c>
      <c r="H33">
        <f>IF(SUMIFS(StandardName[IDinTheRanking],StandardName[StandardizedName],Analiza_wRankingach[[#This Row],[Nazwa uczelni]],StandardName[Ranking],"=THE")&gt;0,1,0)</f>
        <v>1</v>
      </c>
      <c r="I33">
        <f>IF(SUMIFS(StandardName[IDinTheRanking],StandardName[StandardizedName],Analiza_wRankingach[[#This Row],[Nazwa uczelni]],StandardName[Ranking],"=ARWU")&gt;0,1,0)</f>
        <v>1</v>
      </c>
      <c r="J33">
        <f>IF(SUMIFS(StandardName[IDinTheRanking],StandardName[StandardizedName],Analiza_wRankingach[[#This Row],[Nazwa uczelni]],StandardName[Ranking],"=QS")&gt;0,1,0)</f>
        <v>1</v>
      </c>
      <c r="K33">
        <f>IF(SUMIFS(StandardName[IDinTheRanking],StandardName[StandardizedName],Analiza_wRankingach[[#This Row],[Nazwa uczelni]],StandardName[Ranking],"=Webometrics")&gt;0,1,0)</f>
        <v>1</v>
      </c>
      <c r="L33">
        <f>SUM(Analiza_wRankingach[[#This Row],[THE]:[Webometrics]])</f>
        <v>4</v>
      </c>
      <c r="M3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40</v>
      </c>
      <c r="N3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44</v>
      </c>
      <c r="O3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47</v>
      </c>
      <c r="P3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27</v>
      </c>
      <c r="Q33">
        <f>SUM(Analiza_wRankingach[[#This Row],[THE_RV1000]:[Webometrics_RV1000]])</f>
        <v>158</v>
      </c>
      <c r="R33">
        <f>SUMIFS(StandardName[RankValueInTheRanking],StandardName[StandardizedName],Analiza_wRankingach[[#This Row],[Nazwa uczelni]],StandardName[Ranking],"=THE")</f>
        <v>40</v>
      </c>
      <c r="S33">
        <f>SUMIFS(StandardName[RankValueInTheRanking],StandardName[StandardizedName],Analiza_wRankingach[[#This Row],[Nazwa uczelni]],StandardName[Ranking],"=ARWU")</f>
        <v>44</v>
      </c>
      <c r="T33">
        <f>SUMIFS(StandardName[RankValueInTheRanking],StandardName[StandardizedName],Analiza_wRankingach[[#This Row],[Nazwa uczelni]],StandardName[Ranking],"=QS")</f>
        <v>47</v>
      </c>
      <c r="U33">
        <f>SUMIFS(StandardName[RankValueInTheRanking],StandardName[StandardizedName],Analiza_wRankingach[[#This Row],[Nazwa uczelni]],StandardName[Ranking],"=Webometrics")</f>
        <v>27</v>
      </c>
      <c r="V33">
        <f>SUMIFS(StandardName[IDinTheRanking],StandardName[StandardizedName],Analiza_wRankingach[[#This Row],[Nazwa uczelni]],StandardName[Ranking],"=THE")</f>
        <v>40</v>
      </c>
      <c r="W33">
        <f>SUMIFS(StandardName[IDinTheRanking],StandardName[StandardizedName],Analiza_wRankingach[[#This Row],[Nazwa uczelni]],StandardName[Ranking],"=ARWU")</f>
        <v>45</v>
      </c>
      <c r="X33">
        <f>SUMIFS(StandardName[IDinTheRanking],StandardName[StandardizedName],Analiza_wRankingach[[#This Row],[Nazwa uczelni]],StandardName[Ranking],"=QS")</f>
        <v>47</v>
      </c>
      <c r="Y33">
        <f>SUMIFS(StandardName[IDinTheRanking],StandardName[StandardizedName],Analiza_wRankingach[[#This Row],[Nazwa uczelni]],StandardName[Ranking],"=Webometrics")</f>
        <v>27</v>
      </c>
      <c r="Z33">
        <f>SUM(Analiza_wRankingach[[#This Row],[THE_ID]:[Webometrics_ID]])</f>
        <v>159</v>
      </c>
    </row>
    <row r="34" spans="1:26" x14ac:dyDescent="0.45">
      <c r="A34" t="s">
        <v>535</v>
      </c>
      <c r="B34">
        <v>33</v>
      </c>
      <c r="C34" t="s">
        <v>412</v>
      </c>
      <c r="D34">
        <v>33</v>
      </c>
      <c r="E34" t="s">
        <v>848</v>
      </c>
      <c r="G34" t="s">
        <v>296</v>
      </c>
      <c r="H34">
        <f>IF(SUMIFS(StandardName[IDinTheRanking],StandardName[StandardizedName],Analiza_wRankingach[[#This Row],[Nazwa uczelni]],StandardName[Ranking],"=THE")&gt;0,1,0)</f>
        <v>1</v>
      </c>
      <c r="I34">
        <f>IF(SUMIFS(StandardName[IDinTheRanking],StandardName[StandardizedName],Analiza_wRankingach[[#This Row],[Nazwa uczelni]],StandardName[Ranking],"=ARWU")&gt;0,1,0)</f>
        <v>1</v>
      </c>
      <c r="J34">
        <f>IF(SUMIFS(StandardName[IDinTheRanking],StandardName[StandardizedName],Analiza_wRankingach[[#This Row],[Nazwa uczelni]],StandardName[Ranking],"=QS")&gt;0,1,0)</f>
        <v>1</v>
      </c>
      <c r="K34">
        <f>IF(SUMIFS(StandardName[IDinTheRanking],StandardName[StandardizedName],Analiza_wRankingach[[#This Row],[Nazwa uczelni]],StandardName[Ranking],"=Webometrics")&gt;0,1,0)</f>
        <v>1</v>
      </c>
      <c r="L34">
        <f>SUM(Analiza_wRankingach[[#This Row],[THE]:[Webometrics]])</f>
        <v>4</v>
      </c>
      <c r="M3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54</v>
      </c>
      <c r="N3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38</v>
      </c>
      <c r="O3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28</v>
      </c>
      <c r="P3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61</v>
      </c>
      <c r="Q34">
        <f>SUM(Analiza_wRankingach[[#This Row],[THE_RV1000]:[Webometrics_RV1000]])</f>
        <v>181</v>
      </c>
      <c r="R34">
        <f>SUMIFS(StandardName[RankValueInTheRanking],StandardName[StandardizedName],Analiza_wRankingach[[#This Row],[Nazwa uczelni]],StandardName[Ranking],"=THE")</f>
        <v>54</v>
      </c>
      <c r="S34">
        <f>SUMIFS(StandardName[RankValueInTheRanking],StandardName[StandardizedName],Analiza_wRankingach[[#This Row],[Nazwa uczelni]],StandardName[Ranking],"=ARWU")</f>
        <v>38</v>
      </c>
      <c r="T34">
        <f>SUMIFS(StandardName[RankValueInTheRanking],StandardName[StandardizedName],Analiza_wRankingach[[#This Row],[Nazwa uczelni]],StandardName[Ranking],"=QS")</f>
        <v>28</v>
      </c>
      <c r="U34">
        <f>SUMIFS(StandardName[RankValueInTheRanking],StandardName[StandardizedName],Analiza_wRankingach[[#This Row],[Nazwa uczelni]],StandardName[Ranking],"=Webometrics")</f>
        <v>61</v>
      </c>
      <c r="V34">
        <f>SUMIFS(StandardName[IDinTheRanking],StandardName[StandardizedName],Analiza_wRankingach[[#This Row],[Nazwa uczelni]],StandardName[Ranking],"=THE")</f>
        <v>54</v>
      </c>
      <c r="W34">
        <f>SUMIFS(StandardName[IDinTheRanking],StandardName[StandardizedName],Analiza_wRankingach[[#This Row],[Nazwa uczelni]],StandardName[Ranking],"=ARWU")</f>
        <v>38</v>
      </c>
      <c r="X34">
        <f>SUMIFS(StandardName[IDinTheRanking],StandardName[StandardizedName],Analiza_wRankingach[[#This Row],[Nazwa uczelni]],StandardName[Ranking],"=QS")</f>
        <v>28</v>
      </c>
      <c r="Y34">
        <f>SUMIFS(StandardName[IDinTheRanking],StandardName[StandardizedName],Analiza_wRankingach[[#This Row],[Nazwa uczelni]],StandardName[Ranking],"=Webometrics")</f>
        <v>61</v>
      </c>
      <c r="Z34">
        <f>SUM(Analiza_wRankingach[[#This Row],[THE_ID]:[Webometrics_ID]])</f>
        <v>181</v>
      </c>
    </row>
    <row r="35" spans="1:26" x14ac:dyDescent="0.45">
      <c r="A35" t="s">
        <v>97</v>
      </c>
      <c r="B35">
        <v>34</v>
      </c>
      <c r="C35" t="s">
        <v>97</v>
      </c>
      <c r="D35">
        <v>34</v>
      </c>
      <c r="E35" t="s">
        <v>848</v>
      </c>
      <c r="G35" t="s">
        <v>276</v>
      </c>
      <c r="H35">
        <f>IF(SUMIFS(StandardName[IDinTheRanking],StandardName[StandardizedName],Analiza_wRankingach[[#This Row],[Nazwa uczelni]],StandardName[Ranking],"=THE")&gt;0,1,0)</f>
        <v>1</v>
      </c>
      <c r="I35">
        <f>IF(SUMIFS(StandardName[IDinTheRanking],StandardName[StandardizedName],Analiza_wRankingach[[#This Row],[Nazwa uczelni]],StandardName[Ranking],"=ARWU")&gt;0,1,0)</f>
        <v>1</v>
      </c>
      <c r="J35">
        <f>IF(SUMIFS(StandardName[IDinTheRanking],StandardName[StandardizedName],Analiza_wRankingach[[#This Row],[Nazwa uczelni]],StandardName[Ranking],"=QS")&gt;0,1,0)</f>
        <v>1</v>
      </c>
      <c r="K35">
        <f>IF(SUMIFS(StandardName[IDinTheRanking],StandardName[StandardizedName],Analiza_wRankingach[[#This Row],[Nazwa uczelni]],StandardName[Ranking],"=Webometrics")&gt;0,1,0)</f>
        <v>1</v>
      </c>
      <c r="L35">
        <f>SUM(Analiza_wRankingach[[#This Row],[THE]:[Webometrics]])</f>
        <v>4</v>
      </c>
      <c r="M3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50</v>
      </c>
      <c r="N3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37</v>
      </c>
      <c r="O3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72</v>
      </c>
      <c r="P3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25</v>
      </c>
      <c r="Q35">
        <f>SUM(Analiza_wRankingach[[#This Row],[THE_RV1000]:[Webometrics_RV1000]])</f>
        <v>184</v>
      </c>
      <c r="R35">
        <f>SUMIFS(StandardName[RankValueInTheRanking],StandardName[StandardizedName],Analiza_wRankingach[[#This Row],[Nazwa uczelni]],StandardName[Ranking],"=THE")</f>
        <v>50</v>
      </c>
      <c r="S35">
        <f>SUMIFS(StandardName[RankValueInTheRanking],StandardName[StandardizedName],Analiza_wRankingach[[#This Row],[Nazwa uczelni]],StandardName[Ranking],"=ARWU")</f>
        <v>37</v>
      </c>
      <c r="T35">
        <f>SUMIFS(StandardName[RankValueInTheRanking],StandardName[StandardizedName],Analiza_wRankingach[[#This Row],[Nazwa uczelni]],StandardName[Ranking],"=QS")</f>
        <v>72</v>
      </c>
      <c r="U35">
        <f>SUMIFS(StandardName[RankValueInTheRanking],StandardName[StandardizedName],Analiza_wRankingach[[#This Row],[Nazwa uczelni]],StandardName[Ranking],"=Webometrics")</f>
        <v>25</v>
      </c>
      <c r="V35">
        <f>SUMIFS(StandardName[IDinTheRanking],StandardName[StandardizedName],Analiza_wRankingach[[#This Row],[Nazwa uczelni]],StandardName[Ranking],"=THE")</f>
        <v>50</v>
      </c>
      <c r="W35">
        <f>SUMIFS(StandardName[IDinTheRanking],StandardName[StandardizedName],Analiza_wRankingach[[#This Row],[Nazwa uczelni]],StandardName[Ranking],"=ARWU")</f>
        <v>37</v>
      </c>
      <c r="X35">
        <f>SUMIFS(StandardName[IDinTheRanking],StandardName[StandardizedName],Analiza_wRankingach[[#This Row],[Nazwa uczelni]],StandardName[Ranking],"=QS")</f>
        <v>72</v>
      </c>
      <c r="Y35">
        <f>SUMIFS(StandardName[IDinTheRanking],StandardName[StandardizedName],Analiza_wRankingach[[#This Row],[Nazwa uczelni]],StandardName[Ranking],"=Webometrics")</f>
        <v>25</v>
      </c>
      <c r="Z35">
        <f>SUM(Analiza_wRankingach[[#This Row],[THE_ID]:[Webometrics_ID]])</f>
        <v>184</v>
      </c>
    </row>
    <row r="36" spans="1:26" x14ac:dyDescent="0.45">
      <c r="A36" t="s">
        <v>537</v>
      </c>
      <c r="B36">
        <v>35</v>
      </c>
      <c r="C36" t="s">
        <v>169</v>
      </c>
      <c r="D36">
        <v>35</v>
      </c>
      <c r="E36" t="s">
        <v>848</v>
      </c>
      <c r="G36" t="s">
        <v>199</v>
      </c>
      <c r="H36">
        <f>IF(SUMIFS(StandardName[IDinTheRanking],StandardName[StandardizedName],Analiza_wRankingach[[#This Row],[Nazwa uczelni]],StandardName[Ranking],"=THE")&gt;0,1,0)</f>
        <v>1</v>
      </c>
      <c r="I36">
        <f>IF(SUMIFS(StandardName[IDinTheRanking],StandardName[StandardizedName],Analiza_wRankingach[[#This Row],[Nazwa uczelni]],StandardName[Ranking],"=ARWU")&gt;0,1,0)</f>
        <v>1</v>
      </c>
      <c r="J36">
        <f>IF(SUMIFS(StandardName[IDinTheRanking],StandardName[StandardizedName],Analiza_wRankingach[[#This Row],[Nazwa uczelni]],StandardName[Ranking],"=QS")&gt;0,1,0)</f>
        <v>1</v>
      </c>
      <c r="K36">
        <f>IF(SUMIFS(StandardName[IDinTheRanking],StandardName[StandardizedName],Analiza_wRankingach[[#This Row],[Nazwa uczelni]],StandardName[Ranking],"=Webometrics")&gt;0,1,0)</f>
        <v>1</v>
      </c>
      <c r="L36">
        <f>SUM(Analiza_wRankingach[[#This Row],[THE]:[Webometrics]])</f>
        <v>4</v>
      </c>
      <c r="M3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35</v>
      </c>
      <c r="N3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48</v>
      </c>
      <c r="O3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37</v>
      </c>
      <c r="P3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67</v>
      </c>
      <c r="Q36">
        <f>SUM(Analiza_wRankingach[[#This Row],[THE_RV1000]:[Webometrics_RV1000]])</f>
        <v>187</v>
      </c>
      <c r="R36">
        <f>SUMIFS(StandardName[RankValueInTheRanking],StandardName[StandardizedName],Analiza_wRankingach[[#This Row],[Nazwa uczelni]],StandardName[Ranking],"=THE")</f>
        <v>35</v>
      </c>
      <c r="S36">
        <f>SUMIFS(StandardName[RankValueInTheRanking],StandardName[StandardizedName],Analiza_wRankingach[[#This Row],[Nazwa uczelni]],StandardName[Ranking],"=ARWU")</f>
        <v>48</v>
      </c>
      <c r="T36">
        <f>SUMIFS(StandardName[RankValueInTheRanking],StandardName[StandardizedName],Analiza_wRankingach[[#This Row],[Nazwa uczelni]],StandardName[Ranking],"=QS")</f>
        <v>37</v>
      </c>
      <c r="U36">
        <f>SUMIFS(StandardName[RankValueInTheRanking],StandardName[StandardizedName],Analiza_wRankingach[[#This Row],[Nazwa uczelni]],StandardName[Ranking],"=Webometrics")</f>
        <v>67</v>
      </c>
      <c r="V36">
        <f>SUMIFS(StandardName[IDinTheRanking],StandardName[StandardizedName],Analiza_wRankingach[[#This Row],[Nazwa uczelni]],StandardName[Ranking],"=THE")</f>
        <v>35</v>
      </c>
      <c r="W36">
        <f>SUMIFS(StandardName[IDinTheRanking],StandardName[StandardizedName],Analiza_wRankingach[[#This Row],[Nazwa uczelni]],StandardName[Ranking],"=ARWU")</f>
        <v>48</v>
      </c>
      <c r="X36">
        <f>SUMIFS(StandardName[IDinTheRanking],StandardName[StandardizedName],Analiza_wRankingach[[#This Row],[Nazwa uczelni]],StandardName[Ranking],"=QS")</f>
        <v>37</v>
      </c>
      <c r="Y36">
        <f>SUMIFS(StandardName[IDinTheRanking],StandardName[StandardizedName],Analiza_wRankingach[[#This Row],[Nazwa uczelni]],StandardName[Ranking],"=Webometrics")</f>
        <v>67</v>
      </c>
      <c r="Z36">
        <f>SUM(Analiza_wRankingach[[#This Row],[THE_ID]:[Webometrics_ID]])</f>
        <v>187</v>
      </c>
    </row>
    <row r="37" spans="1:26" x14ac:dyDescent="0.45">
      <c r="A37" t="s">
        <v>355</v>
      </c>
      <c r="B37">
        <v>36</v>
      </c>
      <c r="C37" t="s">
        <v>355</v>
      </c>
      <c r="D37">
        <v>36</v>
      </c>
      <c r="E37" t="s">
        <v>848</v>
      </c>
      <c r="G37" t="s">
        <v>816</v>
      </c>
      <c r="H37">
        <f>IF(SUMIFS(StandardName[IDinTheRanking],StandardName[StandardizedName],Analiza_wRankingach[[#This Row],[Nazwa uczelni]],StandardName[Ranking],"=THE")&gt;0,1,0)</f>
        <v>1</v>
      </c>
      <c r="I37">
        <f>IF(SUMIFS(StandardName[IDinTheRanking],StandardName[StandardizedName],Analiza_wRankingach[[#This Row],[Nazwa uczelni]],StandardName[Ranking],"=ARWU")&gt;0,1,0)</f>
        <v>1</v>
      </c>
      <c r="J37">
        <f>IF(SUMIFS(StandardName[IDinTheRanking],StandardName[StandardizedName],Analiza_wRankingach[[#This Row],[Nazwa uczelni]],StandardName[Ranking],"=QS")&gt;0,1,0)</f>
        <v>1</v>
      </c>
      <c r="K37">
        <f>IF(SUMIFS(StandardName[IDinTheRanking],StandardName[StandardizedName],Analiza_wRankingach[[#This Row],[Nazwa uczelni]],StandardName[Ranking],"=Webometrics")&gt;0,1,0)</f>
        <v>1</v>
      </c>
      <c r="L37">
        <f>SUM(Analiza_wRankingach[[#This Row],[THE]:[Webometrics]])</f>
        <v>4</v>
      </c>
      <c r="M3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53</v>
      </c>
      <c r="N3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47</v>
      </c>
      <c r="O3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50</v>
      </c>
      <c r="P3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52</v>
      </c>
      <c r="Q37">
        <f>SUM(Analiza_wRankingach[[#This Row],[THE_RV1000]:[Webometrics_RV1000]])</f>
        <v>202</v>
      </c>
      <c r="R37">
        <f>SUMIFS(StandardName[RankValueInTheRanking],StandardName[StandardizedName],Analiza_wRankingach[[#This Row],[Nazwa uczelni]],StandardName[Ranking],"=THE")</f>
        <v>53</v>
      </c>
      <c r="S37">
        <f>SUMIFS(StandardName[RankValueInTheRanking],StandardName[StandardizedName],Analiza_wRankingach[[#This Row],[Nazwa uczelni]],StandardName[Ranking],"=ARWU")</f>
        <v>47</v>
      </c>
      <c r="T37">
        <f>SUMIFS(StandardName[RankValueInTheRanking],StandardName[StandardizedName],Analiza_wRankingach[[#This Row],[Nazwa uczelni]],StandardName[Ranking],"=QS")</f>
        <v>50</v>
      </c>
      <c r="U37">
        <f>SUMIFS(StandardName[RankValueInTheRanking],StandardName[StandardizedName],Analiza_wRankingach[[#This Row],[Nazwa uczelni]],StandardName[Ranking],"=Webometrics")</f>
        <v>52</v>
      </c>
      <c r="V37">
        <f>SUMIFS(StandardName[IDinTheRanking],StandardName[StandardizedName],Analiza_wRankingach[[#This Row],[Nazwa uczelni]],StandardName[Ranking],"=THE")</f>
        <v>53</v>
      </c>
      <c r="W37">
        <f>SUMIFS(StandardName[IDinTheRanking],StandardName[StandardizedName],Analiza_wRankingach[[#This Row],[Nazwa uczelni]],StandardName[Ranking],"=ARWU")</f>
        <v>47</v>
      </c>
      <c r="X37">
        <f>SUMIFS(StandardName[IDinTheRanking],StandardName[StandardizedName],Analiza_wRankingach[[#This Row],[Nazwa uczelni]],StandardName[Ranking],"=QS")</f>
        <v>51</v>
      </c>
      <c r="Y37">
        <f>SUMIFS(StandardName[IDinTheRanking],StandardName[StandardizedName],Analiza_wRankingach[[#This Row],[Nazwa uczelni]],StandardName[Ranking],"=Webometrics")</f>
        <v>52</v>
      </c>
      <c r="Z37">
        <f>SUM(Analiza_wRankingach[[#This Row],[THE_ID]:[Webometrics_ID]])</f>
        <v>203</v>
      </c>
    </row>
    <row r="38" spans="1:26" x14ac:dyDescent="0.45">
      <c r="A38" t="s">
        <v>541</v>
      </c>
      <c r="B38">
        <v>37</v>
      </c>
      <c r="C38" t="s">
        <v>276</v>
      </c>
      <c r="D38">
        <v>37</v>
      </c>
      <c r="E38" t="s">
        <v>848</v>
      </c>
      <c r="G38" t="s">
        <v>572</v>
      </c>
      <c r="H38">
        <f>IF(SUMIFS(StandardName[IDinTheRanking],StandardName[StandardizedName],Analiza_wRankingach[[#This Row],[Nazwa uczelni]],StandardName[Ranking],"=THE")&gt;0,1,0)</f>
        <v>1</v>
      </c>
      <c r="I38">
        <f>IF(SUMIFS(StandardName[IDinTheRanking],StandardName[StandardizedName],Analiza_wRankingach[[#This Row],[Nazwa uczelni]],StandardName[Ranking],"=ARWU")&gt;0,1,0)</f>
        <v>1</v>
      </c>
      <c r="J38">
        <f>IF(SUMIFS(StandardName[IDinTheRanking],StandardName[StandardizedName],Analiza_wRankingach[[#This Row],[Nazwa uczelni]],StandardName[Ranking],"=QS")&gt;0,1,0)</f>
        <v>1</v>
      </c>
      <c r="K38">
        <f>IF(SUMIFS(StandardName[IDinTheRanking],StandardName[StandardizedName],Analiza_wRankingach[[#This Row],[Nazwa uczelni]],StandardName[Ranking],"=Webometrics")&gt;0,1,0)</f>
        <v>1</v>
      </c>
      <c r="L38">
        <f>SUM(Analiza_wRankingach[[#This Row],[THE]:[Webometrics]])</f>
        <v>4</v>
      </c>
      <c r="M3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54</v>
      </c>
      <c r="N3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60</v>
      </c>
      <c r="O3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41</v>
      </c>
      <c r="P3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50</v>
      </c>
      <c r="Q38">
        <f>SUM(Analiza_wRankingach[[#This Row],[THE_RV1000]:[Webometrics_RV1000]])</f>
        <v>205</v>
      </c>
      <c r="R38">
        <f>SUMIFS(StandardName[RankValueInTheRanking],StandardName[StandardizedName],Analiza_wRankingach[[#This Row],[Nazwa uczelni]],StandardName[Ranking],"=THE")</f>
        <v>54</v>
      </c>
      <c r="S38">
        <f>SUMIFS(StandardName[RankValueInTheRanking],StandardName[StandardizedName],Analiza_wRankingach[[#This Row],[Nazwa uczelni]],StandardName[Ranking],"=ARWU")</f>
        <v>60</v>
      </c>
      <c r="T38">
        <f>SUMIFS(StandardName[RankValueInTheRanking],StandardName[StandardizedName],Analiza_wRankingach[[#This Row],[Nazwa uczelni]],StandardName[Ranking],"=QS")</f>
        <v>41</v>
      </c>
      <c r="U38">
        <f>SUMIFS(StandardName[RankValueInTheRanking],StandardName[StandardizedName],Analiza_wRankingach[[#This Row],[Nazwa uczelni]],StandardName[Ranking],"=Webometrics")</f>
        <v>50</v>
      </c>
      <c r="V38">
        <f>SUMIFS(StandardName[IDinTheRanking],StandardName[StandardizedName],Analiza_wRankingach[[#This Row],[Nazwa uczelni]],StandardName[Ranking],"=THE")</f>
        <v>55</v>
      </c>
      <c r="W38">
        <f>SUMIFS(StandardName[IDinTheRanking],StandardName[StandardizedName],Analiza_wRankingach[[#This Row],[Nazwa uczelni]],StandardName[Ranking],"=ARWU")</f>
        <v>60</v>
      </c>
      <c r="X38">
        <f>SUMIFS(StandardName[IDinTheRanking],StandardName[StandardizedName],Analiza_wRankingach[[#This Row],[Nazwa uczelni]],StandardName[Ranking],"=QS")</f>
        <v>41</v>
      </c>
      <c r="Y38">
        <f>SUMIFS(StandardName[IDinTheRanking],StandardName[StandardizedName],Analiza_wRankingach[[#This Row],[Nazwa uczelni]],StandardName[Ranking],"=Webometrics")</f>
        <v>50</v>
      </c>
      <c r="Z38">
        <f>SUM(Analiza_wRankingach[[#This Row],[THE_ID]:[Webometrics_ID]])</f>
        <v>206</v>
      </c>
    </row>
    <row r="39" spans="1:26" x14ac:dyDescent="0.45">
      <c r="A39" t="s">
        <v>543</v>
      </c>
      <c r="B39">
        <v>38</v>
      </c>
      <c r="C39" t="s">
        <v>296</v>
      </c>
      <c r="D39">
        <v>38</v>
      </c>
      <c r="E39" t="s">
        <v>848</v>
      </c>
      <c r="G39" t="s">
        <v>253</v>
      </c>
      <c r="H39">
        <f>IF(SUMIFS(StandardName[IDinTheRanking],StandardName[StandardizedName],Analiza_wRankingach[[#This Row],[Nazwa uczelni]],StandardName[Ranking],"=THE")&gt;0,1,0)</f>
        <v>1</v>
      </c>
      <c r="I39">
        <f>IF(SUMIFS(StandardName[IDinTheRanking],StandardName[StandardizedName],Analiza_wRankingach[[#This Row],[Nazwa uczelni]],StandardName[Ranking],"=ARWU")&gt;0,1,0)</f>
        <v>1</v>
      </c>
      <c r="J39">
        <f>IF(SUMIFS(StandardName[IDinTheRanking],StandardName[StandardizedName],Analiza_wRankingach[[#This Row],[Nazwa uczelni]],StandardName[Ranking],"=QS")&gt;0,1,0)</f>
        <v>1</v>
      </c>
      <c r="K39">
        <f>IF(SUMIFS(StandardName[IDinTheRanking],StandardName[StandardizedName],Analiza_wRankingach[[#This Row],[Nazwa uczelni]],StandardName[Ranking],"=Webometrics")&gt;0,1,0)</f>
        <v>1</v>
      </c>
      <c r="L39">
        <f>SUM(Analiza_wRankingach[[#This Row],[THE]:[Webometrics]])</f>
        <v>4</v>
      </c>
      <c r="M3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46</v>
      </c>
      <c r="N3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73</v>
      </c>
      <c r="O3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31</v>
      </c>
      <c r="P3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60</v>
      </c>
      <c r="Q39">
        <f>SUM(Analiza_wRankingach[[#This Row],[THE_RV1000]:[Webometrics_RV1000]])</f>
        <v>210</v>
      </c>
      <c r="R39">
        <f>SUMIFS(StandardName[RankValueInTheRanking],StandardName[StandardizedName],Analiza_wRankingach[[#This Row],[Nazwa uczelni]],StandardName[Ranking],"=THE")</f>
        <v>46</v>
      </c>
      <c r="S39">
        <f>SUMIFS(StandardName[RankValueInTheRanking],StandardName[StandardizedName],Analiza_wRankingach[[#This Row],[Nazwa uczelni]],StandardName[Ranking],"=ARWU")</f>
        <v>73</v>
      </c>
      <c r="T39">
        <f>SUMIFS(StandardName[RankValueInTheRanking],StandardName[StandardizedName],Analiza_wRankingach[[#This Row],[Nazwa uczelni]],StandardName[Ranking],"=QS")</f>
        <v>31</v>
      </c>
      <c r="U39">
        <f>SUMIFS(StandardName[RankValueInTheRanking],StandardName[StandardizedName],Analiza_wRankingach[[#This Row],[Nazwa uczelni]],StandardName[Ranking],"=Webometrics")</f>
        <v>60</v>
      </c>
      <c r="V39">
        <f>SUMIFS(StandardName[IDinTheRanking],StandardName[StandardizedName],Analiza_wRankingach[[#This Row],[Nazwa uczelni]],StandardName[Ranking],"=THE")</f>
        <v>46</v>
      </c>
      <c r="W39">
        <f>SUMIFS(StandardName[IDinTheRanking],StandardName[StandardizedName],Analiza_wRankingach[[#This Row],[Nazwa uczelni]],StandardName[Ranking],"=ARWU")</f>
        <v>73</v>
      </c>
      <c r="X39">
        <f>SUMIFS(StandardName[IDinTheRanking],StandardName[StandardizedName],Analiza_wRankingach[[#This Row],[Nazwa uczelni]],StandardName[Ranking],"=QS")</f>
        <v>31</v>
      </c>
      <c r="Y39">
        <f>SUMIFS(StandardName[IDinTheRanking],StandardName[StandardizedName],Analiza_wRankingach[[#This Row],[Nazwa uczelni]],StandardName[Ranking],"=Webometrics")</f>
        <v>60</v>
      </c>
      <c r="Z39">
        <f>SUM(Analiza_wRankingach[[#This Row],[THE_ID]:[Webometrics_ID]])</f>
        <v>210</v>
      </c>
    </row>
    <row r="40" spans="1:26" x14ac:dyDescent="0.45">
      <c r="A40" t="s">
        <v>545</v>
      </c>
      <c r="B40">
        <v>39</v>
      </c>
      <c r="C40" t="s">
        <v>545</v>
      </c>
      <c r="D40">
        <v>39</v>
      </c>
      <c r="E40" t="s">
        <v>848</v>
      </c>
      <c r="G40" t="s">
        <v>355</v>
      </c>
      <c r="H40">
        <f>IF(SUMIFS(StandardName[IDinTheRanking],StandardName[StandardizedName],Analiza_wRankingach[[#This Row],[Nazwa uczelni]],StandardName[Ranking],"=THE")&gt;0,1,0)</f>
        <v>1</v>
      </c>
      <c r="I40">
        <f>IF(SUMIFS(StandardName[IDinTheRanking],StandardName[StandardizedName],Analiza_wRankingach[[#This Row],[Nazwa uczelni]],StandardName[Ranking],"=ARWU")&gt;0,1,0)</f>
        <v>1</v>
      </c>
      <c r="J40">
        <f>IF(SUMIFS(StandardName[IDinTheRanking],StandardName[StandardizedName],Analiza_wRankingach[[#This Row],[Nazwa uczelni]],StandardName[Ranking],"=QS")&gt;0,1,0)</f>
        <v>1</v>
      </c>
      <c r="K40">
        <f>IF(SUMIFS(StandardName[IDinTheRanking],StandardName[StandardizedName],Analiza_wRankingach[[#This Row],[Nazwa uczelni]],StandardName[Ranking],"=Webometrics")&gt;0,1,0)</f>
        <v>1</v>
      </c>
      <c r="L40">
        <f>SUM(Analiza_wRankingach[[#This Row],[THE]:[Webometrics]])</f>
        <v>4</v>
      </c>
      <c r="M4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67</v>
      </c>
      <c r="N4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36</v>
      </c>
      <c r="O4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42</v>
      </c>
      <c r="P4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68</v>
      </c>
      <c r="Q40">
        <f>SUM(Analiza_wRankingach[[#This Row],[THE_RV1000]:[Webometrics_RV1000]])</f>
        <v>213</v>
      </c>
      <c r="R40">
        <f>SUMIFS(StandardName[RankValueInTheRanking],StandardName[StandardizedName],Analiza_wRankingach[[#This Row],[Nazwa uczelni]],StandardName[Ranking],"=THE")</f>
        <v>67</v>
      </c>
      <c r="S40">
        <f>SUMIFS(StandardName[RankValueInTheRanking],StandardName[StandardizedName],Analiza_wRankingach[[#This Row],[Nazwa uczelni]],StandardName[Ranking],"=ARWU")</f>
        <v>36</v>
      </c>
      <c r="T40">
        <f>SUMIFS(StandardName[RankValueInTheRanking],StandardName[StandardizedName],Analiza_wRankingach[[#This Row],[Nazwa uczelni]],StandardName[Ranking],"=QS")</f>
        <v>42</v>
      </c>
      <c r="U40">
        <f>SUMIFS(StandardName[RankValueInTheRanking],StandardName[StandardizedName],Analiza_wRankingach[[#This Row],[Nazwa uczelni]],StandardName[Ranking],"=Webometrics")</f>
        <v>68</v>
      </c>
      <c r="V40">
        <f>SUMIFS(StandardName[IDinTheRanking],StandardName[StandardizedName],Analiza_wRankingach[[#This Row],[Nazwa uczelni]],StandardName[Ranking],"=THE")</f>
        <v>67</v>
      </c>
      <c r="W40">
        <f>SUMIFS(StandardName[IDinTheRanking],StandardName[StandardizedName],Analiza_wRankingach[[#This Row],[Nazwa uczelni]],StandardName[Ranking],"=ARWU")</f>
        <v>36</v>
      </c>
      <c r="X40">
        <f>SUMIFS(StandardName[IDinTheRanking],StandardName[StandardizedName],Analiza_wRankingach[[#This Row],[Nazwa uczelni]],StandardName[Ranking],"=QS")</f>
        <v>43</v>
      </c>
      <c r="Y40">
        <f>SUMIFS(StandardName[IDinTheRanking],StandardName[StandardizedName],Analiza_wRankingach[[#This Row],[Nazwa uczelni]],StandardName[Ranking],"=Webometrics")</f>
        <v>68</v>
      </c>
      <c r="Z40">
        <f>SUM(Analiza_wRankingach[[#This Row],[THE_ID]:[Webometrics_ID]])</f>
        <v>214</v>
      </c>
    </row>
    <row r="41" spans="1:26" x14ac:dyDescent="0.45">
      <c r="A41" t="s">
        <v>547</v>
      </c>
      <c r="B41">
        <v>40</v>
      </c>
      <c r="C41" t="s">
        <v>663</v>
      </c>
      <c r="D41">
        <v>40</v>
      </c>
      <c r="E41" t="s">
        <v>848</v>
      </c>
      <c r="G41" t="s">
        <v>266</v>
      </c>
      <c r="H41">
        <f>IF(SUMIFS(StandardName[IDinTheRanking],StandardName[StandardizedName],Analiza_wRankingach[[#This Row],[Nazwa uczelni]],StandardName[Ranking],"=THE")&gt;0,1,0)</f>
        <v>1</v>
      </c>
      <c r="I41">
        <f>IF(SUMIFS(StandardName[IDinTheRanking],StandardName[StandardizedName],Analiza_wRankingach[[#This Row],[Nazwa uczelni]],StandardName[Ranking],"=ARWU")&gt;0,1,0)</f>
        <v>1</v>
      </c>
      <c r="J41">
        <f>IF(SUMIFS(StandardName[IDinTheRanking],StandardName[StandardizedName],Analiza_wRankingach[[#This Row],[Nazwa uczelni]],StandardName[Ranking],"=QS")&gt;0,1,0)</f>
        <v>1</v>
      </c>
      <c r="K41">
        <f>IF(SUMIFS(StandardName[IDinTheRanking],StandardName[StandardizedName],Analiza_wRankingach[[#This Row],[Nazwa uczelni]],StandardName[Ranking],"=Webometrics")&gt;0,1,0)</f>
        <v>1</v>
      </c>
      <c r="L41">
        <f>SUM(Analiza_wRankingach[[#This Row],[THE]:[Webometrics]])</f>
        <v>4</v>
      </c>
      <c r="M4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48</v>
      </c>
      <c r="N4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49</v>
      </c>
      <c r="O4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85</v>
      </c>
      <c r="P4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33</v>
      </c>
      <c r="Q41">
        <f>SUM(Analiza_wRankingach[[#This Row],[THE_RV1000]:[Webometrics_RV1000]])</f>
        <v>215</v>
      </c>
      <c r="R41">
        <f>SUMIFS(StandardName[RankValueInTheRanking],StandardName[StandardizedName],Analiza_wRankingach[[#This Row],[Nazwa uczelni]],StandardName[Ranking],"=THE")</f>
        <v>48</v>
      </c>
      <c r="S41">
        <f>SUMIFS(StandardName[RankValueInTheRanking],StandardName[StandardizedName],Analiza_wRankingach[[#This Row],[Nazwa uczelni]],StandardName[Ranking],"=ARWU")</f>
        <v>49</v>
      </c>
      <c r="T41">
        <f>SUMIFS(StandardName[RankValueInTheRanking],StandardName[StandardizedName],Analiza_wRankingach[[#This Row],[Nazwa uczelni]],StandardName[Ranking],"=QS")</f>
        <v>85</v>
      </c>
      <c r="U41">
        <f>SUMIFS(StandardName[RankValueInTheRanking],StandardName[StandardizedName],Analiza_wRankingach[[#This Row],[Nazwa uczelni]],StandardName[Ranking],"=Webometrics")</f>
        <v>33</v>
      </c>
      <c r="V41">
        <f>SUMIFS(StandardName[IDinTheRanking],StandardName[StandardizedName],Analiza_wRankingach[[#This Row],[Nazwa uczelni]],StandardName[Ranking],"=THE")</f>
        <v>48</v>
      </c>
      <c r="W41">
        <f>SUMIFS(StandardName[IDinTheRanking],StandardName[StandardizedName],Analiza_wRankingach[[#This Row],[Nazwa uczelni]],StandardName[Ranking],"=ARWU")</f>
        <v>49</v>
      </c>
      <c r="X41">
        <f>SUMIFS(StandardName[IDinTheRanking],StandardName[StandardizedName],Analiza_wRankingach[[#This Row],[Nazwa uczelni]],StandardName[Ranking],"=QS")</f>
        <v>85</v>
      </c>
      <c r="Y41">
        <f>SUMIFS(StandardName[IDinTheRanking],StandardName[StandardizedName],Analiza_wRankingach[[#This Row],[Nazwa uczelni]],StandardName[Ranking],"=Webometrics")</f>
        <v>33</v>
      </c>
      <c r="Z41">
        <f>SUM(Analiza_wRankingach[[#This Row],[THE_ID]:[Webometrics_ID]])</f>
        <v>215</v>
      </c>
    </row>
    <row r="42" spans="1:26" x14ac:dyDescent="0.45">
      <c r="A42" t="s">
        <v>270</v>
      </c>
      <c r="B42">
        <v>41</v>
      </c>
      <c r="C42" t="s">
        <v>270</v>
      </c>
      <c r="D42">
        <v>41</v>
      </c>
      <c r="E42" t="s">
        <v>848</v>
      </c>
      <c r="G42" t="s">
        <v>412</v>
      </c>
      <c r="H42">
        <f>IF(SUMIFS(StandardName[IDinTheRanking],StandardName[StandardizedName],Analiza_wRankingach[[#This Row],[Nazwa uczelni]],StandardName[Ranking],"=THE")&gt;0,1,0)</f>
        <v>1</v>
      </c>
      <c r="I42">
        <f>IF(SUMIFS(StandardName[IDinTheRanking],StandardName[StandardizedName],Analiza_wRankingach[[#This Row],[Nazwa uczelni]],StandardName[Ranking],"=ARWU")&gt;0,1,0)</f>
        <v>1</v>
      </c>
      <c r="J42">
        <f>IF(SUMIFS(StandardName[IDinTheRanking],StandardName[StandardizedName],Analiza_wRankingach[[#This Row],[Nazwa uczelni]],StandardName[Ranking],"=QS")&gt;0,1,0)</f>
        <v>1</v>
      </c>
      <c r="K42">
        <f>IF(SUMIFS(StandardName[IDinTheRanking],StandardName[StandardizedName],Analiza_wRankingach[[#This Row],[Nazwa uczelni]],StandardName[Ranking],"=Webometrics")&gt;0,1,0)</f>
        <v>1</v>
      </c>
      <c r="L42">
        <f>SUM(Analiza_wRankingach[[#This Row],[THE]:[Webometrics]])</f>
        <v>4</v>
      </c>
      <c r="M4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81</v>
      </c>
      <c r="N4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33</v>
      </c>
      <c r="O4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83</v>
      </c>
      <c r="P4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20</v>
      </c>
      <c r="Q42">
        <f>SUM(Analiza_wRankingach[[#This Row],[THE_RV1000]:[Webometrics_RV1000]])</f>
        <v>217</v>
      </c>
      <c r="R42">
        <f>SUMIFS(StandardName[RankValueInTheRanking],StandardName[StandardizedName],Analiza_wRankingach[[#This Row],[Nazwa uczelni]],StandardName[Ranking],"=THE")</f>
        <v>81</v>
      </c>
      <c r="S42">
        <f>SUMIFS(StandardName[RankValueInTheRanking],StandardName[StandardizedName],Analiza_wRankingach[[#This Row],[Nazwa uczelni]],StandardName[Ranking],"=ARWU")</f>
        <v>33</v>
      </c>
      <c r="T42">
        <f>SUMIFS(StandardName[RankValueInTheRanking],StandardName[StandardizedName],Analiza_wRankingach[[#This Row],[Nazwa uczelni]],StandardName[Ranking],"=QS")</f>
        <v>83</v>
      </c>
      <c r="U42">
        <f>SUMIFS(StandardName[RankValueInTheRanking],StandardName[StandardizedName],Analiza_wRankingach[[#This Row],[Nazwa uczelni]],StandardName[Ranking],"=Webometrics")</f>
        <v>20</v>
      </c>
      <c r="V42">
        <f>SUMIFS(StandardName[IDinTheRanking],StandardName[StandardizedName],Analiza_wRankingach[[#This Row],[Nazwa uczelni]],StandardName[Ranking],"=THE")</f>
        <v>81</v>
      </c>
      <c r="W42">
        <f>SUMIFS(StandardName[IDinTheRanking],StandardName[StandardizedName],Analiza_wRankingach[[#This Row],[Nazwa uczelni]],StandardName[Ranking],"=ARWU")</f>
        <v>33</v>
      </c>
      <c r="X42">
        <f>SUMIFS(StandardName[IDinTheRanking],StandardName[StandardizedName],Analiza_wRankingach[[#This Row],[Nazwa uczelni]],StandardName[Ranking],"=QS")</f>
        <v>83</v>
      </c>
      <c r="Y42">
        <f>SUMIFS(StandardName[IDinTheRanking],StandardName[StandardizedName],Analiza_wRankingach[[#This Row],[Nazwa uczelni]],StandardName[Ranking],"=Webometrics")</f>
        <v>20</v>
      </c>
      <c r="Z42">
        <f>SUM(Analiza_wRankingach[[#This Row],[THE_ID]:[Webometrics_ID]])</f>
        <v>217</v>
      </c>
    </row>
    <row r="43" spans="1:26" x14ac:dyDescent="0.45">
      <c r="A43" t="s">
        <v>360</v>
      </c>
      <c r="B43">
        <v>42</v>
      </c>
      <c r="C43" t="s">
        <v>360</v>
      </c>
      <c r="D43">
        <v>41</v>
      </c>
      <c r="E43" t="s">
        <v>848</v>
      </c>
      <c r="G43" t="s">
        <v>286</v>
      </c>
      <c r="H43">
        <f>IF(SUMIFS(StandardName[IDinTheRanking],StandardName[StandardizedName],Analiza_wRankingach[[#This Row],[Nazwa uczelni]],StandardName[Ranking],"=THE")&gt;0,1,0)</f>
        <v>1</v>
      </c>
      <c r="I43">
        <f>IF(SUMIFS(StandardName[IDinTheRanking],StandardName[StandardizedName],Analiza_wRankingach[[#This Row],[Nazwa uczelni]],StandardName[Ranking],"=ARWU")&gt;0,1,0)</f>
        <v>1</v>
      </c>
      <c r="J43">
        <f>IF(SUMIFS(StandardName[IDinTheRanking],StandardName[StandardizedName],Analiza_wRankingach[[#This Row],[Nazwa uczelni]],StandardName[Ranking],"=QS")&gt;0,1,0)</f>
        <v>1</v>
      </c>
      <c r="K43">
        <f>IF(SUMIFS(StandardName[IDinTheRanking],StandardName[StandardizedName],Analiza_wRankingach[[#This Row],[Nazwa uczelni]],StandardName[Ranking],"=Webometrics")&gt;0,1,0)</f>
        <v>1</v>
      </c>
      <c r="L43">
        <f>SUM(Analiza_wRankingach[[#This Row],[THE]:[Webometrics]])</f>
        <v>4</v>
      </c>
      <c r="M4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52</v>
      </c>
      <c r="N4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54</v>
      </c>
      <c r="O4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46</v>
      </c>
      <c r="P4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69</v>
      </c>
      <c r="Q43">
        <f>SUM(Analiza_wRankingach[[#This Row],[THE_RV1000]:[Webometrics_RV1000]])</f>
        <v>221</v>
      </c>
      <c r="R43">
        <f>SUMIFS(StandardName[RankValueInTheRanking],StandardName[StandardizedName],Analiza_wRankingach[[#This Row],[Nazwa uczelni]],StandardName[Ranking],"=THE")</f>
        <v>52</v>
      </c>
      <c r="S43">
        <f>SUMIFS(StandardName[RankValueInTheRanking],StandardName[StandardizedName],Analiza_wRankingach[[#This Row],[Nazwa uczelni]],StandardName[Ranking],"=ARWU")</f>
        <v>54</v>
      </c>
      <c r="T43">
        <f>SUMIFS(StandardName[RankValueInTheRanking],StandardName[StandardizedName],Analiza_wRankingach[[#This Row],[Nazwa uczelni]],StandardName[Ranking],"=QS")</f>
        <v>46</v>
      </c>
      <c r="U43">
        <f>SUMIFS(StandardName[RankValueInTheRanking],StandardName[StandardizedName],Analiza_wRankingach[[#This Row],[Nazwa uczelni]],StandardName[Ranking],"=Webometrics")</f>
        <v>69</v>
      </c>
      <c r="V43">
        <f>SUMIFS(StandardName[IDinTheRanking],StandardName[StandardizedName],Analiza_wRankingach[[#This Row],[Nazwa uczelni]],StandardName[Ranking],"=THE")</f>
        <v>52</v>
      </c>
      <c r="W43">
        <f>SUMIFS(StandardName[IDinTheRanking],StandardName[StandardizedName],Analiza_wRankingach[[#This Row],[Nazwa uczelni]],StandardName[Ranking],"=ARWU")</f>
        <v>54</v>
      </c>
      <c r="X43">
        <f>SUMIFS(StandardName[IDinTheRanking],StandardName[StandardizedName],Analiza_wRankingach[[#This Row],[Nazwa uczelni]],StandardName[Ranking],"=QS")</f>
        <v>46</v>
      </c>
      <c r="Y43">
        <f>SUMIFS(StandardName[IDinTheRanking],StandardName[StandardizedName],Analiza_wRankingach[[#This Row],[Nazwa uczelni]],StandardName[Ranking],"=Webometrics")</f>
        <v>69</v>
      </c>
      <c r="Z43">
        <f>SUM(Analiza_wRankingach[[#This Row],[THE_ID]:[Webometrics_ID]])</f>
        <v>221</v>
      </c>
    </row>
    <row r="44" spans="1:26" x14ac:dyDescent="0.45">
      <c r="A44" t="s">
        <v>446</v>
      </c>
      <c r="B44">
        <v>43</v>
      </c>
      <c r="C44" t="s">
        <v>446</v>
      </c>
      <c r="D44">
        <v>43</v>
      </c>
      <c r="E44" t="s">
        <v>848</v>
      </c>
      <c r="G44" t="s">
        <v>810</v>
      </c>
      <c r="H44">
        <f>IF(SUMIFS(StandardName[IDinTheRanking],StandardName[StandardizedName],Analiza_wRankingach[[#This Row],[Nazwa uczelni]],StandardName[Ranking],"=THE")&gt;0,1,0)</f>
        <v>1</v>
      </c>
      <c r="I44">
        <f>IF(SUMIFS(StandardName[IDinTheRanking],StandardName[StandardizedName],Analiza_wRankingach[[#This Row],[Nazwa uczelni]],StandardName[Ranking],"=ARWU")&gt;0,1,0)</f>
        <v>1</v>
      </c>
      <c r="J44">
        <f>IF(SUMIFS(StandardName[IDinTheRanking],StandardName[StandardizedName],Analiza_wRankingach[[#This Row],[Nazwa uczelni]],StandardName[Ranking],"=QS")&gt;0,1,0)</f>
        <v>1</v>
      </c>
      <c r="K44">
        <f>IF(SUMIFS(StandardName[IDinTheRanking],StandardName[StandardizedName],Analiza_wRankingach[[#This Row],[Nazwa uczelni]],StandardName[Ranking],"=Webometrics")&gt;0,1,0)</f>
        <v>1</v>
      </c>
      <c r="L44">
        <f>SUM(Analiza_wRankingach[[#This Row],[THE]:[Webometrics]])</f>
        <v>4</v>
      </c>
      <c r="M4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71</v>
      </c>
      <c r="N4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64</v>
      </c>
      <c r="O4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45</v>
      </c>
      <c r="P4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41</v>
      </c>
      <c r="Q44">
        <f>SUM(Analiza_wRankingach[[#This Row],[THE_RV1000]:[Webometrics_RV1000]])</f>
        <v>221</v>
      </c>
      <c r="R44">
        <f>SUMIFS(StandardName[RankValueInTheRanking],StandardName[StandardizedName],Analiza_wRankingach[[#This Row],[Nazwa uczelni]],StandardName[Ranking],"=THE")</f>
        <v>71</v>
      </c>
      <c r="S44">
        <f>SUMIFS(StandardName[RankValueInTheRanking],StandardName[StandardizedName],Analiza_wRankingach[[#This Row],[Nazwa uczelni]],StandardName[Ranking],"=ARWU")</f>
        <v>64</v>
      </c>
      <c r="T44">
        <f>SUMIFS(StandardName[RankValueInTheRanking],StandardName[StandardizedName],Analiza_wRankingach[[#This Row],[Nazwa uczelni]],StandardName[Ranking],"=QS")</f>
        <v>45</v>
      </c>
      <c r="U44">
        <f>SUMIFS(StandardName[RankValueInTheRanking],StandardName[StandardizedName],Analiza_wRankingach[[#This Row],[Nazwa uczelni]],StandardName[Ranking],"=Webometrics")</f>
        <v>41</v>
      </c>
      <c r="V44">
        <f>SUMIFS(StandardName[IDinTheRanking],StandardName[StandardizedName],Analiza_wRankingach[[#This Row],[Nazwa uczelni]],StandardName[Ranking],"=THE")</f>
        <v>72</v>
      </c>
      <c r="W44">
        <f>SUMIFS(StandardName[IDinTheRanking],StandardName[StandardizedName],Analiza_wRankingach[[#This Row],[Nazwa uczelni]],StandardName[Ranking],"=ARWU")</f>
        <v>64</v>
      </c>
      <c r="X44">
        <f>SUMIFS(StandardName[IDinTheRanking],StandardName[StandardizedName],Analiza_wRankingach[[#This Row],[Nazwa uczelni]],StandardName[Ranking],"=QS")</f>
        <v>45</v>
      </c>
      <c r="Y44">
        <f>SUMIFS(StandardName[IDinTheRanking],StandardName[StandardizedName],Analiza_wRankingach[[#This Row],[Nazwa uczelni]],StandardName[Ranking],"=Webometrics")</f>
        <v>41</v>
      </c>
      <c r="Z44">
        <f>SUM(Analiza_wRankingach[[#This Row],[THE_ID]:[Webometrics_ID]])</f>
        <v>222</v>
      </c>
    </row>
    <row r="45" spans="1:26" x14ac:dyDescent="0.45">
      <c r="A45" t="s">
        <v>552</v>
      </c>
      <c r="B45">
        <v>44</v>
      </c>
      <c r="C45" t="s">
        <v>552</v>
      </c>
      <c r="D45">
        <v>44</v>
      </c>
      <c r="E45" t="s">
        <v>848</v>
      </c>
      <c r="G45" t="s">
        <v>179</v>
      </c>
      <c r="H45">
        <f>IF(SUMIFS(StandardName[IDinTheRanking],StandardName[StandardizedName],Analiza_wRankingach[[#This Row],[Nazwa uczelni]],StandardName[Ranking],"=THE")&gt;0,1,0)</f>
        <v>1</v>
      </c>
      <c r="I45">
        <f>IF(SUMIFS(StandardName[IDinTheRanking],StandardName[StandardizedName],Analiza_wRankingach[[#This Row],[Nazwa uczelni]],StandardName[Ranking],"=ARWU")&gt;0,1,0)</f>
        <v>1</v>
      </c>
      <c r="J45">
        <f>IF(SUMIFS(StandardName[IDinTheRanking],StandardName[StandardizedName],Analiza_wRankingach[[#This Row],[Nazwa uczelni]],StandardName[Ranking],"=QS")&gt;0,1,0)</f>
        <v>1</v>
      </c>
      <c r="K45">
        <f>IF(SUMIFS(StandardName[IDinTheRanking],StandardName[StandardizedName],Analiza_wRankingach[[#This Row],[Nazwa uczelni]],StandardName[Ranking],"=Webometrics")&gt;0,1,0)</f>
        <v>1</v>
      </c>
      <c r="L45">
        <f>SUM(Analiza_wRankingach[[#This Row],[THE]:[Webometrics]])</f>
        <v>4</v>
      </c>
      <c r="M4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31</v>
      </c>
      <c r="N4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96</v>
      </c>
      <c r="O4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21</v>
      </c>
      <c r="P4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75</v>
      </c>
      <c r="Q45">
        <f>SUM(Analiza_wRankingach[[#This Row],[THE_RV1000]:[Webometrics_RV1000]])</f>
        <v>223</v>
      </c>
      <c r="R45">
        <f>SUMIFS(StandardName[RankValueInTheRanking],StandardName[StandardizedName],Analiza_wRankingach[[#This Row],[Nazwa uczelni]],StandardName[Ranking],"=THE")</f>
        <v>31</v>
      </c>
      <c r="S45">
        <f>SUMIFS(StandardName[RankValueInTheRanking],StandardName[StandardizedName],Analiza_wRankingach[[#This Row],[Nazwa uczelni]],StandardName[Ranking],"=ARWU")</f>
        <v>96</v>
      </c>
      <c r="T45">
        <f>SUMIFS(StandardName[RankValueInTheRanking],StandardName[StandardizedName],Analiza_wRankingach[[#This Row],[Nazwa uczelni]],StandardName[Ranking],"=QS")</f>
        <v>21</v>
      </c>
      <c r="U45">
        <f>SUMIFS(StandardName[RankValueInTheRanking],StandardName[StandardizedName],Analiza_wRankingach[[#This Row],[Nazwa uczelni]],StandardName[Ranking],"=Webometrics")</f>
        <v>75</v>
      </c>
      <c r="V45">
        <f>SUMIFS(StandardName[IDinTheRanking],StandardName[StandardizedName],Analiza_wRankingach[[#This Row],[Nazwa uczelni]],StandardName[Ranking],"=THE")</f>
        <v>31</v>
      </c>
      <c r="W45">
        <f>SUMIFS(StandardName[IDinTheRanking],StandardName[StandardizedName],Analiza_wRankingach[[#This Row],[Nazwa uczelni]],StandardName[Ranking],"=ARWU")</f>
        <v>97</v>
      </c>
      <c r="X45">
        <f>SUMIFS(StandardName[IDinTheRanking],StandardName[StandardizedName],Analiza_wRankingach[[#This Row],[Nazwa uczelni]],StandardName[Ranking],"=QS")</f>
        <v>21</v>
      </c>
      <c r="Y45">
        <f>SUMIFS(StandardName[IDinTheRanking],StandardName[StandardizedName],Analiza_wRankingach[[#This Row],[Nazwa uczelni]],StandardName[Ranking],"=Webometrics")</f>
        <v>75</v>
      </c>
      <c r="Z45">
        <f>SUM(Analiza_wRankingach[[#This Row],[THE_ID]:[Webometrics_ID]])</f>
        <v>224</v>
      </c>
    </row>
    <row r="46" spans="1:26" x14ac:dyDescent="0.45">
      <c r="A46" t="s">
        <v>225</v>
      </c>
      <c r="B46">
        <v>45</v>
      </c>
      <c r="C46" t="s">
        <v>225</v>
      </c>
      <c r="D46">
        <v>44</v>
      </c>
      <c r="E46" t="s">
        <v>848</v>
      </c>
      <c r="G46" t="s">
        <v>614</v>
      </c>
      <c r="H46">
        <f>IF(SUMIFS(StandardName[IDinTheRanking],StandardName[StandardizedName],Analiza_wRankingach[[#This Row],[Nazwa uczelni]],StandardName[Ranking],"=THE")&gt;0,1,0)</f>
        <v>1</v>
      </c>
      <c r="I46">
        <f>IF(SUMIFS(StandardName[IDinTheRanking],StandardName[StandardizedName],Analiza_wRankingach[[#This Row],[Nazwa uczelni]],StandardName[Ranking],"=ARWU")&gt;0,1,0)</f>
        <v>1</v>
      </c>
      <c r="J46">
        <f>IF(SUMIFS(StandardName[IDinTheRanking],StandardName[StandardizedName],Analiza_wRankingach[[#This Row],[Nazwa uczelni]],StandardName[Ranking],"=QS")&gt;0,1,0)</f>
        <v>1</v>
      </c>
      <c r="K46">
        <f>IF(SUMIFS(StandardName[IDinTheRanking],StandardName[StandardizedName],Analiza_wRankingach[[#This Row],[Nazwa uczelni]],StandardName[Ranking],"=Webometrics")&gt;0,1,0)</f>
        <v>1</v>
      </c>
      <c r="L46">
        <f>SUM(Analiza_wRankingach[[#This Row],[THE]:[Webometrics]])</f>
        <v>4</v>
      </c>
      <c r="M4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36</v>
      </c>
      <c r="N4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88</v>
      </c>
      <c r="O4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19</v>
      </c>
      <c r="P4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87</v>
      </c>
      <c r="Q46">
        <f>SUM(Analiza_wRankingach[[#This Row],[THE_RV1000]:[Webometrics_RV1000]])</f>
        <v>230</v>
      </c>
      <c r="R46">
        <f>SUMIFS(StandardName[RankValueInTheRanking],StandardName[StandardizedName],Analiza_wRankingach[[#This Row],[Nazwa uczelni]],StandardName[Ranking],"=THE")</f>
        <v>36</v>
      </c>
      <c r="S46">
        <f>SUMIFS(StandardName[RankValueInTheRanking],StandardName[StandardizedName],Analiza_wRankingach[[#This Row],[Nazwa uczelni]],StandardName[Ranking],"=ARWU")</f>
        <v>88</v>
      </c>
      <c r="T46">
        <f>SUMIFS(StandardName[RankValueInTheRanking],StandardName[StandardizedName],Analiza_wRankingach[[#This Row],[Nazwa uczelni]],StandardName[Ranking],"=QS")</f>
        <v>19</v>
      </c>
      <c r="U46">
        <f>SUMIFS(StandardName[RankValueInTheRanking],StandardName[StandardizedName],Analiza_wRankingach[[#This Row],[Nazwa uczelni]],StandardName[Ranking],"=Webometrics")</f>
        <v>87</v>
      </c>
      <c r="V46">
        <f>SUMIFS(StandardName[IDinTheRanking],StandardName[StandardizedName],Analiza_wRankingach[[#This Row],[Nazwa uczelni]],StandardName[Ranking],"=THE")</f>
        <v>36</v>
      </c>
      <c r="W46">
        <f>SUMIFS(StandardName[IDinTheRanking],StandardName[StandardizedName],Analiza_wRankingach[[#This Row],[Nazwa uczelni]],StandardName[Ranking],"=ARWU")</f>
        <v>88</v>
      </c>
      <c r="X46">
        <f>SUMIFS(StandardName[IDinTheRanking],StandardName[StandardizedName],Analiza_wRankingach[[#This Row],[Nazwa uczelni]],StandardName[Ranking],"=QS")</f>
        <v>19</v>
      </c>
      <c r="Y46">
        <f>SUMIFS(StandardName[IDinTheRanking],StandardName[StandardizedName],Analiza_wRankingach[[#This Row],[Nazwa uczelni]],StandardName[Ranking],"=Webometrics")</f>
        <v>87</v>
      </c>
      <c r="Z46">
        <f>SUM(Analiza_wRankingach[[#This Row],[THE_ID]:[Webometrics_ID]])</f>
        <v>230</v>
      </c>
    </row>
    <row r="47" spans="1:26" x14ac:dyDescent="0.45">
      <c r="A47" t="s">
        <v>556</v>
      </c>
      <c r="B47">
        <v>46</v>
      </c>
      <c r="C47" t="s">
        <v>556</v>
      </c>
      <c r="D47">
        <v>44</v>
      </c>
      <c r="E47" t="s">
        <v>848</v>
      </c>
      <c r="G47" t="s">
        <v>245</v>
      </c>
      <c r="H47">
        <f>IF(SUMIFS(StandardName[IDinTheRanking],StandardName[StandardizedName],Analiza_wRankingach[[#This Row],[Nazwa uczelni]],StandardName[Ranking],"=THE")&gt;0,1,0)</f>
        <v>1</v>
      </c>
      <c r="I47">
        <f>IF(SUMIFS(StandardName[IDinTheRanking],StandardName[StandardizedName],Analiza_wRankingach[[#This Row],[Nazwa uczelni]],StandardName[Ranking],"=ARWU")&gt;0,1,0)</f>
        <v>1</v>
      </c>
      <c r="J47">
        <f>IF(SUMIFS(StandardName[IDinTheRanking],StandardName[StandardizedName],Analiza_wRankingach[[#This Row],[Nazwa uczelni]],StandardName[Ranking],"=QS")&gt;0,1,0)</f>
        <v>1</v>
      </c>
      <c r="K47">
        <f>IF(SUMIFS(StandardName[IDinTheRanking],StandardName[StandardizedName],Analiza_wRankingach[[#This Row],[Nazwa uczelni]],StandardName[Ranking],"=Webometrics")&gt;0,1,0)</f>
        <v>1</v>
      </c>
      <c r="L47">
        <f>SUM(Analiza_wRankingach[[#This Row],[THE]:[Webometrics]])</f>
        <v>4</v>
      </c>
      <c r="M4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44</v>
      </c>
      <c r="N4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75</v>
      </c>
      <c r="O4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57</v>
      </c>
      <c r="P4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57</v>
      </c>
      <c r="Q47">
        <f>SUM(Analiza_wRankingach[[#This Row],[THE_RV1000]:[Webometrics_RV1000]])</f>
        <v>233</v>
      </c>
      <c r="R47">
        <f>SUMIFS(StandardName[RankValueInTheRanking],StandardName[StandardizedName],Analiza_wRankingach[[#This Row],[Nazwa uczelni]],StandardName[Ranking],"=THE")</f>
        <v>44</v>
      </c>
      <c r="S47">
        <f>SUMIFS(StandardName[RankValueInTheRanking],StandardName[StandardizedName],Analiza_wRankingach[[#This Row],[Nazwa uczelni]],StandardName[Ranking],"=ARWU")</f>
        <v>75</v>
      </c>
      <c r="T47">
        <f>SUMIFS(StandardName[RankValueInTheRanking],StandardName[StandardizedName],Analiza_wRankingach[[#This Row],[Nazwa uczelni]],StandardName[Ranking],"=QS")</f>
        <v>57</v>
      </c>
      <c r="U47">
        <f>SUMIFS(StandardName[RankValueInTheRanking],StandardName[StandardizedName],Analiza_wRankingach[[#This Row],[Nazwa uczelni]],StandardName[Ranking],"=Webometrics")</f>
        <v>57</v>
      </c>
      <c r="V47">
        <f>SUMIFS(StandardName[IDinTheRanking],StandardName[StandardizedName],Analiza_wRankingach[[#This Row],[Nazwa uczelni]],StandardName[Ranking],"=THE")</f>
        <v>44</v>
      </c>
      <c r="W47">
        <f>SUMIFS(StandardName[IDinTheRanking],StandardName[StandardizedName],Analiza_wRankingach[[#This Row],[Nazwa uczelni]],StandardName[Ranking],"=ARWU")</f>
        <v>75</v>
      </c>
      <c r="X47">
        <f>SUMIFS(StandardName[IDinTheRanking],StandardName[StandardizedName],Analiza_wRankingach[[#This Row],[Nazwa uczelni]],StandardName[Ranking],"=QS")</f>
        <v>57</v>
      </c>
      <c r="Y47">
        <f>SUMIFS(StandardName[IDinTheRanking],StandardName[StandardizedName],Analiza_wRankingach[[#This Row],[Nazwa uczelni]],StandardName[Ranking],"=Webometrics")</f>
        <v>57</v>
      </c>
      <c r="Z47">
        <f>SUM(Analiza_wRankingach[[#This Row],[THE_ID]:[Webometrics_ID]])</f>
        <v>233</v>
      </c>
    </row>
    <row r="48" spans="1:26" x14ac:dyDescent="0.45">
      <c r="A48" t="s">
        <v>289</v>
      </c>
      <c r="B48">
        <v>47</v>
      </c>
      <c r="C48" t="s">
        <v>816</v>
      </c>
      <c r="D48">
        <v>47</v>
      </c>
      <c r="E48" t="s">
        <v>848</v>
      </c>
      <c r="G48" t="s">
        <v>337</v>
      </c>
      <c r="H48">
        <f>IF(SUMIFS(StandardName[IDinTheRanking],StandardName[StandardizedName],Analiza_wRankingach[[#This Row],[Nazwa uczelni]],StandardName[Ranking],"=THE")&gt;0,1,0)</f>
        <v>1</v>
      </c>
      <c r="I48">
        <f>IF(SUMIFS(StandardName[IDinTheRanking],StandardName[StandardizedName],Analiza_wRankingach[[#This Row],[Nazwa uczelni]],StandardName[Ranking],"=ARWU")&gt;0,1,0)</f>
        <v>1</v>
      </c>
      <c r="J48">
        <f>IF(SUMIFS(StandardName[IDinTheRanking],StandardName[StandardizedName],Analiza_wRankingach[[#This Row],[Nazwa uczelni]],StandardName[Ranking],"=QS")&gt;0,1,0)</f>
        <v>1</v>
      </c>
      <c r="K48">
        <f>IF(SUMIFS(StandardName[IDinTheRanking],StandardName[StandardizedName],Analiza_wRankingach[[#This Row],[Nazwa uczelni]],StandardName[Ranking],"=Webometrics")&gt;0,1,0)</f>
        <v>1</v>
      </c>
      <c r="L48">
        <f>SUM(Analiza_wRankingach[[#This Row],[THE]:[Webometrics]])</f>
        <v>4</v>
      </c>
      <c r="M4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62</v>
      </c>
      <c r="N4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79</v>
      </c>
      <c r="O4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30</v>
      </c>
      <c r="P4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79</v>
      </c>
      <c r="Q48">
        <f>SUM(Analiza_wRankingach[[#This Row],[THE_RV1000]:[Webometrics_RV1000]])</f>
        <v>250</v>
      </c>
      <c r="R48">
        <f>SUMIFS(StandardName[RankValueInTheRanking],StandardName[StandardizedName],Analiza_wRankingach[[#This Row],[Nazwa uczelni]],StandardName[Ranking],"=THE")</f>
        <v>62</v>
      </c>
      <c r="S48">
        <f>SUMIFS(StandardName[RankValueInTheRanking],StandardName[StandardizedName],Analiza_wRankingach[[#This Row],[Nazwa uczelni]],StandardName[Ranking],"=ARWU")</f>
        <v>79</v>
      </c>
      <c r="T48">
        <f>SUMIFS(StandardName[RankValueInTheRanking],StandardName[StandardizedName],Analiza_wRankingach[[#This Row],[Nazwa uczelni]],StandardName[Ranking],"=QS")</f>
        <v>30</v>
      </c>
      <c r="U48">
        <f>SUMIFS(StandardName[RankValueInTheRanking],StandardName[StandardizedName],Analiza_wRankingach[[#This Row],[Nazwa uczelni]],StandardName[Ranking],"=Webometrics")</f>
        <v>79</v>
      </c>
      <c r="V48">
        <f>SUMIFS(StandardName[IDinTheRanking],StandardName[StandardizedName],Analiza_wRankingach[[#This Row],[Nazwa uczelni]],StandardName[Ranking],"=THE")</f>
        <v>62</v>
      </c>
      <c r="W48">
        <f>SUMIFS(StandardName[IDinTheRanking],StandardName[StandardizedName],Analiza_wRankingach[[#This Row],[Nazwa uczelni]],StandardName[Ranking],"=ARWU")</f>
        <v>80</v>
      </c>
      <c r="X48">
        <f>SUMIFS(StandardName[IDinTheRanking],StandardName[StandardizedName],Analiza_wRankingach[[#This Row],[Nazwa uczelni]],StandardName[Ranking],"=QS")</f>
        <v>30</v>
      </c>
      <c r="Y48">
        <f>SUMIFS(StandardName[IDinTheRanking],StandardName[StandardizedName],Analiza_wRankingach[[#This Row],[Nazwa uczelni]],StandardName[Ranking],"=Webometrics")</f>
        <v>79</v>
      </c>
      <c r="Z48">
        <f>SUM(Analiza_wRankingach[[#This Row],[THE_ID]:[Webometrics_ID]])</f>
        <v>251</v>
      </c>
    </row>
    <row r="49" spans="1:26" x14ac:dyDescent="0.45">
      <c r="A49" t="s">
        <v>558</v>
      </c>
      <c r="B49">
        <v>48</v>
      </c>
      <c r="C49" t="s">
        <v>199</v>
      </c>
      <c r="D49">
        <v>48</v>
      </c>
      <c r="E49" t="s">
        <v>848</v>
      </c>
      <c r="G49" t="s">
        <v>306</v>
      </c>
      <c r="H49">
        <f>IF(SUMIFS(StandardName[IDinTheRanking],StandardName[StandardizedName],Analiza_wRankingach[[#This Row],[Nazwa uczelni]],StandardName[Ranking],"=THE")&gt;0,1,0)</f>
        <v>1</v>
      </c>
      <c r="I49">
        <f>IF(SUMIFS(StandardName[IDinTheRanking],StandardName[StandardizedName],Analiza_wRankingach[[#This Row],[Nazwa uczelni]],StandardName[Ranking],"=ARWU")&gt;0,1,0)</f>
        <v>1</v>
      </c>
      <c r="J49">
        <f>IF(SUMIFS(StandardName[IDinTheRanking],StandardName[StandardizedName],Analiza_wRankingach[[#This Row],[Nazwa uczelni]],StandardName[Ranking],"=QS")&gt;0,1,0)</f>
        <v>1</v>
      </c>
      <c r="K49">
        <f>IF(SUMIFS(StandardName[IDinTheRanking],StandardName[StandardizedName],Analiza_wRankingach[[#This Row],[Nazwa uczelni]],StandardName[Ranking],"=Webometrics")&gt;0,1,0)</f>
        <v>1</v>
      </c>
      <c r="L49">
        <f>SUM(Analiza_wRankingach[[#This Row],[THE]:[Webometrics]])</f>
        <v>4</v>
      </c>
      <c r="M4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56</v>
      </c>
      <c r="N4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98</v>
      </c>
      <c r="O4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29</v>
      </c>
      <c r="P4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96</v>
      </c>
      <c r="Q49">
        <f>SUM(Analiza_wRankingach[[#This Row],[THE_RV1000]:[Webometrics_RV1000]])</f>
        <v>279</v>
      </c>
      <c r="R49">
        <f>SUMIFS(StandardName[RankValueInTheRanking],StandardName[StandardizedName],Analiza_wRankingach[[#This Row],[Nazwa uczelni]],StandardName[Ranking],"=THE")</f>
        <v>56</v>
      </c>
      <c r="S49">
        <f>SUMIFS(StandardName[RankValueInTheRanking],StandardName[StandardizedName],Analiza_wRankingach[[#This Row],[Nazwa uczelni]],StandardName[Ranking],"=ARWU")</f>
        <v>98</v>
      </c>
      <c r="T49">
        <f>SUMIFS(StandardName[RankValueInTheRanking],StandardName[StandardizedName],Analiza_wRankingach[[#This Row],[Nazwa uczelni]],StandardName[Ranking],"=QS")</f>
        <v>29</v>
      </c>
      <c r="U49">
        <f>SUMIFS(StandardName[RankValueInTheRanking],StandardName[StandardizedName],Analiza_wRankingach[[#This Row],[Nazwa uczelni]],StandardName[Ranking],"=Webometrics")</f>
        <v>96</v>
      </c>
      <c r="V49">
        <f>SUMIFS(StandardName[IDinTheRanking],StandardName[StandardizedName],Analiza_wRankingach[[#This Row],[Nazwa uczelni]],StandardName[Ranking],"=THE")</f>
        <v>56</v>
      </c>
      <c r="W49">
        <f>SUMIFS(StandardName[IDinTheRanking],StandardName[StandardizedName],Analiza_wRankingach[[#This Row],[Nazwa uczelni]],StandardName[Ranking],"=ARWU")</f>
        <v>98</v>
      </c>
      <c r="X49">
        <f>SUMIFS(StandardName[IDinTheRanking],StandardName[StandardizedName],Analiza_wRankingach[[#This Row],[Nazwa uczelni]],StandardName[Ranking],"=QS")</f>
        <v>29</v>
      </c>
      <c r="Y49">
        <f>SUMIFS(StandardName[IDinTheRanking],StandardName[StandardizedName],Analiza_wRankingach[[#This Row],[Nazwa uczelni]],StandardName[Ranking],"=Webometrics")</f>
        <v>96</v>
      </c>
      <c r="Z49">
        <f>SUM(Analiza_wRankingach[[#This Row],[THE_ID]:[Webometrics_ID]])</f>
        <v>279</v>
      </c>
    </row>
    <row r="50" spans="1:26" x14ac:dyDescent="0.45">
      <c r="A50" t="s">
        <v>266</v>
      </c>
      <c r="B50">
        <v>49</v>
      </c>
      <c r="C50" t="s">
        <v>266</v>
      </c>
      <c r="D50">
        <v>49</v>
      </c>
      <c r="E50" t="s">
        <v>848</v>
      </c>
      <c r="G50" t="s">
        <v>332</v>
      </c>
      <c r="H50">
        <f>IF(SUMIFS(StandardName[IDinTheRanking],StandardName[StandardizedName],Analiza_wRankingach[[#This Row],[Nazwa uczelni]],StandardName[Ranking],"=THE")&gt;0,1,0)</f>
        <v>1</v>
      </c>
      <c r="I50">
        <f>IF(SUMIFS(StandardName[IDinTheRanking],StandardName[StandardizedName],Analiza_wRankingach[[#This Row],[Nazwa uczelni]],StandardName[Ranking],"=ARWU")&gt;0,1,0)</f>
        <v>1</v>
      </c>
      <c r="J50">
        <f>IF(SUMIFS(StandardName[IDinTheRanking],StandardName[StandardizedName],Analiza_wRankingach[[#This Row],[Nazwa uczelni]],StandardName[Ranking],"=QS")&gt;0,1,0)</f>
        <v>1</v>
      </c>
      <c r="K50">
        <f>IF(SUMIFS(StandardName[IDinTheRanking],StandardName[StandardizedName],Analiza_wRankingach[[#This Row],[Nazwa uczelni]],StandardName[Ranking],"=Webometrics")&gt;0,1,0)</f>
        <v>1</v>
      </c>
      <c r="L50">
        <f>SUM(Analiza_wRankingach[[#This Row],[THE]:[Webometrics]])</f>
        <v>4</v>
      </c>
      <c r="M5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61</v>
      </c>
      <c r="N5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99</v>
      </c>
      <c r="O5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63</v>
      </c>
      <c r="P5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80</v>
      </c>
      <c r="Q50">
        <f>SUM(Analiza_wRankingach[[#This Row],[THE_RV1000]:[Webometrics_RV1000]])</f>
        <v>303</v>
      </c>
      <c r="R50">
        <f>SUMIFS(StandardName[RankValueInTheRanking],StandardName[StandardizedName],Analiza_wRankingach[[#This Row],[Nazwa uczelni]],StandardName[Ranking],"=THE")</f>
        <v>61</v>
      </c>
      <c r="S50">
        <f>SUMIFS(StandardName[RankValueInTheRanking],StandardName[StandardizedName],Analiza_wRankingach[[#This Row],[Nazwa uczelni]],StandardName[Ranking],"=ARWU")</f>
        <v>99</v>
      </c>
      <c r="T50">
        <f>SUMIFS(StandardName[RankValueInTheRanking],StandardName[StandardizedName],Analiza_wRankingach[[#This Row],[Nazwa uczelni]],StandardName[Ranking],"=QS")</f>
        <v>63</v>
      </c>
      <c r="U50">
        <f>SUMIFS(StandardName[RankValueInTheRanking],StandardName[StandardizedName],Analiza_wRankingach[[#This Row],[Nazwa uczelni]],StandardName[Ranking],"=Webometrics")</f>
        <v>80</v>
      </c>
      <c r="V50">
        <f>SUMIFS(StandardName[IDinTheRanking],StandardName[StandardizedName],Analiza_wRankingach[[#This Row],[Nazwa uczelni]],StandardName[Ranking],"=THE")</f>
        <v>61</v>
      </c>
      <c r="W50">
        <f>SUMIFS(StandardName[IDinTheRanking],StandardName[StandardizedName],Analiza_wRankingach[[#This Row],[Nazwa uczelni]],StandardName[Ranking],"=ARWU")</f>
        <v>99</v>
      </c>
      <c r="X50">
        <f>SUMIFS(StandardName[IDinTheRanking],StandardName[StandardizedName],Analiza_wRankingach[[#This Row],[Nazwa uczelni]],StandardName[Ranking],"=QS")</f>
        <v>63</v>
      </c>
      <c r="Y50">
        <f>SUMIFS(StandardName[IDinTheRanking],StandardName[StandardizedName],Analiza_wRankingach[[#This Row],[Nazwa uczelni]],StandardName[Ranking],"=Webometrics")</f>
        <v>80</v>
      </c>
      <c r="Z50">
        <f>SUM(Analiza_wRankingach[[#This Row],[THE_ID]:[Webometrics_ID]])</f>
        <v>303</v>
      </c>
    </row>
    <row r="51" spans="1:26" x14ac:dyDescent="0.45">
      <c r="A51" t="s">
        <v>561</v>
      </c>
      <c r="B51">
        <v>50</v>
      </c>
      <c r="C51" t="s">
        <v>561</v>
      </c>
      <c r="D51">
        <v>50</v>
      </c>
      <c r="E51" t="s">
        <v>848</v>
      </c>
      <c r="G51" t="s">
        <v>425</v>
      </c>
      <c r="H51">
        <f>IF(SUMIFS(StandardName[IDinTheRanking],StandardName[StandardizedName],Analiza_wRankingach[[#This Row],[Nazwa uczelni]],StandardName[Ranking],"=THE")&gt;0,1,0)</f>
        <v>1</v>
      </c>
      <c r="I51">
        <f>IF(SUMIFS(StandardName[IDinTheRanking],StandardName[StandardizedName],Analiza_wRankingach[[#This Row],[Nazwa uczelni]],StandardName[Ranking],"=ARWU")&gt;0,1,0)</f>
        <v>1</v>
      </c>
      <c r="J51">
        <f>IF(SUMIFS(StandardName[IDinTheRanking],StandardName[StandardizedName],Analiza_wRankingach[[#This Row],[Nazwa uczelni]],StandardName[Ranking],"=QS")&gt;0,1,0)</f>
        <v>1</v>
      </c>
      <c r="K51">
        <f>IF(SUMIFS(StandardName[IDinTheRanking],StandardName[StandardizedName],Analiza_wRankingach[[#This Row],[Nazwa uczelni]],StandardName[Ranking],"=Webometrics")&gt;0,1,0)</f>
        <v>1</v>
      </c>
      <c r="L51">
        <f>SUM(Analiza_wRankingach[[#This Row],[THE]:[Webometrics]])</f>
        <v>4</v>
      </c>
      <c r="M5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82</v>
      </c>
      <c r="N5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59</v>
      </c>
      <c r="O5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83</v>
      </c>
      <c r="P5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92</v>
      </c>
      <c r="Q51">
        <f>SUM(Analiza_wRankingach[[#This Row],[THE_RV1000]:[Webometrics_RV1000]])</f>
        <v>316</v>
      </c>
      <c r="R51">
        <f>SUMIFS(StandardName[RankValueInTheRanking],StandardName[StandardizedName],Analiza_wRankingach[[#This Row],[Nazwa uczelni]],StandardName[Ranking],"=THE")</f>
        <v>82</v>
      </c>
      <c r="S51">
        <f>SUMIFS(StandardName[RankValueInTheRanking],StandardName[StandardizedName],Analiza_wRankingach[[#This Row],[Nazwa uczelni]],StandardName[Ranking],"=ARWU")</f>
        <v>59</v>
      </c>
      <c r="T51">
        <f>SUMIFS(StandardName[RankValueInTheRanking],StandardName[StandardizedName],Analiza_wRankingach[[#This Row],[Nazwa uczelni]],StandardName[Ranking],"=QS")</f>
        <v>83</v>
      </c>
      <c r="U51">
        <f>SUMIFS(StandardName[RankValueInTheRanking],StandardName[StandardizedName],Analiza_wRankingach[[#This Row],[Nazwa uczelni]],StandardName[Ranking],"=Webometrics")</f>
        <v>92</v>
      </c>
      <c r="V51">
        <f>SUMIFS(StandardName[IDinTheRanking],StandardName[StandardizedName],Analiza_wRankingach[[#This Row],[Nazwa uczelni]],StandardName[Ranking],"=THE")</f>
        <v>84</v>
      </c>
      <c r="W51">
        <f>SUMIFS(StandardName[IDinTheRanking],StandardName[StandardizedName],Analiza_wRankingach[[#This Row],[Nazwa uczelni]],StandardName[Ranking],"=ARWU")</f>
        <v>59</v>
      </c>
      <c r="X51">
        <f>SUMIFS(StandardName[IDinTheRanking],StandardName[StandardizedName],Analiza_wRankingach[[#This Row],[Nazwa uczelni]],StandardName[Ranking],"=QS")</f>
        <v>84</v>
      </c>
      <c r="Y51">
        <f>SUMIFS(StandardName[IDinTheRanking],StandardName[StandardizedName],Analiza_wRankingach[[#This Row],[Nazwa uczelni]],StandardName[Ranking],"=Webometrics")</f>
        <v>92</v>
      </c>
      <c r="Z51">
        <f>SUM(Analiza_wRankingach[[#This Row],[THE_ID]:[Webometrics_ID]])</f>
        <v>319</v>
      </c>
    </row>
    <row r="52" spans="1:26" x14ac:dyDescent="0.45">
      <c r="A52" t="s">
        <v>563</v>
      </c>
      <c r="B52">
        <v>51</v>
      </c>
      <c r="C52" t="s">
        <v>563</v>
      </c>
      <c r="D52">
        <v>51</v>
      </c>
      <c r="E52" t="s">
        <v>848</v>
      </c>
      <c r="G52" t="s">
        <v>385</v>
      </c>
      <c r="H52">
        <f>IF(SUMIFS(StandardName[IDinTheRanking],StandardName[StandardizedName],Analiza_wRankingach[[#This Row],[Nazwa uczelni]],StandardName[Ranking],"=THE")&gt;0,1,0)</f>
        <v>1</v>
      </c>
      <c r="I52">
        <f>IF(SUMIFS(StandardName[IDinTheRanking],StandardName[StandardizedName],Analiza_wRankingach[[#This Row],[Nazwa uczelni]],StandardName[Ranking],"=ARWU")&gt;0,1,0)</f>
        <v>1</v>
      </c>
      <c r="J52">
        <f>IF(SUMIFS(StandardName[IDinTheRanking],StandardName[StandardizedName],Analiza_wRankingach[[#This Row],[Nazwa uczelni]],StandardName[Ranking],"=QS")&gt;0,1,0)</f>
        <v>1</v>
      </c>
      <c r="K52">
        <f>IF(SUMIFS(StandardName[IDinTheRanking],StandardName[StandardizedName],Analiza_wRankingach[[#This Row],[Nazwa uczelni]],StandardName[Ranking],"=Webometrics")&gt;0,1,0)</f>
        <v>1</v>
      </c>
      <c r="L52">
        <f>SUM(Analiza_wRankingach[[#This Row],[THE]:[Webometrics]])</f>
        <v>4</v>
      </c>
      <c r="M5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74</v>
      </c>
      <c r="N5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62</v>
      </c>
      <c r="O5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94</v>
      </c>
      <c r="P5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95</v>
      </c>
      <c r="Q52">
        <f>SUM(Analiza_wRankingach[[#This Row],[THE_RV1000]:[Webometrics_RV1000]])</f>
        <v>325</v>
      </c>
      <c r="R52">
        <f>SUMIFS(StandardName[RankValueInTheRanking],StandardName[StandardizedName],Analiza_wRankingach[[#This Row],[Nazwa uczelni]],StandardName[Ranking],"=THE")</f>
        <v>74</v>
      </c>
      <c r="S52">
        <f>SUMIFS(StandardName[RankValueInTheRanking],StandardName[StandardizedName],Analiza_wRankingach[[#This Row],[Nazwa uczelni]],StandardName[Ranking],"=ARWU")</f>
        <v>62</v>
      </c>
      <c r="T52">
        <f>SUMIFS(StandardName[RankValueInTheRanking],StandardName[StandardizedName],Analiza_wRankingach[[#This Row],[Nazwa uczelni]],StandardName[Ranking],"=QS")</f>
        <v>94</v>
      </c>
      <c r="U52">
        <f>SUMIFS(StandardName[RankValueInTheRanking],StandardName[StandardizedName],Analiza_wRankingach[[#This Row],[Nazwa uczelni]],StandardName[Ranking],"=Webometrics")</f>
        <v>95</v>
      </c>
      <c r="V52">
        <f>SUMIFS(StandardName[IDinTheRanking],StandardName[StandardizedName],Analiza_wRankingach[[#This Row],[Nazwa uczelni]],StandardName[Ranking],"=THE")</f>
        <v>74</v>
      </c>
      <c r="W52">
        <f>SUMIFS(StandardName[IDinTheRanking],StandardName[StandardizedName],Analiza_wRankingach[[#This Row],[Nazwa uczelni]],StandardName[Ranking],"=ARWU")</f>
        <v>63</v>
      </c>
      <c r="X52">
        <f>SUMIFS(StandardName[IDinTheRanking],StandardName[StandardizedName],Analiza_wRankingach[[#This Row],[Nazwa uczelni]],StandardName[Ranking],"=QS")</f>
        <v>94</v>
      </c>
      <c r="Y52">
        <f>SUMIFS(StandardName[IDinTheRanking],StandardName[StandardizedName],Analiza_wRankingach[[#This Row],[Nazwa uczelni]],StandardName[Ranking],"=Webometrics")</f>
        <v>95</v>
      </c>
      <c r="Z52">
        <f>SUM(Analiza_wRankingach[[#This Row],[THE_ID]:[Webometrics_ID]])</f>
        <v>326</v>
      </c>
    </row>
    <row r="53" spans="1:26" hidden="1" x14ac:dyDescent="0.45">
      <c r="A53" t="s">
        <v>565</v>
      </c>
      <c r="B53">
        <v>52</v>
      </c>
      <c r="C53" t="s">
        <v>565</v>
      </c>
      <c r="D53">
        <v>52</v>
      </c>
      <c r="E53" t="s">
        <v>848</v>
      </c>
      <c r="G53" t="s">
        <v>663</v>
      </c>
      <c r="H53">
        <f>IF(SUMIFS(StandardName[IDinTheRanking],StandardName[StandardizedName],Analiza_wRankingach[[#This Row],[Nazwa uczelni]],StandardName[Ranking],"=THE")&gt;0,1,0)</f>
        <v>1</v>
      </c>
      <c r="I53">
        <f>IF(SUMIFS(StandardName[IDinTheRanking],StandardName[StandardizedName],Analiza_wRankingach[[#This Row],[Nazwa uczelni]],StandardName[Ranking],"=ARWU")&gt;0,1,0)</f>
        <v>1</v>
      </c>
      <c r="J53">
        <f>IF(SUMIFS(StandardName[IDinTheRanking],StandardName[StandardizedName],Analiza_wRankingach[[#This Row],[Nazwa uczelni]],StandardName[Ranking],"=QS")&gt;0,1,0)</f>
        <v>1</v>
      </c>
      <c r="K53">
        <f>IF(SUMIFS(StandardName[IDinTheRanking],StandardName[StandardizedName],Analiza_wRankingach[[#This Row],[Nazwa uczelni]],StandardName[Ranking],"=Webometrics")&gt;0,1,0)</f>
        <v>0</v>
      </c>
      <c r="L53">
        <f>SUM(Analiza_wRankingach[[#This Row],[THE]:[Webometrics]])</f>
        <v>3</v>
      </c>
      <c r="M5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47</v>
      </c>
      <c r="N5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40</v>
      </c>
      <c r="O5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26</v>
      </c>
      <c r="P5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53">
        <f>SUM(Analiza_wRankingach[[#This Row],[THE_RV1000]:[Webometrics_RV1000]])</f>
        <v>1113</v>
      </c>
      <c r="R53">
        <f>SUMIFS(StandardName[RankValueInTheRanking],StandardName[StandardizedName],Analiza_wRankingach[[#This Row],[Nazwa uczelni]],StandardName[Ranking],"=THE")</f>
        <v>47</v>
      </c>
      <c r="S53">
        <f>SUMIFS(StandardName[RankValueInTheRanking],StandardName[StandardizedName],Analiza_wRankingach[[#This Row],[Nazwa uczelni]],StandardName[Ranking],"=ARWU")</f>
        <v>40</v>
      </c>
      <c r="T53">
        <f>SUMIFS(StandardName[RankValueInTheRanking],StandardName[StandardizedName],Analiza_wRankingach[[#This Row],[Nazwa uczelni]],StandardName[Ranking],"=QS")</f>
        <v>26</v>
      </c>
      <c r="U53">
        <f>SUMIFS(StandardName[RankValueInTheRanking],StandardName[StandardizedName],Analiza_wRankingach[[#This Row],[Nazwa uczelni]],StandardName[Ranking],"=Webometrics")</f>
        <v>0</v>
      </c>
      <c r="V53">
        <f>SUMIFS(StandardName[IDinTheRanking],StandardName[StandardizedName],Analiza_wRankingach[[#This Row],[Nazwa uczelni]],StandardName[Ranking],"=THE")</f>
        <v>47</v>
      </c>
      <c r="W53">
        <f>SUMIFS(StandardName[IDinTheRanking],StandardName[StandardizedName],Analiza_wRankingach[[#This Row],[Nazwa uczelni]],StandardName[Ranking],"=ARWU")</f>
        <v>40</v>
      </c>
      <c r="X53">
        <f>SUMIFS(StandardName[IDinTheRanking],StandardName[StandardizedName],Analiza_wRankingach[[#This Row],[Nazwa uczelni]],StandardName[Ranking],"=QS")</f>
        <v>26</v>
      </c>
      <c r="Y53">
        <f>SUMIFS(StandardName[IDinTheRanking],StandardName[StandardizedName],Analiza_wRankingach[[#This Row],[Nazwa uczelni]],StandardName[Ranking],"=Webometrics")</f>
        <v>0</v>
      </c>
      <c r="Z53">
        <f>SUM(Analiza_wRankingach[[#This Row],[THE_ID]:[Webometrics_ID]])</f>
        <v>113</v>
      </c>
    </row>
    <row r="54" spans="1:26" hidden="1" x14ac:dyDescent="0.45">
      <c r="A54" t="s">
        <v>347</v>
      </c>
      <c r="B54">
        <v>53</v>
      </c>
      <c r="C54" t="s">
        <v>347</v>
      </c>
      <c r="D54">
        <v>53</v>
      </c>
      <c r="E54" t="s">
        <v>848</v>
      </c>
      <c r="G54" t="s">
        <v>313</v>
      </c>
      <c r="H54">
        <f>IF(SUMIFS(StandardName[IDinTheRanking],StandardName[StandardizedName],Analiza_wRankingach[[#This Row],[Nazwa uczelni]],StandardName[Ranking],"=THE")&gt;0,1,0)</f>
        <v>1</v>
      </c>
      <c r="I54">
        <f>IF(SUMIFS(StandardName[IDinTheRanking],StandardName[StandardizedName],Analiza_wRankingach[[#This Row],[Nazwa uczelni]],StandardName[Ranking],"=ARWU")&gt;0,1,0)</f>
        <v>1</v>
      </c>
      <c r="J54">
        <f>IF(SUMIFS(StandardName[IDinTheRanking],StandardName[StandardizedName],Analiza_wRankingach[[#This Row],[Nazwa uczelni]],StandardName[Ranking],"=QS")&gt;0,1,0)</f>
        <v>0</v>
      </c>
      <c r="K54">
        <f>IF(SUMIFS(StandardName[IDinTheRanking],StandardName[StandardizedName],Analiza_wRankingach[[#This Row],[Nazwa uczelni]],StandardName[Ranking],"=Webometrics")&gt;0,1,0)</f>
        <v>1</v>
      </c>
      <c r="L54">
        <f>SUM(Analiza_wRankingach[[#This Row],[THE]:[Webometrics]])</f>
        <v>3</v>
      </c>
      <c r="M5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57</v>
      </c>
      <c r="N5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27</v>
      </c>
      <c r="O5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5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42</v>
      </c>
      <c r="Q54">
        <f>SUM(Analiza_wRankingach[[#This Row],[THE_RV1000]:[Webometrics_RV1000]])</f>
        <v>1126</v>
      </c>
      <c r="R54">
        <f>SUMIFS(StandardName[RankValueInTheRanking],StandardName[StandardizedName],Analiza_wRankingach[[#This Row],[Nazwa uczelni]],StandardName[Ranking],"=THE")</f>
        <v>57</v>
      </c>
      <c r="S54">
        <f>SUMIFS(StandardName[RankValueInTheRanking],StandardName[StandardizedName],Analiza_wRankingach[[#This Row],[Nazwa uczelni]],StandardName[Ranking],"=ARWU")</f>
        <v>27</v>
      </c>
      <c r="T54">
        <f>SUMIFS(StandardName[RankValueInTheRanking],StandardName[StandardizedName],Analiza_wRankingach[[#This Row],[Nazwa uczelni]],StandardName[Ranking],"=QS")</f>
        <v>0</v>
      </c>
      <c r="U54">
        <f>SUMIFS(StandardName[RankValueInTheRanking],StandardName[StandardizedName],Analiza_wRankingach[[#This Row],[Nazwa uczelni]],StandardName[Ranking],"=Webometrics")</f>
        <v>42</v>
      </c>
      <c r="V54">
        <f>SUMIFS(StandardName[IDinTheRanking],StandardName[StandardizedName],Analiza_wRankingach[[#This Row],[Nazwa uczelni]],StandardName[Ranking],"=THE")</f>
        <v>57</v>
      </c>
      <c r="W54">
        <f>SUMIFS(StandardName[IDinTheRanking],StandardName[StandardizedName],Analiza_wRankingach[[#This Row],[Nazwa uczelni]],StandardName[Ranking],"=ARWU")</f>
        <v>27</v>
      </c>
      <c r="X54">
        <f>SUMIFS(StandardName[IDinTheRanking],StandardName[StandardizedName],Analiza_wRankingach[[#This Row],[Nazwa uczelni]],StandardName[Ranking],"=QS")</f>
        <v>0</v>
      </c>
      <c r="Y54">
        <f>SUMIFS(StandardName[IDinTheRanking],StandardName[StandardizedName],Analiza_wRankingach[[#This Row],[Nazwa uczelni]],StandardName[Ranking],"=Webometrics")</f>
        <v>42</v>
      </c>
      <c r="Z54">
        <f>SUM(Analiza_wRankingach[[#This Row],[THE_ID]:[Webometrics_ID]])</f>
        <v>126</v>
      </c>
    </row>
    <row r="55" spans="1:26" hidden="1" x14ac:dyDescent="0.45">
      <c r="A55" t="s">
        <v>286</v>
      </c>
      <c r="B55">
        <v>54</v>
      </c>
      <c r="C55" t="s">
        <v>286</v>
      </c>
      <c r="D55">
        <v>54</v>
      </c>
      <c r="E55" t="s">
        <v>848</v>
      </c>
      <c r="G55" t="s">
        <v>366</v>
      </c>
      <c r="H55">
        <f>IF(SUMIFS(StandardName[IDinTheRanking],StandardName[StandardizedName],Analiza_wRankingach[[#This Row],[Nazwa uczelni]],StandardName[Ranking],"=THE")&gt;0,1,0)</f>
        <v>1</v>
      </c>
      <c r="I55">
        <f>IF(SUMIFS(StandardName[IDinTheRanking],StandardName[StandardizedName],Analiza_wRankingach[[#This Row],[Nazwa uczelni]],StandardName[Ranking],"=ARWU")&gt;0,1,0)</f>
        <v>1</v>
      </c>
      <c r="J55">
        <f>IF(SUMIFS(StandardName[IDinTheRanking],StandardName[StandardizedName],Analiza_wRankingach[[#This Row],[Nazwa uczelni]],StandardName[Ranking],"=QS")&gt;0,1,0)</f>
        <v>0</v>
      </c>
      <c r="K55">
        <f>IF(SUMIFS(StandardName[IDinTheRanking],StandardName[StandardizedName],Analiza_wRankingach[[#This Row],[Nazwa uczelni]],StandardName[Ranking],"=Webometrics")&gt;0,1,0)</f>
        <v>1</v>
      </c>
      <c r="L55">
        <f>SUM(Analiza_wRankingach[[#This Row],[THE]:[Webometrics]])</f>
        <v>3</v>
      </c>
      <c r="M5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69</v>
      </c>
      <c r="N5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29</v>
      </c>
      <c r="O5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5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28</v>
      </c>
      <c r="Q55">
        <f>SUM(Analiza_wRankingach[[#This Row],[THE_RV1000]:[Webometrics_RV1000]])</f>
        <v>1126</v>
      </c>
      <c r="R55">
        <f>SUMIFS(StandardName[RankValueInTheRanking],StandardName[StandardizedName],Analiza_wRankingach[[#This Row],[Nazwa uczelni]],StandardName[Ranking],"=THE")</f>
        <v>69</v>
      </c>
      <c r="S55">
        <f>SUMIFS(StandardName[RankValueInTheRanking],StandardName[StandardizedName],Analiza_wRankingach[[#This Row],[Nazwa uczelni]],StandardName[Ranking],"=ARWU")</f>
        <v>29</v>
      </c>
      <c r="T55">
        <f>SUMIFS(StandardName[RankValueInTheRanking],StandardName[StandardizedName],Analiza_wRankingach[[#This Row],[Nazwa uczelni]],StandardName[Ranking],"=QS")</f>
        <v>0</v>
      </c>
      <c r="U55">
        <f>SUMIFS(StandardName[RankValueInTheRanking],StandardName[StandardizedName],Analiza_wRankingach[[#This Row],[Nazwa uczelni]],StandardName[Ranking],"=Webometrics")</f>
        <v>28</v>
      </c>
      <c r="V55">
        <f>SUMIFS(StandardName[IDinTheRanking],StandardName[StandardizedName],Analiza_wRankingach[[#This Row],[Nazwa uczelni]],StandardName[Ranking],"=THE")</f>
        <v>69</v>
      </c>
      <c r="W55">
        <f>SUMIFS(StandardName[IDinTheRanking],StandardName[StandardizedName],Analiza_wRankingach[[#This Row],[Nazwa uczelni]],StandardName[Ranking],"=ARWU")</f>
        <v>29</v>
      </c>
      <c r="X55">
        <f>SUMIFS(StandardName[IDinTheRanking],StandardName[StandardizedName],Analiza_wRankingach[[#This Row],[Nazwa uczelni]],StandardName[Ranking],"=QS")</f>
        <v>0</v>
      </c>
      <c r="Y55">
        <f>SUMIFS(StandardName[IDinTheRanking],StandardName[StandardizedName],Analiza_wRankingach[[#This Row],[Nazwa uczelni]],StandardName[Ranking],"=Webometrics")</f>
        <v>28</v>
      </c>
      <c r="Z55">
        <f>SUM(Analiza_wRankingach[[#This Row],[THE_ID]:[Webometrics_ID]])</f>
        <v>126</v>
      </c>
    </row>
    <row r="56" spans="1:26" x14ac:dyDescent="0.45">
      <c r="A56" t="s">
        <v>352</v>
      </c>
      <c r="B56">
        <v>55</v>
      </c>
      <c r="C56" t="s">
        <v>352</v>
      </c>
      <c r="D56">
        <v>54</v>
      </c>
      <c r="E56" t="s">
        <v>848</v>
      </c>
      <c r="G56" t="s">
        <v>162</v>
      </c>
      <c r="H56">
        <f>IF(SUMIFS(StandardName[IDinTheRanking],StandardName[StandardizedName],Analiza_wRankingach[[#This Row],[Nazwa uczelni]],StandardName[Ranking],"=THE")&gt;0,1,0)</f>
        <v>1</v>
      </c>
      <c r="I56">
        <f>IF(SUMIFS(StandardName[IDinTheRanking],StandardName[StandardizedName],Analiza_wRankingach[[#This Row],[Nazwa uczelni]],StandardName[Ranking],"=ARWU")&gt;0,1,0)</f>
        <v>0</v>
      </c>
      <c r="J56">
        <f>IF(SUMIFS(StandardName[IDinTheRanking],StandardName[StandardizedName],Analiza_wRankingach[[#This Row],[Nazwa uczelni]],StandardName[Ranking],"=QS")&gt;0,1,0)</f>
        <v>1</v>
      </c>
      <c r="K56">
        <f>IF(SUMIFS(StandardName[IDinTheRanking],StandardName[StandardizedName],Analiza_wRankingach[[#This Row],[Nazwa uczelni]],StandardName[Ranking],"=Webometrics")&gt;0,1,0)</f>
        <v>1</v>
      </c>
      <c r="L56">
        <f>SUM(Analiza_wRankingach[[#This Row],[THE]:[Webometrics]])</f>
        <v>3</v>
      </c>
      <c r="M5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28</v>
      </c>
      <c r="N5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5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52</v>
      </c>
      <c r="P5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49</v>
      </c>
      <c r="Q56">
        <f>SUM(Analiza_wRankingach[[#This Row],[THE_RV1000]:[Webometrics_RV1000]])</f>
        <v>1129</v>
      </c>
      <c r="R56">
        <f>SUMIFS(StandardName[RankValueInTheRanking],StandardName[StandardizedName],Analiza_wRankingach[[#This Row],[Nazwa uczelni]],StandardName[Ranking],"=THE")</f>
        <v>28</v>
      </c>
      <c r="S56">
        <f>SUMIFS(StandardName[RankValueInTheRanking],StandardName[StandardizedName],Analiza_wRankingach[[#This Row],[Nazwa uczelni]],StandardName[Ranking],"=ARWU")</f>
        <v>0</v>
      </c>
      <c r="T56">
        <f>SUMIFS(StandardName[RankValueInTheRanking],StandardName[StandardizedName],Analiza_wRankingach[[#This Row],[Nazwa uczelni]],StandardName[Ranking],"=QS")</f>
        <v>52</v>
      </c>
      <c r="U56">
        <f>SUMIFS(StandardName[RankValueInTheRanking],StandardName[StandardizedName],Analiza_wRankingach[[#This Row],[Nazwa uczelni]],StandardName[Ranking],"=Webometrics")</f>
        <v>49</v>
      </c>
      <c r="V56">
        <f>SUMIFS(StandardName[IDinTheRanking],StandardName[StandardizedName],Analiza_wRankingach[[#This Row],[Nazwa uczelni]],StandardName[Ranking],"=THE")</f>
        <v>28</v>
      </c>
      <c r="W56">
        <f>SUMIFS(StandardName[IDinTheRanking],StandardName[StandardizedName],Analiza_wRankingach[[#This Row],[Nazwa uczelni]],StandardName[Ranking],"=ARWU")</f>
        <v>0</v>
      </c>
      <c r="X56">
        <f>SUMIFS(StandardName[IDinTheRanking],StandardName[StandardizedName],Analiza_wRankingach[[#This Row],[Nazwa uczelni]],StandardName[Ranking],"=QS")</f>
        <v>52</v>
      </c>
      <c r="Y56">
        <f>SUMIFS(StandardName[IDinTheRanking],StandardName[StandardizedName],Analiza_wRankingach[[#This Row],[Nazwa uczelni]],StandardName[Ranking],"=Webometrics")</f>
        <v>49</v>
      </c>
      <c r="Z56">
        <f>SUM(Analiza_wRankingach[[#This Row],[THE_ID]:[Webometrics_ID]])</f>
        <v>129</v>
      </c>
    </row>
    <row r="57" spans="1:26" hidden="1" x14ac:dyDescent="0.45">
      <c r="A57" t="s">
        <v>173</v>
      </c>
      <c r="B57">
        <v>56</v>
      </c>
      <c r="C57" t="s">
        <v>173</v>
      </c>
      <c r="D57">
        <v>56</v>
      </c>
      <c r="E57" t="s">
        <v>848</v>
      </c>
      <c r="G57" t="s">
        <v>173</v>
      </c>
      <c r="H57">
        <f>IF(SUMIFS(StandardName[IDinTheRanking],StandardName[StandardizedName],Analiza_wRankingach[[#This Row],[Nazwa uczelni]],StandardName[Ranking],"=THE")&gt;0,1,0)</f>
        <v>1</v>
      </c>
      <c r="I57">
        <f>IF(SUMIFS(StandardName[IDinTheRanking],StandardName[StandardizedName],Analiza_wRankingach[[#This Row],[Nazwa uczelni]],StandardName[Ranking],"=ARWU")&gt;0,1,0)</f>
        <v>1</v>
      </c>
      <c r="J57">
        <f>IF(SUMIFS(StandardName[IDinTheRanking],StandardName[StandardizedName],Analiza_wRankingach[[#This Row],[Nazwa uczelni]],StandardName[Ranking],"=QS")&gt;0,1,0)</f>
        <v>1</v>
      </c>
      <c r="K57">
        <f>IF(SUMIFS(StandardName[IDinTheRanking],StandardName[StandardizedName],Analiza_wRankingach[[#This Row],[Nazwa uczelni]],StandardName[Ranking],"=Webometrics")&gt;0,1,0)</f>
        <v>0</v>
      </c>
      <c r="L57">
        <f>SUM(Analiza_wRankingach[[#This Row],[THE]:[Webometrics]])</f>
        <v>3</v>
      </c>
      <c r="M5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30</v>
      </c>
      <c r="N5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56</v>
      </c>
      <c r="O5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49</v>
      </c>
      <c r="P5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57">
        <f>SUM(Analiza_wRankingach[[#This Row],[THE_RV1000]:[Webometrics_RV1000]])</f>
        <v>1135</v>
      </c>
      <c r="R57">
        <f>SUMIFS(StandardName[RankValueInTheRanking],StandardName[StandardizedName],Analiza_wRankingach[[#This Row],[Nazwa uczelni]],StandardName[Ranking],"=THE")</f>
        <v>30</v>
      </c>
      <c r="S57">
        <f>SUMIFS(StandardName[RankValueInTheRanking],StandardName[StandardizedName],Analiza_wRankingach[[#This Row],[Nazwa uczelni]],StandardName[Ranking],"=ARWU")</f>
        <v>56</v>
      </c>
      <c r="T57">
        <f>SUMIFS(StandardName[RankValueInTheRanking],StandardName[StandardizedName],Analiza_wRankingach[[#This Row],[Nazwa uczelni]],StandardName[Ranking],"=QS")</f>
        <v>49</v>
      </c>
      <c r="U57">
        <f>SUMIFS(StandardName[RankValueInTheRanking],StandardName[StandardizedName],Analiza_wRankingach[[#This Row],[Nazwa uczelni]],StandardName[Ranking],"=Webometrics")</f>
        <v>0</v>
      </c>
      <c r="V57">
        <f>SUMIFS(StandardName[IDinTheRanking],StandardName[StandardizedName],Analiza_wRankingach[[#This Row],[Nazwa uczelni]],StandardName[Ranking],"=THE")</f>
        <v>30</v>
      </c>
      <c r="W57">
        <f>SUMIFS(StandardName[IDinTheRanking],StandardName[StandardizedName],Analiza_wRankingach[[#This Row],[Nazwa uczelni]],StandardName[Ranking],"=ARWU")</f>
        <v>56</v>
      </c>
      <c r="X57">
        <f>SUMIFS(StandardName[IDinTheRanking],StandardName[StandardizedName],Analiza_wRankingach[[#This Row],[Nazwa uczelni]],StandardName[Ranking],"=QS")</f>
        <v>49</v>
      </c>
      <c r="Y57">
        <f>SUMIFS(StandardName[IDinTheRanking],StandardName[StandardizedName],Analiza_wRankingach[[#This Row],[Nazwa uczelni]],StandardName[Ranking],"=Webometrics")</f>
        <v>0</v>
      </c>
      <c r="Z57">
        <f>SUM(Analiza_wRankingach[[#This Row],[THE_ID]:[Webometrics_ID]])</f>
        <v>135</v>
      </c>
    </row>
    <row r="58" spans="1:26" hidden="1" x14ac:dyDescent="0.45">
      <c r="A58" t="s">
        <v>345</v>
      </c>
      <c r="B58">
        <v>57</v>
      </c>
      <c r="C58" t="s">
        <v>829</v>
      </c>
      <c r="D58">
        <v>57</v>
      </c>
      <c r="E58" t="s">
        <v>848</v>
      </c>
      <c r="G58" t="s">
        <v>360</v>
      </c>
      <c r="H58">
        <f>IF(SUMIFS(StandardName[IDinTheRanking],StandardName[StandardizedName],Analiza_wRankingach[[#This Row],[Nazwa uczelni]],StandardName[Ranking],"=THE")&gt;0,1,0)</f>
        <v>1</v>
      </c>
      <c r="I58">
        <f>IF(SUMIFS(StandardName[IDinTheRanking],StandardName[StandardizedName],Analiza_wRankingach[[#This Row],[Nazwa uczelni]],StandardName[Ranking],"=ARWU")&gt;0,1,0)</f>
        <v>1</v>
      </c>
      <c r="J58">
        <f>IF(SUMIFS(StandardName[IDinTheRanking],StandardName[StandardizedName],Analiza_wRankingach[[#This Row],[Nazwa uczelni]],StandardName[Ranking],"=QS")&gt;0,1,0)</f>
        <v>1</v>
      </c>
      <c r="K58">
        <f>IF(SUMIFS(StandardName[IDinTheRanking],StandardName[StandardizedName],Analiza_wRankingach[[#This Row],[Nazwa uczelni]],StandardName[Ranking],"=Webometrics")&gt;0,1,0)</f>
        <v>0</v>
      </c>
      <c r="L58">
        <f>SUM(Analiza_wRankingach[[#This Row],[THE]:[Webometrics]])</f>
        <v>3</v>
      </c>
      <c r="M5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68</v>
      </c>
      <c r="N5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41</v>
      </c>
      <c r="O5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36</v>
      </c>
      <c r="P5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58">
        <f>SUM(Analiza_wRankingach[[#This Row],[THE_RV1000]:[Webometrics_RV1000]])</f>
        <v>1145</v>
      </c>
      <c r="R58">
        <f>SUMIFS(StandardName[RankValueInTheRanking],StandardName[StandardizedName],Analiza_wRankingach[[#This Row],[Nazwa uczelni]],StandardName[Ranking],"=THE")</f>
        <v>68</v>
      </c>
      <c r="S58">
        <f>SUMIFS(StandardName[RankValueInTheRanking],StandardName[StandardizedName],Analiza_wRankingach[[#This Row],[Nazwa uczelni]],StandardName[Ranking],"=ARWU")</f>
        <v>41</v>
      </c>
      <c r="T58">
        <f>SUMIFS(StandardName[RankValueInTheRanking],StandardName[StandardizedName],Analiza_wRankingach[[#This Row],[Nazwa uczelni]],StandardName[Ranking],"=QS")</f>
        <v>36</v>
      </c>
      <c r="U58">
        <f>SUMIFS(StandardName[RankValueInTheRanking],StandardName[StandardizedName],Analiza_wRankingach[[#This Row],[Nazwa uczelni]],StandardName[Ranking],"=Webometrics")</f>
        <v>0</v>
      </c>
      <c r="V58">
        <f>SUMIFS(StandardName[IDinTheRanking],StandardName[StandardizedName],Analiza_wRankingach[[#This Row],[Nazwa uczelni]],StandardName[Ranking],"=THE")</f>
        <v>68</v>
      </c>
      <c r="W58">
        <f>SUMIFS(StandardName[IDinTheRanking],StandardName[StandardizedName],Analiza_wRankingach[[#This Row],[Nazwa uczelni]],StandardName[Ranking],"=ARWU")</f>
        <v>42</v>
      </c>
      <c r="X58">
        <f>SUMIFS(StandardName[IDinTheRanking],StandardName[StandardizedName],Analiza_wRankingach[[#This Row],[Nazwa uczelni]],StandardName[Ranking],"=QS")</f>
        <v>36</v>
      </c>
      <c r="Y58">
        <f>SUMIFS(StandardName[IDinTheRanking],StandardName[StandardizedName],Analiza_wRankingach[[#This Row],[Nazwa uczelni]],StandardName[Ranking],"=Webometrics")</f>
        <v>0</v>
      </c>
      <c r="Z58">
        <f>SUM(Analiza_wRankingach[[#This Row],[THE_ID]:[Webometrics_ID]])</f>
        <v>146</v>
      </c>
    </row>
    <row r="59" spans="1:26" x14ac:dyDescent="0.45">
      <c r="A59" t="s">
        <v>570</v>
      </c>
      <c r="B59">
        <v>58</v>
      </c>
      <c r="C59" t="s">
        <v>570</v>
      </c>
      <c r="D59">
        <v>57</v>
      </c>
      <c r="E59" t="s">
        <v>848</v>
      </c>
      <c r="G59" t="s">
        <v>230</v>
      </c>
      <c r="H59">
        <f>IF(SUMIFS(StandardName[IDinTheRanking],StandardName[StandardizedName],Analiza_wRankingach[[#This Row],[Nazwa uczelni]],StandardName[Ranking],"=THE")&gt;0,1,0)</f>
        <v>1</v>
      </c>
      <c r="I59">
        <f>IF(SUMIFS(StandardName[IDinTheRanking],StandardName[StandardizedName],Analiza_wRankingach[[#This Row],[Nazwa uczelni]],StandardName[Ranking],"=ARWU")&gt;0,1,0)</f>
        <v>0</v>
      </c>
      <c r="J59">
        <f>IF(SUMIFS(StandardName[IDinTheRanking],StandardName[StandardizedName],Analiza_wRankingach[[#This Row],[Nazwa uczelni]],StandardName[Ranking],"=QS")&gt;0,1,0)</f>
        <v>1</v>
      </c>
      <c r="K59">
        <f>IF(SUMIFS(StandardName[IDinTheRanking],StandardName[StandardizedName],Analiza_wRankingach[[#This Row],[Nazwa uczelni]],StandardName[Ranking],"=Webometrics")&gt;0,1,0)</f>
        <v>1</v>
      </c>
      <c r="L59">
        <f>SUM(Analiza_wRankingach[[#This Row],[THE]:[Webometrics]])</f>
        <v>3</v>
      </c>
      <c r="M5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41</v>
      </c>
      <c r="N5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5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16</v>
      </c>
      <c r="P5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90</v>
      </c>
      <c r="Q59">
        <f>SUM(Analiza_wRankingach[[#This Row],[THE_RV1000]:[Webometrics_RV1000]])</f>
        <v>1147</v>
      </c>
      <c r="R59">
        <f>SUMIFS(StandardName[RankValueInTheRanking],StandardName[StandardizedName],Analiza_wRankingach[[#This Row],[Nazwa uczelni]],StandardName[Ranking],"=THE")</f>
        <v>41</v>
      </c>
      <c r="S59">
        <f>SUMIFS(StandardName[RankValueInTheRanking],StandardName[StandardizedName],Analiza_wRankingach[[#This Row],[Nazwa uczelni]],StandardName[Ranking],"=ARWU")</f>
        <v>0</v>
      </c>
      <c r="T59">
        <f>SUMIFS(StandardName[RankValueInTheRanking],StandardName[StandardizedName],Analiza_wRankingach[[#This Row],[Nazwa uczelni]],StandardName[Ranking],"=QS")</f>
        <v>16</v>
      </c>
      <c r="U59">
        <f>SUMIFS(StandardName[RankValueInTheRanking],StandardName[StandardizedName],Analiza_wRankingach[[#This Row],[Nazwa uczelni]],StandardName[Ranking],"=Webometrics")</f>
        <v>90</v>
      </c>
      <c r="V59">
        <f>SUMIFS(StandardName[IDinTheRanking],StandardName[StandardizedName],Analiza_wRankingach[[#This Row],[Nazwa uczelni]],StandardName[Ranking],"=THE")</f>
        <v>41</v>
      </c>
      <c r="W59">
        <f>SUMIFS(StandardName[IDinTheRanking],StandardName[StandardizedName],Analiza_wRankingach[[#This Row],[Nazwa uczelni]],StandardName[Ranking],"=ARWU")</f>
        <v>0</v>
      </c>
      <c r="X59">
        <f>SUMIFS(StandardName[IDinTheRanking],StandardName[StandardizedName],Analiza_wRankingach[[#This Row],[Nazwa uczelni]],StandardName[Ranking],"=QS")</f>
        <v>16</v>
      </c>
      <c r="Y59">
        <f>SUMIFS(StandardName[IDinTheRanking],StandardName[StandardizedName],Analiza_wRankingach[[#This Row],[Nazwa uczelni]],StandardName[Ranking],"=Webometrics")</f>
        <v>90</v>
      </c>
      <c r="Z59">
        <f>SUM(Analiza_wRankingach[[#This Row],[THE_ID]:[Webometrics_ID]])</f>
        <v>147</v>
      </c>
    </row>
    <row r="60" spans="1:26" hidden="1" x14ac:dyDescent="0.45">
      <c r="A60" t="s">
        <v>425</v>
      </c>
      <c r="B60">
        <v>59</v>
      </c>
      <c r="C60" t="s">
        <v>425</v>
      </c>
      <c r="D60">
        <v>59</v>
      </c>
      <c r="E60" t="s">
        <v>848</v>
      </c>
      <c r="G60" t="s">
        <v>347</v>
      </c>
      <c r="H60">
        <f>IF(SUMIFS(StandardName[IDinTheRanking],StandardName[StandardizedName],Analiza_wRankingach[[#This Row],[Nazwa uczelni]],StandardName[Ranking],"=THE")&gt;0,1,0)</f>
        <v>1</v>
      </c>
      <c r="I60">
        <f>IF(SUMIFS(StandardName[IDinTheRanking],StandardName[StandardizedName],Analiza_wRankingach[[#This Row],[Nazwa uczelni]],StandardName[Ranking],"=ARWU")&gt;0,1,0)</f>
        <v>1</v>
      </c>
      <c r="J60">
        <f>IF(SUMIFS(StandardName[IDinTheRanking],StandardName[StandardizedName],Analiza_wRankingach[[#This Row],[Nazwa uczelni]],StandardName[Ranking],"=QS")&gt;0,1,0)</f>
        <v>0</v>
      </c>
      <c r="K60">
        <f>IF(SUMIFS(StandardName[IDinTheRanking],StandardName[StandardizedName],Analiza_wRankingach[[#This Row],[Nazwa uczelni]],StandardName[Ranking],"=Webometrics")&gt;0,1,0)</f>
        <v>1</v>
      </c>
      <c r="L60">
        <f>SUM(Analiza_wRankingach[[#This Row],[THE]:[Webometrics]])</f>
        <v>3</v>
      </c>
      <c r="M6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65</v>
      </c>
      <c r="N6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53</v>
      </c>
      <c r="O6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6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31</v>
      </c>
      <c r="Q60">
        <f>SUM(Analiza_wRankingach[[#This Row],[THE_RV1000]:[Webometrics_RV1000]])</f>
        <v>1149</v>
      </c>
      <c r="R60">
        <f>SUMIFS(StandardName[RankValueInTheRanking],StandardName[StandardizedName],Analiza_wRankingach[[#This Row],[Nazwa uczelni]],StandardName[Ranking],"=THE")</f>
        <v>65</v>
      </c>
      <c r="S60">
        <f>SUMIFS(StandardName[RankValueInTheRanking],StandardName[StandardizedName],Analiza_wRankingach[[#This Row],[Nazwa uczelni]],StandardName[Ranking],"=ARWU")</f>
        <v>53</v>
      </c>
      <c r="T60">
        <f>SUMIFS(StandardName[RankValueInTheRanking],StandardName[StandardizedName],Analiza_wRankingach[[#This Row],[Nazwa uczelni]],StandardName[Ranking],"=QS")</f>
        <v>0</v>
      </c>
      <c r="U60">
        <f>SUMIFS(StandardName[RankValueInTheRanking],StandardName[StandardizedName],Analiza_wRankingach[[#This Row],[Nazwa uczelni]],StandardName[Ranking],"=Webometrics")</f>
        <v>31</v>
      </c>
      <c r="V60">
        <f>SUMIFS(StandardName[IDinTheRanking],StandardName[StandardizedName],Analiza_wRankingach[[#This Row],[Nazwa uczelni]],StandardName[Ranking],"=THE")</f>
        <v>65</v>
      </c>
      <c r="W60">
        <f>SUMIFS(StandardName[IDinTheRanking],StandardName[StandardizedName],Analiza_wRankingach[[#This Row],[Nazwa uczelni]],StandardName[Ranking],"=ARWU")</f>
        <v>53</v>
      </c>
      <c r="X60">
        <f>SUMIFS(StandardName[IDinTheRanking],StandardName[StandardizedName],Analiza_wRankingach[[#This Row],[Nazwa uczelni]],StandardName[Ranking],"=QS")</f>
        <v>0</v>
      </c>
      <c r="Y60">
        <f>SUMIFS(StandardName[IDinTheRanking],StandardName[StandardizedName],Analiza_wRankingach[[#This Row],[Nazwa uczelni]],StandardName[Ranking],"=Webometrics")</f>
        <v>31</v>
      </c>
      <c r="Z60">
        <f>SUM(Analiza_wRankingach[[#This Row],[THE_ID]:[Webometrics_ID]])</f>
        <v>149</v>
      </c>
    </row>
    <row r="61" spans="1:26" hidden="1" x14ac:dyDescent="0.45">
      <c r="A61" t="s">
        <v>572</v>
      </c>
      <c r="B61">
        <v>60</v>
      </c>
      <c r="C61" t="s">
        <v>572</v>
      </c>
      <c r="D61">
        <v>60</v>
      </c>
      <c r="E61" t="s">
        <v>848</v>
      </c>
      <c r="G61" t="s">
        <v>282</v>
      </c>
      <c r="H61">
        <f>IF(SUMIFS(StandardName[IDinTheRanking],StandardName[StandardizedName],Analiza_wRankingach[[#This Row],[Nazwa uczelni]],StandardName[Ranking],"=THE")&gt;0,1,0)</f>
        <v>1</v>
      </c>
      <c r="I61">
        <f>IF(SUMIFS(StandardName[IDinTheRanking],StandardName[StandardizedName],Analiza_wRankingach[[#This Row],[Nazwa uczelni]],StandardName[Ranking],"=ARWU")&gt;0,1,0)</f>
        <v>1</v>
      </c>
      <c r="J61">
        <f>IF(SUMIFS(StandardName[IDinTheRanking],StandardName[StandardizedName],Analiza_wRankingach[[#This Row],[Nazwa uczelni]],StandardName[Ranking],"=QS")&gt;0,1,0)</f>
        <v>1</v>
      </c>
      <c r="K61">
        <f>IF(SUMIFS(StandardName[IDinTheRanking],StandardName[StandardizedName],Analiza_wRankingach[[#This Row],[Nazwa uczelni]],StandardName[Ranking],"=Webometrics")&gt;0,1,0)</f>
        <v>0</v>
      </c>
      <c r="L61">
        <f>SUM(Analiza_wRankingach[[#This Row],[THE]:[Webometrics]])</f>
        <v>3</v>
      </c>
      <c r="M6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51</v>
      </c>
      <c r="N6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67</v>
      </c>
      <c r="O6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34</v>
      </c>
      <c r="P6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61">
        <f>SUM(Analiza_wRankingach[[#This Row],[THE_RV1000]:[Webometrics_RV1000]])</f>
        <v>1152</v>
      </c>
      <c r="R61">
        <f>SUMIFS(StandardName[RankValueInTheRanking],StandardName[StandardizedName],Analiza_wRankingach[[#This Row],[Nazwa uczelni]],StandardName[Ranking],"=THE")</f>
        <v>51</v>
      </c>
      <c r="S61">
        <f>SUMIFS(StandardName[RankValueInTheRanking],StandardName[StandardizedName],Analiza_wRankingach[[#This Row],[Nazwa uczelni]],StandardName[Ranking],"=ARWU")</f>
        <v>67</v>
      </c>
      <c r="T61">
        <f>SUMIFS(StandardName[RankValueInTheRanking],StandardName[StandardizedName],Analiza_wRankingach[[#This Row],[Nazwa uczelni]],StandardName[Ranking],"=QS")</f>
        <v>34</v>
      </c>
      <c r="U61">
        <f>SUMIFS(StandardName[RankValueInTheRanking],StandardName[StandardizedName],Analiza_wRankingach[[#This Row],[Nazwa uczelni]],StandardName[Ranking],"=Webometrics")</f>
        <v>0</v>
      </c>
      <c r="V61">
        <f>SUMIFS(StandardName[IDinTheRanking],StandardName[StandardizedName],Analiza_wRankingach[[#This Row],[Nazwa uczelni]],StandardName[Ranking],"=THE")</f>
        <v>51</v>
      </c>
      <c r="W61">
        <f>SUMIFS(StandardName[IDinTheRanking],StandardName[StandardizedName],Analiza_wRankingach[[#This Row],[Nazwa uczelni]],StandardName[Ranking],"=ARWU")</f>
        <v>67</v>
      </c>
      <c r="X61">
        <f>SUMIFS(StandardName[IDinTheRanking],StandardName[StandardizedName],Analiza_wRankingach[[#This Row],[Nazwa uczelni]],StandardName[Ranking],"=QS")</f>
        <v>34</v>
      </c>
      <c r="Y61">
        <f>SUMIFS(StandardName[IDinTheRanking],StandardName[StandardizedName],Analiza_wRankingach[[#This Row],[Nazwa uczelni]],StandardName[Ranking],"=Webometrics")</f>
        <v>0</v>
      </c>
      <c r="Z61">
        <f>SUM(Analiza_wRankingach[[#This Row],[THE_ID]:[Webometrics_ID]])</f>
        <v>152</v>
      </c>
    </row>
    <row r="62" spans="1:26" x14ac:dyDescent="0.45">
      <c r="A62" t="s">
        <v>463</v>
      </c>
      <c r="B62">
        <v>61</v>
      </c>
      <c r="C62" t="s">
        <v>808</v>
      </c>
      <c r="D62">
        <v>61</v>
      </c>
      <c r="E62" t="s">
        <v>848</v>
      </c>
      <c r="G62" t="s">
        <v>250</v>
      </c>
      <c r="H62">
        <f>IF(SUMIFS(StandardName[IDinTheRanking],StandardName[StandardizedName],Analiza_wRankingach[[#This Row],[Nazwa uczelni]],StandardName[Ranking],"=THE")&gt;0,1,0)</f>
        <v>1</v>
      </c>
      <c r="I62">
        <f>IF(SUMIFS(StandardName[IDinTheRanking],StandardName[StandardizedName],Analiza_wRankingach[[#This Row],[Nazwa uczelni]],StandardName[Ranking],"=ARWU")&gt;0,1,0)</f>
        <v>0</v>
      </c>
      <c r="J62">
        <f>IF(SUMIFS(StandardName[IDinTheRanking],StandardName[StandardizedName],Analiza_wRankingach[[#This Row],[Nazwa uczelni]],StandardName[Ranking],"=QS")&gt;0,1,0)</f>
        <v>1</v>
      </c>
      <c r="K62">
        <f>IF(SUMIFS(StandardName[IDinTheRanking],StandardName[StandardizedName],Analiza_wRankingach[[#This Row],[Nazwa uczelni]],StandardName[Ranking],"=Webometrics")&gt;0,1,0)</f>
        <v>1</v>
      </c>
      <c r="L62">
        <f>SUM(Analiza_wRankingach[[#This Row],[THE]:[Webometrics]])</f>
        <v>3</v>
      </c>
      <c r="M6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45</v>
      </c>
      <c r="N6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6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38</v>
      </c>
      <c r="P6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81</v>
      </c>
      <c r="Q62">
        <f>SUM(Analiza_wRankingach[[#This Row],[THE_RV1000]:[Webometrics_RV1000]])</f>
        <v>1164</v>
      </c>
      <c r="R62">
        <f>SUMIFS(StandardName[RankValueInTheRanking],StandardName[StandardizedName],Analiza_wRankingach[[#This Row],[Nazwa uczelni]],StandardName[Ranking],"=THE")</f>
        <v>45</v>
      </c>
      <c r="S62">
        <f>SUMIFS(StandardName[RankValueInTheRanking],StandardName[StandardizedName],Analiza_wRankingach[[#This Row],[Nazwa uczelni]],StandardName[Ranking],"=ARWU")</f>
        <v>0</v>
      </c>
      <c r="T62">
        <f>SUMIFS(StandardName[RankValueInTheRanking],StandardName[StandardizedName],Analiza_wRankingach[[#This Row],[Nazwa uczelni]],StandardName[Ranking],"=QS")</f>
        <v>38</v>
      </c>
      <c r="U62">
        <f>SUMIFS(StandardName[RankValueInTheRanking],StandardName[StandardizedName],Analiza_wRankingach[[#This Row],[Nazwa uczelni]],StandardName[Ranking],"=Webometrics")</f>
        <v>81</v>
      </c>
      <c r="V62">
        <f>SUMIFS(StandardName[IDinTheRanking],StandardName[StandardizedName],Analiza_wRankingach[[#This Row],[Nazwa uczelni]],StandardName[Ranking],"=THE")</f>
        <v>45</v>
      </c>
      <c r="W62">
        <f>SUMIFS(StandardName[IDinTheRanking],StandardName[StandardizedName],Analiza_wRankingach[[#This Row],[Nazwa uczelni]],StandardName[Ranking],"=ARWU")</f>
        <v>0</v>
      </c>
      <c r="X62">
        <f>SUMIFS(StandardName[IDinTheRanking],StandardName[StandardizedName],Analiza_wRankingach[[#This Row],[Nazwa uczelni]],StandardName[Ranking],"=QS")</f>
        <v>38</v>
      </c>
      <c r="Y62">
        <f>SUMIFS(StandardName[IDinTheRanking],StandardName[StandardizedName],Analiza_wRankingach[[#This Row],[Nazwa uczelni]],StandardName[Ranking],"=Webometrics")</f>
        <v>81</v>
      </c>
      <c r="Z62">
        <f>SUM(Analiza_wRankingach[[#This Row],[THE_ID]:[Webometrics_ID]])</f>
        <v>164</v>
      </c>
    </row>
    <row r="63" spans="1:26" hidden="1" x14ac:dyDescent="0.45">
      <c r="A63" t="s">
        <v>594</v>
      </c>
      <c r="B63">
        <v>62</v>
      </c>
      <c r="C63" t="s">
        <v>594</v>
      </c>
      <c r="D63">
        <v>62</v>
      </c>
      <c r="E63" t="s">
        <v>848</v>
      </c>
      <c r="G63" t="s">
        <v>456</v>
      </c>
      <c r="H63">
        <f>IF(SUMIFS(StandardName[IDinTheRanking],StandardName[StandardizedName],Analiza_wRankingach[[#This Row],[Nazwa uczelni]],StandardName[Ranking],"=THE")&gt;0,1,0)</f>
        <v>1</v>
      </c>
      <c r="I63">
        <f>IF(SUMIFS(StandardName[IDinTheRanking],StandardName[StandardizedName],Analiza_wRankingach[[#This Row],[Nazwa uczelni]],StandardName[Ranking],"=ARWU")&gt;0,1,0)</f>
        <v>1</v>
      </c>
      <c r="J63">
        <f>IF(SUMIFS(StandardName[IDinTheRanking],StandardName[StandardizedName],Analiza_wRankingach[[#This Row],[Nazwa uczelni]],StandardName[Ranking],"=QS")&gt;0,1,0)</f>
        <v>1</v>
      </c>
      <c r="K63">
        <f>IF(SUMIFS(StandardName[IDinTheRanking],StandardName[StandardizedName],Analiza_wRankingach[[#This Row],[Nazwa uczelni]],StandardName[Ranking],"=Webometrics")&gt;0,1,0)</f>
        <v>0</v>
      </c>
      <c r="L63">
        <f>SUM(Analiza_wRankingach[[#This Row],[THE]:[Webometrics]])</f>
        <v>3</v>
      </c>
      <c r="M6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93</v>
      </c>
      <c r="N6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16</v>
      </c>
      <c r="O6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69</v>
      </c>
      <c r="P6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63">
        <f>SUM(Analiza_wRankingach[[#This Row],[THE_RV1000]:[Webometrics_RV1000]])</f>
        <v>1178</v>
      </c>
      <c r="R63">
        <f>SUMIFS(StandardName[RankValueInTheRanking],StandardName[StandardizedName],Analiza_wRankingach[[#This Row],[Nazwa uczelni]],StandardName[Ranking],"=THE")</f>
        <v>93</v>
      </c>
      <c r="S63">
        <f>SUMIFS(StandardName[RankValueInTheRanking],StandardName[StandardizedName],Analiza_wRankingach[[#This Row],[Nazwa uczelni]],StandardName[Ranking],"=ARWU")</f>
        <v>16</v>
      </c>
      <c r="T63">
        <f>SUMIFS(StandardName[RankValueInTheRanking],StandardName[StandardizedName],Analiza_wRankingach[[#This Row],[Nazwa uczelni]],StandardName[Ranking],"=QS")</f>
        <v>69</v>
      </c>
      <c r="U63">
        <f>SUMIFS(StandardName[RankValueInTheRanking],StandardName[StandardizedName],Analiza_wRankingach[[#This Row],[Nazwa uczelni]],StandardName[Ranking],"=Webometrics")</f>
        <v>0</v>
      </c>
      <c r="V63">
        <f>SUMIFS(StandardName[IDinTheRanking],StandardName[StandardizedName],Analiza_wRankingach[[#This Row],[Nazwa uczelni]],StandardName[Ranking],"=THE")</f>
        <v>93</v>
      </c>
      <c r="W63">
        <f>SUMIFS(StandardName[IDinTheRanking],StandardName[StandardizedName],Analiza_wRankingach[[#This Row],[Nazwa uczelni]],StandardName[Ranking],"=ARWU")</f>
        <v>16</v>
      </c>
      <c r="X63">
        <f>SUMIFS(StandardName[IDinTheRanking],StandardName[StandardizedName],Analiza_wRankingach[[#This Row],[Nazwa uczelni]],StandardName[Ranking],"=QS")</f>
        <v>69</v>
      </c>
      <c r="Y63">
        <f>SUMIFS(StandardName[IDinTheRanking],StandardName[StandardizedName],Analiza_wRankingach[[#This Row],[Nazwa uczelni]],StandardName[Ranking],"=Webometrics")</f>
        <v>0</v>
      </c>
      <c r="Z63">
        <f>SUM(Analiza_wRankingach[[#This Row],[THE_ID]:[Webometrics_ID]])</f>
        <v>178</v>
      </c>
    </row>
    <row r="64" spans="1:26" hidden="1" x14ac:dyDescent="0.45">
      <c r="A64" t="s">
        <v>385</v>
      </c>
      <c r="B64">
        <v>63</v>
      </c>
      <c r="C64" t="s">
        <v>385</v>
      </c>
      <c r="D64">
        <v>62</v>
      </c>
      <c r="E64" t="s">
        <v>848</v>
      </c>
      <c r="G64" t="s">
        <v>352</v>
      </c>
      <c r="H64">
        <f>IF(SUMIFS(StandardName[IDinTheRanking],StandardName[StandardizedName],Analiza_wRankingach[[#This Row],[Nazwa uczelni]],StandardName[Ranking],"=THE")&gt;0,1,0)</f>
        <v>1</v>
      </c>
      <c r="I64">
        <f>IF(SUMIFS(StandardName[IDinTheRanking],StandardName[StandardizedName],Analiza_wRankingach[[#This Row],[Nazwa uczelni]],StandardName[Ranking],"=ARWU")&gt;0,1,0)</f>
        <v>1</v>
      </c>
      <c r="J64">
        <f>IF(SUMIFS(StandardName[IDinTheRanking],StandardName[StandardizedName],Analiza_wRankingach[[#This Row],[Nazwa uczelni]],StandardName[Ranking],"=QS")&gt;0,1,0)</f>
        <v>0</v>
      </c>
      <c r="K64">
        <f>IF(SUMIFS(StandardName[IDinTheRanking],StandardName[StandardizedName],Analiza_wRankingach[[#This Row],[Nazwa uczelni]],StandardName[Ranking],"=Webometrics")&gt;0,1,0)</f>
        <v>1</v>
      </c>
      <c r="L64">
        <f>SUM(Analiza_wRankingach[[#This Row],[THE]:[Webometrics]])</f>
        <v>3</v>
      </c>
      <c r="M6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66</v>
      </c>
      <c r="N6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54</v>
      </c>
      <c r="O6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6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65</v>
      </c>
      <c r="Q64">
        <f>SUM(Analiza_wRankingach[[#This Row],[THE_RV1000]:[Webometrics_RV1000]])</f>
        <v>1185</v>
      </c>
      <c r="R64">
        <f>SUMIFS(StandardName[RankValueInTheRanking],StandardName[StandardizedName],Analiza_wRankingach[[#This Row],[Nazwa uczelni]],StandardName[Ranking],"=THE")</f>
        <v>66</v>
      </c>
      <c r="S64">
        <f>SUMIFS(StandardName[RankValueInTheRanking],StandardName[StandardizedName],Analiza_wRankingach[[#This Row],[Nazwa uczelni]],StandardName[Ranking],"=ARWU")</f>
        <v>54</v>
      </c>
      <c r="T64">
        <f>SUMIFS(StandardName[RankValueInTheRanking],StandardName[StandardizedName],Analiza_wRankingach[[#This Row],[Nazwa uczelni]],StandardName[Ranking],"=QS")</f>
        <v>0</v>
      </c>
      <c r="U64">
        <f>SUMIFS(StandardName[RankValueInTheRanking],StandardName[StandardizedName],Analiza_wRankingach[[#This Row],[Nazwa uczelni]],StandardName[Ranking],"=Webometrics")</f>
        <v>65</v>
      </c>
      <c r="V64">
        <f>SUMIFS(StandardName[IDinTheRanking],StandardName[StandardizedName],Analiza_wRankingach[[#This Row],[Nazwa uczelni]],StandardName[Ranking],"=THE")</f>
        <v>66</v>
      </c>
      <c r="W64">
        <f>SUMIFS(StandardName[IDinTheRanking],StandardName[StandardizedName],Analiza_wRankingach[[#This Row],[Nazwa uczelni]],StandardName[Ranking],"=ARWU")</f>
        <v>55</v>
      </c>
      <c r="X64">
        <f>SUMIFS(StandardName[IDinTheRanking],StandardName[StandardizedName],Analiza_wRankingach[[#This Row],[Nazwa uczelni]],StandardName[Ranking],"=QS")</f>
        <v>0</v>
      </c>
      <c r="Y64">
        <f>SUMIFS(StandardName[IDinTheRanking],StandardName[StandardizedName],Analiza_wRankingach[[#This Row],[Nazwa uczelni]],StandardName[Ranking],"=Webometrics")</f>
        <v>65</v>
      </c>
      <c r="Z64">
        <f>SUM(Analiza_wRankingach[[#This Row],[THE_ID]:[Webometrics_ID]])</f>
        <v>186</v>
      </c>
    </row>
    <row r="65" spans="1:26" x14ac:dyDescent="0.45">
      <c r="A65" t="s">
        <v>595</v>
      </c>
      <c r="B65">
        <v>64</v>
      </c>
      <c r="C65" t="s">
        <v>810</v>
      </c>
      <c r="D65">
        <v>64</v>
      </c>
      <c r="E65" t="s">
        <v>848</v>
      </c>
      <c r="G65" t="s">
        <v>216</v>
      </c>
      <c r="H65">
        <f>IF(SUMIFS(StandardName[IDinTheRanking],StandardName[StandardizedName],Analiza_wRankingach[[#This Row],[Nazwa uczelni]],StandardName[Ranking],"=THE")&gt;0,1,0)</f>
        <v>1</v>
      </c>
      <c r="I65">
        <f>IF(SUMIFS(StandardName[IDinTheRanking],StandardName[StandardizedName],Analiza_wRankingach[[#This Row],[Nazwa uczelni]],StandardName[Ranking],"=ARWU")&gt;0,1,0)</f>
        <v>0</v>
      </c>
      <c r="J65">
        <f>IF(SUMIFS(StandardName[IDinTheRanking],StandardName[StandardizedName],Analiza_wRankingach[[#This Row],[Nazwa uczelni]],StandardName[Ranking],"=QS")&gt;0,1,0)</f>
        <v>1</v>
      </c>
      <c r="K65">
        <f>IF(SUMIFS(StandardName[IDinTheRanking],StandardName[StandardizedName],Analiza_wRankingach[[#This Row],[Nazwa uczelni]],StandardName[Ranking],"=Webometrics")&gt;0,1,0)</f>
        <v>1</v>
      </c>
      <c r="L65">
        <f>SUM(Analiza_wRankingach[[#This Row],[THE]:[Webometrics]])</f>
        <v>3</v>
      </c>
      <c r="M6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38</v>
      </c>
      <c r="N6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6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88</v>
      </c>
      <c r="P6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62</v>
      </c>
      <c r="Q65">
        <f>SUM(Analiza_wRankingach[[#This Row],[THE_RV1000]:[Webometrics_RV1000]])</f>
        <v>1188</v>
      </c>
      <c r="R65">
        <f>SUMIFS(StandardName[RankValueInTheRanking],StandardName[StandardizedName],Analiza_wRankingach[[#This Row],[Nazwa uczelni]],StandardName[Ranking],"=THE")</f>
        <v>38</v>
      </c>
      <c r="S65">
        <f>SUMIFS(StandardName[RankValueInTheRanking],StandardName[StandardizedName],Analiza_wRankingach[[#This Row],[Nazwa uczelni]],StandardName[Ranking],"=ARWU")</f>
        <v>0</v>
      </c>
      <c r="T65">
        <f>SUMIFS(StandardName[RankValueInTheRanking],StandardName[StandardizedName],Analiza_wRankingach[[#This Row],[Nazwa uczelni]],StandardName[Ranking],"=QS")</f>
        <v>88</v>
      </c>
      <c r="U65">
        <f>SUMIFS(StandardName[RankValueInTheRanking],StandardName[StandardizedName],Analiza_wRankingach[[#This Row],[Nazwa uczelni]],StandardName[Ranking],"=Webometrics")</f>
        <v>62</v>
      </c>
      <c r="V65">
        <f>SUMIFS(StandardName[IDinTheRanking],StandardName[StandardizedName],Analiza_wRankingach[[#This Row],[Nazwa uczelni]],StandardName[Ranking],"=THE")</f>
        <v>38</v>
      </c>
      <c r="W65">
        <f>SUMIFS(StandardName[IDinTheRanking],StandardName[StandardizedName],Analiza_wRankingach[[#This Row],[Nazwa uczelni]],StandardName[Ranking],"=ARWU")</f>
        <v>0</v>
      </c>
      <c r="X65">
        <f>SUMIFS(StandardName[IDinTheRanking],StandardName[StandardizedName],Analiza_wRankingach[[#This Row],[Nazwa uczelni]],StandardName[Ranking],"=QS")</f>
        <v>88</v>
      </c>
      <c r="Y65">
        <f>SUMIFS(StandardName[IDinTheRanking],StandardName[StandardizedName],Analiza_wRankingach[[#This Row],[Nazwa uczelni]],StandardName[Ranking],"=Webometrics")</f>
        <v>62</v>
      </c>
      <c r="Z65">
        <f>SUM(Analiza_wRankingach[[#This Row],[THE_ID]:[Webometrics_ID]])</f>
        <v>188</v>
      </c>
    </row>
    <row r="66" spans="1:26" x14ac:dyDescent="0.45">
      <c r="A66" t="s">
        <v>471</v>
      </c>
      <c r="B66">
        <v>65</v>
      </c>
      <c r="C66" t="s">
        <v>471</v>
      </c>
      <c r="D66">
        <v>64</v>
      </c>
      <c r="E66" t="s">
        <v>848</v>
      </c>
      <c r="G66" t="s">
        <v>326</v>
      </c>
      <c r="H66">
        <f>IF(SUMIFS(StandardName[IDinTheRanking],StandardName[StandardizedName],Analiza_wRankingach[[#This Row],[Nazwa uczelni]],StandardName[Ranking],"=THE")&gt;0,1,0)</f>
        <v>1</v>
      </c>
      <c r="I66">
        <f>IF(SUMIFS(StandardName[IDinTheRanking],StandardName[StandardizedName],Analiza_wRankingach[[#This Row],[Nazwa uczelni]],StandardName[Ranking],"=ARWU")&gt;0,1,0)</f>
        <v>0</v>
      </c>
      <c r="J66">
        <f>IF(SUMIFS(StandardName[IDinTheRanking],StandardName[StandardizedName],Analiza_wRankingach[[#This Row],[Nazwa uczelni]],StandardName[Ranking],"=QS")&gt;0,1,0)</f>
        <v>1</v>
      </c>
      <c r="K66">
        <f>IF(SUMIFS(StandardName[IDinTheRanking],StandardName[StandardizedName],Analiza_wRankingach[[#This Row],[Nazwa uczelni]],StandardName[Ranking],"=Webometrics")&gt;0,1,0)</f>
        <v>1</v>
      </c>
      <c r="L66">
        <f>SUM(Analiza_wRankingach[[#This Row],[THE]:[Webometrics]])</f>
        <v>3</v>
      </c>
      <c r="M6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60</v>
      </c>
      <c r="N6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6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58</v>
      </c>
      <c r="P6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73</v>
      </c>
      <c r="Q66">
        <f>SUM(Analiza_wRankingach[[#This Row],[THE_RV1000]:[Webometrics_RV1000]])</f>
        <v>1191</v>
      </c>
      <c r="R66">
        <f>SUMIFS(StandardName[RankValueInTheRanking],StandardName[StandardizedName],Analiza_wRankingach[[#This Row],[Nazwa uczelni]],StandardName[Ranking],"=THE")</f>
        <v>60</v>
      </c>
      <c r="S66">
        <f>SUMIFS(StandardName[RankValueInTheRanking],StandardName[StandardizedName],Analiza_wRankingach[[#This Row],[Nazwa uczelni]],StandardName[Ranking],"=ARWU")</f>
        <v>0</v>
      </c>
      <c r="T66">
        <f>SUMIFS(StandardName[RankValueInTheRanking],StandardName[StandardizedName],Analiza_wRankingach[[#This Row],[Nazwa uczelni]],StandardName[Ranking],"=QS")</f>
        <v>58</v>
      </c>
      <c r="U66">
        <f>SUMIFS(StandardName[RankValueInTheRanking],StandardName[StandardizedName],Analiza_wRankingach[[#This Row],[Nazwa uczelni]],StandardName[Ranking],"=Webometrics")</f>
        <v>73</v>
      </c>
      <c r="V66">
        <f>SUMIFS(StandardName[IDinTheRanking],StandardName[StandardizedName],Analiza_wRankingach[[#This Row],[Nazwa uczelni]],StandardName[Ranking],"=THE")</f>
        <v>60</v>
      </c>
      <c r="W66">
        <f>SUMIFS(StandardName[IDinTheRanking],StandardName[StandardizedName],Analiza_wRankingach[[#This Row],[Nazwa uczelni]],StandardName[Ranking],"=ARWU")</f>
        <v>0</v>
      </c>
      <c r="X66">
        <f>SUMIFS(StandardName[IDinTheRanking],StandardName[StandardizedName],Analiza_wRankingach[[#This Row],[Nazwa uczelni]],StandardName[Ranking],"=QS")</f>
        <v>58</v>
      </c>
      <c r="Y66">
        <f>SUMIFS(StandardName[IDinTheRanking],StandardName[StandardizedName],Analiza_wRankingach[[#This Row],[Nazwa uczelni]],StandardName[Ranking],"=Webometrics")</f>
        <v>73</v>
      </c>
      <c r="Z66">
        <f>SUM(Analiza_wRankingach[[#This Row],[THE_ID]:[Webometrics_ID]])</f>
        <v>191</v>
      </c>
    </row>
    <row r="67" spans="1:26" hidden="1" x14ac:dyDescent="0.45">
      <c r="A67" t="s">
        <v>388</v>
      </c>
      <c r="B67">
        <v>66</v>
      </c>
      <c r="C67" t="s">
        <v>388</v>
      </c>
      <c r="D67">
        <v>66</v>
      </c>
      <c r="E67" t="s">
        <v>848</v>
      </c>
      <c r="G67" t="s">
        <v>446</v>
      </c>
      <c r="H67">
        <f>IF(SUMIFS(StandardName[IDinTheRanking],StandardName[StandardizedName],Analiza_wRankingach[[#This Row],[Nazwa uczelni]],StandardName[Ranking],"=THE")&gt;0,1,0)</f>
        <v>1</v>
      </c>
      <c r="I67">
        <f>IF(SUMIFS(StandardName[IDinTheRanking],StandardName[StandardizedName],Analiza_wRankingach[[#This Row],[Nazwa uczelni]],StandardName[Ranking],"=ARWU")&gt;0,1,0)</f>
        <v>1</v>
      </c>
      <c r="J67">
        <f>IF(SUMIFS(StandardName[IDinTheRanking],StandardName[StandardizedName],Analiza_wRankingach[[#This Row],[Nazwa uczelni]],StandardName[Ranking],"=QS")&gt;0,1,0)</f>
        <v>1</v>
      </c>
      <c r="K67">
        <f>IF(SUMIFS(StandardName[IDinTheRanking],StandardName[StandardizedName],Analiza_wRankingach[[#This Row],[Nazwa uczelni]],StandardName[Ranking],"=Webometrics")&gt;0,1,0)</f>
        <v>0</v>
      </c>
      <c r="L67">
        <f>SUM(Analiza_wRankingach[[#This Row],[THE]:[Webometrics]])</f>
        <v>3</v>
      </c>
      <c r="M6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90</v>
      </c>
      <c r="N6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43</v>
      </c>
      <c r="O6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60</v>
      </c>
      <c r="P6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67">
        <f>SUM(Analiza_wRankingach[[#This Row],[THE_RV1000]:[Webometrics_RV1000]])</f>
        <v>1193</v>
      </c>
      <c r="R67">
        <f>SUMIFS(StandardName[RankValueInTheRanking],StandardName[StandardizedName],Analiza_wRankingach[[#This Row],[Nazwa uczelni]],StandardName[Ranking],"=THE")</f>
        <v>90</v>
      </c>
      <c r="S67">
        <f>SUMIFS(StandardName[RankValueInTheRanking],StandardName[StandardizedName],Analiza_wRankingach[[#This Row],[Nazwa uczelni]],StandardName[Ranking],"=ARWU")</f>
        <v>43</v>
      </c>
      <c r="T67">
        <f>SUMIFS(StandardName[RankValueInTheRanking],StandardName[StandardizedName],Analiza_wRankingach[[#This Row],[Nazwa uczelni]],StandardName[Ranking],"=QS")</f>
        <v>60</v>
      </c>
      <c r="U67">
        <f>SUMIFS(StandardName[RankValueInTheRanking],StandardName[StandardizedName],Analiza_wRankingach[[#This Row],[Nazwa uczelni]],StandardName[Ranking],"=Webometrics")</f>
        <v>0</v>
      </c>
      <c r="V67">
        <f>SUMIFS(StandardName[IDinTheRanking],StandardName[StandardizedName],Analiza_wRankingach[[#This Row],[Nazwa uczelni]],StandardName[Ranking],"=THE")</f>
        <v>90</v>
      </c>
      <c r="W67">
        <f>SUMIFS(StandardName[IDinTheRanking],StandardName[StandardizedName],Analiza_wRankingach[[#This Row],[Nazwa uczelni]],StandardName[Ranking],"=ARWU")</f>
        <v>43</v>
      </c>
      <c r="X67">
        <f>SUMIFS(StandardName[IDinTheRanking],StandardName[StandardizedName],Analiza_wRankingach[[#This Row],[Nazwa uczelni]],StandardName[Ranking],"=QS")</f>
        <v>60</v>
      </c>
      <c r="Y67">
        <f>SUMIFS(StandardName[IDinTheRanking],StandardName[StandardizedName],Analiza_wRankingach[[#This Row],[Nazwa uczelni]],StandardName[Ranking],"=Webometrics")</f>
        <v>0</v>
      </c>
      <c r="Z67">
        <f>SUM(Analiza_wRankingach[[#This Row],[THE_ID]:[Webometrics_ID]])</f>
        <v>193</v>
      </c>
    </row>
    <row r="68" spans="1:26" hidden="1" x14ac:dyDescent="0.45">
      <c r="A68" t="s">
        <v>282</v>
      </c>
      <c r="B68">
        <v>67</v>
      </c>
      <c r="C68" t="s">
        <v>282</v>
      </c>
      <c r="D68">
        <v>67</v>
      </c>
      <c r="E68" t="s">
        <v>848</v>
      </c>
      <c r="G68" t="s">
        <v>808</v>
      </c>
      <c r="H68">
        <f>IF(SUMIFS(StandardName[IDinTheRanking],StandardName[StandardizedName],Analiza_wRankingach[[#This Row],[Nazwa uczelni]],StandardName[Ranking],"=THE")&gt;0,1,0)</f>
        <v>1</v>
      </c>
      <c r="I68">
        <f>IF(SUMIFS(StandardName[IDinTheRanking],StandardName[StandardizedName],Analiza_wRankingach[[#This Row],[Nazwa uczelni]],StandardName[Ranking],"=ARWU")&gt;0,1,0)</f>
        <v>1</v>
      </c>
      <c r="J68">
        <f>IF(SUMIFS(StandardName[IDinTheRanking],StandardName[StandardizedName],Analiza_wRankingach[[#This Row],[Nazwa uczelni]],StandardName[Ranking],"=QS")&gt;0,1,0)</f>
        <v>0</v>
      </c>
      <c r="K68">
        <f>IF(SUMIFS(StandardName[IDinTheRanking],StandardName[StandardizedName],Analiza_wRankingach[[#This Row],[Nazwa uczelni]],StandardName[Ranking],"=Webometrics")&gt;0,1,0)</f>
        <v>1</v>
      </c>
      <c r="L68">
        <f>SUM(Analiza_wRankingach[[#This Row],[THE]:[Webometrics]])</f>
        <v>3</v>
      </c>
      <c r="M6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95</v>
      </c>
      <c r="N6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61</v>
      </c>
      <c r="O6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6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38</v>
      </c>
      <c r="Q68">
        <f>SUM(Analiza_wRankingach[[#This Row],[THE_RV1000]:[Webometrics_RV1000]])</f>
        <v>1194</v>
      </c>
      <c r="R68">
        <f>SUMIFS(StandardName[RankValueInTheRanking],StandardName[StandardizedName],Analiza_wRankingach[[#This Row],[Nazwa uczelni]],StandardName[Ranking],"=THE")</f>
        <v>95</v>
      </c>
      <c r="S68">
        <f>SUMIFS(StandardName[RankValueInTheRanking],StandardName[StandardizedName],Analiza_wRankingach[[#This Row],[Nazwa uczelni]],StandardName[Ranking],"=ARWU")</f>
        <v>61</v>
      </c>
      <c r="T68">
        <f>SUMIFS(StandardName[RankValueInTheRanking],StandardName[StandardizedName],Analiza_wRankingach[[#This Row],[Nazwa uczelni]],StandardName[Ranking],"=QS")</f>
        <v>0</v>
      </c>
      <c r="U68">
        <f>SUMIFS(StandardName[RankValueInTheRanking],StandardName[StandardizedName],Analiza_wRankingach[[#This Row],[Nazwa uczelni]],StandardName[Ranking],"=Webometrics")</f>
        <v>38</v>
      </c>
      <c r="V68">
        <f>SUMIFS(StandardName[IDinTheRanking],StandardName[StandardizedName],Analiza_wRankingach[[#This Row],[Nazwa uczelni]],StandardName[Ranking],"=THE")</f>
        <v>95</v>
      </c>
      <c r="W68">
        <f>SUMIFS(StandardName[IDinTheRanking],StandardName[StandardizedName],Analiza_wRankingach[[#This Row],[Nazwa uczelni]],StandardName[Ranking],"=ARWU")</f>
        <v>61</v>
      </c>
      <c r="X68">
        <f>SUMIFS(StandardName[IDinTheRanking],StandardName[StandardizedName],Analiza_wRankingach[[#This Row],[Nazwa uczelni]],StandardName[Ranking],"=QS")</f>
        <v>0</v>
      </c>
      <c r="Y68">
        <f>SUMIFS(StandardName[IDinTheRanking],StandardName[StandardizedName],Analiza_wRankingach[[#This Row],[Nazwa uczelni]],StandardName[Ranking],"=Webometrics")</f>
        <v>38</v>
      </c>
      <c r="Z68">
        <f>SUM(Analiza_wRankingach[[#This Row],[THE_ID]:[Webometrics_ID]])</f>
        <v>194</v>
      </c>
    </row>
    <row r="69" spans="1:26" x14ac:dyDescent="0.45">
      <c r="A69" t="s">
        <v>598</v>
      </c>
      <c r="B69">
        <v>68</v>
      </c>
      <c r="C69" t="s">
        <v>598</v>
      </c>
      <c r="D69">
        <v>67</v>
      </c>
      <c r="E69" t="s">
        <v>848</v>
      </c>
      <c r="G69" t="s">
        <v>545</v>
      </c>
      <c r="H69">
        <f>IF(SUMIFS(StandardName[IDinTheRanking],StandardName[StandardizedName],Analiza_wRankingach[[#This Row],[Nazwa uczelni]],StandardName[Ranking],"=THE")&gt;0,1,0)</f>
        <v>0</v>
      </c>
      <c r="I69">
        <f>IF(SUMIFS(StandardName[IDinTheRanking],StandardName[StandardizedName],Analiza_wRankingach[[#This Row],[Nazwa uczelni]],StandardName[Ranking],"=ARWU")&gt;0,1,0)</f>
        <v>1</v>
      </c>
      <c r="J69">
        <f>IF(SUMIFS(StandardName[IDinTheRanking],StandardName[StandardizedName],Analiza_wRankingach[[#This Row],[Nazwa uczelni]],StandardName[Ranking],"=QS")&gt;0,1,0)</f>
        <v>1</v>
      </c>
      <c r="K69">
        <f>IF(SUMIFS(StandardName[IDinTheRanking],StandardName[StandardizedName],Analiza_wRankingach[[#This Row],[Nazwa uczelni]],StandardName[Ranking],"=Webometrics")&gt;0,1,0)</f>
        <v>1</v>
      </c>
      <c r="L69">
        <f>SUM(Analiza_wRankingach[[#This Row],[THE]:[Webometrics]])</f>
        <v>3</v>
      </c>
      <c r="M6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6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39</v>
      </c>
      <c r="O6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82</v>
      </c>
      <c r="P6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74</v>
      </c>
      <c r="Q69">
        <f>SUM(Analiza_wRankingach[[#This Row],[THE_RV1000]:[Webometrics_RV1000]])</f>
        <v>1195</v>
      </c>
      <c r="R69">
        <f>SUMIFS(StandardName[RankValueInTheRanking],StandardName[StandardizedName],Analiza_wRankingach[[#This Row],[Nazwa uczelni]],StandardName[Ranking],"=THE")</f>
        <v>0</v>
      </c>
      <c r="S69">
        <f>SUMIFS(StandardName[RankValueInTheRanking],StandardName[StandardizedName],Analiza_wRankingach[[#This Row],[Nazwa uczelni]],StandardName[Ranking],"=ARWU")</f>
        <v>39</v>
      </c>
      <c r="T69">
        <f>SUMIFS(StandardName[RankValueInTheRanking],StandardName[StandardizedName],Analiza_wRankingach[[#This Row],[Nazwa uczelni]],StandardName[Ranking],"=QS")</f>
        <v>82</v>
      </c>
      <c r="U69">
        <f>SUMIFS(StandardName[RankValueInTheRanking],StandardName[StandardizedName],Analiza_wRankingach[[#This Row],[Nazwa uczelni]],StandardName[Ranking],"=Webometrics")</f>
        <v>74</v>
      </c>
      <c r="V69">
        <f>SUMIFS(StandardName[IDinTheRanking],StandardName[StandardizedName],Analiza_wRankingach[[#This Row],[Nazwa uczelni]],StandardName[Ranking],"=THE")</f>
        <v>0</v>
      </c>
      <c r="W69">
        <f>SUMIFS(StandardName[IDinTheRanking],StandardName[StandardizedName],Analiza_wRankingach[[#This Row],[Nazwa uczelni]],StandardName[Ranking],"=ARWU")</f>
        <v>39</v>
      </c>
      <c r="X69">
        <f>SUMIFS(StandardName[IDinTheRanking],StandardName[StandardizedName],Analiza_wRankingach[[#This Row],[Nazwa uczelni]],StandardName[Ranking],"=QS")</f>
        <v>82</v>
      </c>
      <c r="Y69">
        <f>SUMIFS(StandardName[IDinTheRanking],StandardName[StandardizedName],Analiza_wRankingach[[#This Row],[Nazwa uczelni]],StandardName[Ranking],"=Webometrics")</f>
        <v>74</v>
      </c>
      <c r="Z69">
        <f>SUM(Analiza_wRankingach[[#This Row],[THE_ID]:[Webometrics_ID]])</f>
        <v>195</v>
      </c>
    </row>
    <row r="70" spans="1:26" hidden="1" x14ac:dyDescent="0.45">
      <c r="A70" t="s">
        <v>599</v>
      </c>
      <c r="B70">
        <v>69</v>
      </c>
      <c r="C70" t="s">
        <v>599</v>
      </c>
      <c r="D70">
        <v>69</v>
      </c>
      <c r="E70" t="s">
        <v>848</v>
      </c>
      <c r="G70" t="s">
        <v>829</v>
      </c>
      <c r="H70">
        <f>IF(SUMIFS(StandardName[IDinTheRanking],StandardName[StandardizedName],Analiza_wRankingach[[#This Row],[Nazwa uczelni]],StandardName[Ranking],"=THE")&gt;0,1,0)</f>
        <v>1</v>
      </c>
      <c r="I70">
        <f>IF(SUMIFS(StandardName[IDinTheRanking],StandardName[StandardizedName],Analiza_wRankingach[[#This Row],[Nazwa uczelni]],StandardName[Ranking],"=ARWU")&gt;0,1,0)</f>
        <v>1</v>
      </c>
      <c r="J70">
        <f>IF(SUMIFS(StandardName[IDinTheRanking],StandardName[StandardizedName],Analiza_wRankingach[[#This Row],[Nazwa uczelni]],StandardName[Ranking],"=QS")&gt;0,1,0)</f>
        <v>0</v>
      </c>
      <c r="K70">
        <f>IF(SUMIFS(StandardName[IDinTheRanking],StandardName[StandardizedName],Analiza_wRankingach[[#This Row],[Nazwa uczelni]],StandardName[Ranking],"=Webometrics")&gt;0,1,0)</f>
        <v>1</v>
      </c>
      <c r="L70">
        <f>SUM(Analiza_wRankingach[[#This Row],[THE]:[Webometrics]])</f>
        <v>3</v>
      </c>
      <c r="M7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64</v>
      </c>
      <c r="N7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57</v>
      </c>
      <c r="O7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7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76</v>
      </c>
      <c r="Q70">
        <f>SUM(Analiza_wRankingach[[#This Row],[THE_RV1000]:[Webometrics_RV1000]])</f>
        <v>1197</v>
      </c>
      <c r="R70">
        <f>SUMIFS(StandardName[RankValueInTheRanking],StandardName[StandardizedName],Analiza_wRankingach[[#This Row],[Nazwa uczelni]],StandardName[Ranking],"=THE")</f>
        <v>64</v>
      </c>
      <c r="S70">
        <f>SUMIFS(StandardName[RankValueInTheRanking],StandardName[StandardizedName],Analiza_wRankingach[[#This Row],[Nazwa uczelni]],StandardName[Ranking],"=ARWU")</f>
        <v>57</v>
      </c>
      <c r="T70">
        <f>SUMIFS(StandardName[RankValueInTheRanking],StandardName[StandardizedName],Analiza_wRankingach[[#This Row],[Nazwa uczelni]],StandardName[Ranking],"=QS")</f>
        <v>0</v>
      </c>
      <c r="U70">
        <f>SUMIFS(StandardName[RankValueInTheRanking],StandardName[StandardizedName],Analiza_wRankingach[[#This Row],[Nazwa uczelni]],StandardName[Ranking],"=Webometrics")</f>
        <v>76</v>
      </c>
      <c r="V70">
        <f>SUMIFS(StandardName[IDinTheRanking],StandardName[StandardizedName],Analiza_wRankingach[[#This Row],[Nazwa uczelni]],StandardName[Ranking],"=THE")</f>
        <v>64</v>
      </c>
      <c r="W70">
        <f>SUMIFS(StandardName[IDinTheRanking],StandardName[StandardizedName],Analiza_wRankingach[[#This Row],[Nazwa uczelni]],StandardName[Ranking],"=ARWU")</f>
        <v>57</v>
      </c>
      <c r="X70">
        <f>SUMIFS(StandardName[IDinTheRanking],StandardName[StandardizedName],Analiza_wRankingach[[#This Row],[Nazwa uczelni]],StandardName[Ranking],"=QS")</f>
        <v>0</v>
      </c>
      <c r="Y70">
        <f>SUMIFS(StandardName[IDinTheRanking],StandardName[StandardizedName],Analiza_wRankingach[[#This Row],[Nazwa uczelni]],StandardName[Ranking],"=Webometrics")</f>
        <v>76</v>
      </c>
      <c r="Z70">
        <f>SUM(Analiza_wRankingach[[#This Row],[THE_ID]:[Webometrics_ID]])</f>
        <v>197</v>
      </c>
    </row>
    <row r="71" spans="1:26" hidden="1" x14ac:dyDescent="0.45">
      <c r="A71" t="s">
        <v>600</v>
      </c>
      <c r="B71">
        <v>70</v>
      </c>
      <c r="C71" t="s">
        <v>600</v>
      </c>
      <c r="D71">
        <v>70</v>
      </c>
      <c r="E71" t="s">
        <v>848</v>
      </c>
      <c r="G71" t="s">
        <v>234</v>
      </c>
      <c r="H71">
        <f>IF(SUMIFS(StandardName[IDinTheRanking],StandardName[StandardizedName],Analiza_wRankingach[[#This Row],[Nazwa uczelni]],StandardName[Ranking],"=THE")&gt;0,1,0)</f>
        <v>1</v>
      </c>
      <c r="I71">
        <f>IF(SUMIFS(StandardName[IDinTheRanking],StandardName[StandardizedName],Analiza_wRankingach[[#This Row],[Nazwa uczelni]],StandardName[Ranking],"=ARWU")&gt;0,1,0)</f>
        <v>1</v>
      </c>
      <c r="J71">
        <f>IF(SUMIFS(StandardName[IDinTheRanking],StandardName[StandardizedName],Analiza_wRankingach[[#This Row],[Nazwa uczelni]],StandardName[Ranking],"=QS")&gt;0,1,0)</f>
        <v>1</v>
      </c>
      <c r="K71">
        <f>IF(SUMIFS(StandardName[IDinTheRanking],StandardName[StandardizedName],Analiza_wRankingach[[#This Row],[Nazwa uczelni]],StandardName[Ranking],"=Webometrics")&gt;0,1,0)</f>
        <v>0</v>
      </c>
      <c r="L71">
        <f>SUM(Analiza_wRankingach[[#This Row],[THE]:[Webometrics]])</f>
        <v>3</v>
      </c>
      <c r="M7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42</v>
      </c>
      <c r="N7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95</v>
      </c>
      <c r="O7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76</v>
      </c>
      <c r="P7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71">
        <f>SUM(Analiza_wRankingach[[#This Row],[THE_RV1000]:[Webometrics_RV1000]])</f>
        <v>1213</v>
      </c>
      <c r="R71">
        <f>SUMIFS(StandardName[RankValueInTheRanking],StandardName[StandardizedName],Analiza_wRankingach[[#This Row],[Nazwa uczelni]],StandardName[Ranking],"=THE")</f>
        <v>42</v>
      </c>
      <c r="S71">
        <f>SUMIFS(StandardName[RankValueInTheRanking],StandardName[StandardizedName],Analiza_wRankingach[[#This Row],[Nazwa uczelni]],StandardName[Ranking],"=ARWU")</f>
        <v>95</v>
      </c>
      <c r="T71">
        <f>SUMIFS(StandardName[RankValueInTheRanking],StandardName[StandardizedName],Analiza_wRankingach[[#This Row],[Nazwa uczelni]],StandardName[Ranking],"=QS")</f>
        <v>76</v>
      </c>
      <c r="U71">
        <f>SUMIFS(StandardName[RankValueInTheRanking],StandardName[StandardizedName],Analiza_wRankingach[[#This Row],[Nazwa uczelni]],StandardName[Ranking],"=Webometrics")</f>
        <v>0</v>
      </c>
      <c r="V71">
        <f>SUMIFS(StandardName[IDinTheRanking],StandardName[StandardizedName],Analiza_wRankingach[[#This Row],[Nazwa uczelni]],StandardName[Ranking],"=THE")</f>
        <v>42</v>
      </c>
      <c r="W71">
        <f>SUMIFS(StandardName[IDinTheRanking],StandardName[StandardizedName],Analiza_wRankingach[[#This Row],[Nazwa uczelni]],StandardName[Ranking],"=ARWU")</f>
        <v>95</v>
      </c>
      <c r="X71">
        <f>SUMIFS(StandardName[IDinTheRanking],StandardName[StandardizedName],Analiza_wRankingach[[#This Row],[Nazwa uczelni]],StandardName[Ranking],"=QS")</f>
        <v>76</v>
      </c>
      <c r="Y71">
        <f>SUMIFS(StandardName[IDinTheRanking],StandardName[StandardizedName],Analiza_wRankingach[[#This Row],[Nazwa uczelni]],StandardName[Ranking],"=Webometrics")</f>
        <v>0</v>
      </c>
      <c r="Z71">
        <f>SUM(Analiza_wRankingach[[#This Row],[THE_ID]:[Webometrics_ID]])</f>
        <v>213</v>
      </c>
    </row>
    <row r="72" spans="1:26" hidden="1" x14ac:dyDescent="0.45">
      <c r="A72" t="s">
        <v>110</v>
      </c>
      <c r="B72">
        <v>71</v>
      </c>
      <c r="C72" t="s">
        <v>110</v>
      </c>
      <c r="D72">
        <v>71</v>
      </c>
      <c r="E72" t="s">
        <v>848</v>
      </c>
      <c r="G72" t="s">
        <v>392</v>
      </c>
      <c r="H72">
        <f>IF(SUMIFS(StandardName[IDinTheRanking],StandardName[StandardizedName],Analiza_wRankingach[[#This Row],[Nazwa uczelni]],StandardName[Ranking],"=THE")&gt;0,1,0)</f>
        <v>1</v>
      </c>
      <c r="I72">
        <f>IF(SUMIFS(StandardName[IDinTheRanking],StandardName[StandardizedName],Analiza_wRankingach[[#This Row],[Nazwa uczelni]],StandardName[Ranking],"=ARWU")&gt;0,1,0)</f>
        <v>1</v>
      </c>
      <c r="J72">
        <f>IF(SUMIFS(StandardName[IDinTheRanking],StandardName[StandardizedName],Analiza_wRankingach[[#This Row],[Nazwa uczelni]],StandardName[Ranking],"=QS")&gt;0,1,0)</f>
        <v>1</v>
      </c>
      <c r="K72">
        <f>IF(SUMIFS(StandardName[IDinTheRanking],StandardName[StandardizedName],Analiza_wRankingach[[#This Row],[Nazwa uczelni]],StandardName[Ranking],"=Webometrics")&gt;0,1,0)</f>
        <v>0</v>
      </c>
      <c r="L72">
        <f>SUM(Analiza_wRankingach[[#This Row],[THE]:[Webometrics]])</f>
        <v>3</v>
      </c>
      <c r="M7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76</v>
      </c>
      <c r="N7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81</v>
      </c>
      <c r="O7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61</v>
      </c>
      <c r="P7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72">
        <f>SUM(Analiza_wRankingach[[#This Row],[THE_RV1000]:[Webometrics_RV1000]])</f>
        <v>1218</v>
      </c>
      <c r="R72">
        <f>SUMIFS(StandardName[RankValueInTheRanking],StandardName[StandardizedName],Analiza_wRankingach[[#This Row],[Nazwa uczelni]],StandardName[Ranking],"=THE")</f>
        <v>76</v>
      </c>
      <c r="S72">
        <f>SUMIFS(StandardName[RankValueInTheRanking],StandardName[StandardizedName],Analiza_wRankingach[[#This Row],[Nazwa uczelni]],StandardName[Ranking],"=ARWU")</f>
        <v>81</v>
      </c>
      <c r="T72">
        <f>SUMIFS(StandardName[RankValueInTheRanking],StandardName[StandardizedName],Analiza_wRankingach[[#This Row],[Nazwa uczelni]],StandardName[Ranking],"=QS")</f>
        <v>61</v>
      </c>
      <c r="U72">
        <f>SUMIFS(StandardName[RankValueInTheRanking],StandardName[StandardizedName],Analiza_wRankingach[[#This Row],[Nazwa uczelni]],StandardName[Ranking],"=Webometrics")</f>
        <v>0</v>
      </c>
      <c r="V72">
        <f>SUMIFS(StandardName[IDinTheRanking],StandardName[StandardizedName],Analiza_wRankingach[[#This Row],[Nazwa uczelni]],StandardName[Ranking],"=THE")</f>
        <v>76</v>
      </c>
      <c r="W72">
        <f>SUMIFS(StandardName[IDinTheRanking],StandardName[StandardizedName],Analiza_wRankingach[[#This Row],[Nazwa uczelni]],StandardName[Ranking],"=ARWU")</f>
        <v>81</v>
      </c>
      <c r="X72">
        <f>SUMIFS(StandardName[IDinTheRanking],StandardName[StandardizedName],Analiza_wRankingach[[#This Row],[Nazwa uczelni]],StandardName[Ranking],"=QS")</f>
        <v>62</v>
      </c>
      <c r="Y72">
        <f>SUMIFS(StandardName[IDinTheRanking],StandardName[StandardizedName],Analiza_wRankingach[[#This Row],[Nazwa uczelni]],StandardName[Ranking],"=Webometrics")</f>
        <v>0</v>
      </c>
      <c r="Z72">
        <f>SUM(Analiza_wRankingach[[#This Row],[THE_ID]:[Webometrics_ID]])</f>
        <v>219</v>
      </c>
    </row>
    <row r="73" spans="1:26" hidden="1" x14ac:dyDescent="0.45">
      <c r="A73" t="s">
        <v>601</v>
      </c>
      <c r="B73">
        <v>72</v>
      </c>
      <c r="C73" t="s">
        <v>601</v>
      </c>
      <c r="D73">
        <v>71</v>
      </c>
      <c r="E73" t="s">
        <v>848</v>
      </c>
      <c r="G73" t="s">
        <v>471</v>
      </c>
      <c r="H73">
        <f>IF(SUMIFS(StandardName[IDinTheRanking],StandardName[StandardizedName],Analiza_wRankingach[[#This Row],[Nazwa uczelni]],StandardName[Ranking],"=THE")&gt;0,1,0)</f>
        <v>1</v>
      </c>
      <c r="I73">
        <f>IF(SUMIFS(StandardName[IDinTheRanking],StandardName[StandardizedName],Analiza_wRankingach[[#This Row],[Nazwa uczelni]],StandardName[Ranking],"=ARWU")&gt;0,1,0)</f>
        <v>1</v>
      </c>
      <c r="J73">
        <f>IF(SUMIFS(StandardName[IDinTheRanking],StandardName[StandardizedName],Analiza_wRankingach[[#This Row],[Nazwa uczelni]],StandardName[Ranking],"=QS")&gt;0,1,0)</f>
        <v>0</v>
      </c>
      <c r="K73">
        <f>IF(SUMIFS(StandardName[IDinTheRanking],StandardName[StandardizedName],Analiza_wRankingach[[#This Row],[Nazwa uczelni]],StandardName[Ranking],"=Webometrics")&gt;0,1,0)</f>
        <v>1</v>
      </c>
      <c r="L73">
        <f>SUM(Analiza_wRankingach[[#This Row],[THE]:[Webometrics]])</f>
        <v>3</v>
      </c>
      <c r="M7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98</v>
      </c>
      <c r="N7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64</v>
      </c>
      <c r="O7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7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58</v>
      </c>
      <c r="Q73">
        <f>SUM(Analiza_wRankingach[[#This Row],[THE_RV1000]:[Webometrics_RV1000]])</f>
        <v>1220</v>
      </c>
      <c r="R73">
        <f>SUMIFS(StandardName[RankValueInTheRanking],StandardName[StandardizedName],Analiza_wRankingach[[#This Row],[Nazwa uczelni]],StandardName[Ranking],"=THE")</f>
        <v>98</v>
      </c>
      <c r="S73">
        <f>SUMIFS(StandardName[RankValueInTheRanking],StandardName[StandardizedName],Analiza_wRankingach[[#This Row],[Nazwa uczelni]],StandardName[Ranking],"=ARWU")</f>
        <v>64</v>
      </c>
      <c r="T73">
        <f>SUMIFS(StandardName[RankValueInTheRanking],StandardName[StandardizedName],Analiza_wRankingach[[#This Row],[Nazwa uczelni]],StandardName[Ranking],"=QS")</f>
        <v>0</v>
      </c>
      <c r="U73">
        <f>SUMIFS(StandardName[RankValueInTheRanking],StandardName[StandardizedName],Analiza_wRankingach[[#This Row],[Nazwa uczelni]],StandardName[Ranking],"=Webometrics")</f>
        <v>58</v>
      </c>
      <c r="V73">
        <f>SUMIFS(StandardName[IDinTheRanking],StandardName[StandardizedName],Analiza_wRankingach[[#This Row],[Nazwa uczelni]],StandardName[Ranking],"=THE")</f>
        <v>98</v>
      </c>
      <c r="W73">
        <f>SUMIFS(StandardName[IDinTheRanking],StandardName[StandardizedName],Analiza_wRankingach[[#This Row],[Nazwa uczelni]],StandardName[Ranking],"=ARWU")</f>
        <v>65</v>
      </c>
      <c r="X73">
        <f>SUMIFS(StandardName[IDinTheRanking],StandardName[StandardizedName],Analiza_wRankingach[[#This Row],[Nazwa uczelni]],StandardName[Ranking],"=QS")</f>
        <v>0</v>
      </c>
      <c r="Y73">
        <f>SUMIFS(StandardName[IDinTheRanking],StandardName[StandardizedName],Analiza_wRankingach[[#This Row],[Nazwa uczelni]],StandardName[Ranking],"=Webometrics")</f>
        <v>58</v>
      </c>
      <c r="Z73">
        <f>SUM(Analiza_wRankingach[[#This Row],[THE_ID]:[Webometrics_ID]])</f>
        <v>221</v>
      </c>
    </row>
    <row r="74" spans="1:26" x14ac:dyDescent="0.45">
      <c r="A74" t="s">
        <v>253</v>
      </c>
      <c r="B74">
        <v>73</v>
      </c>
      <c r="C74" t="s">
        <v>253</v>
      </c>
      <c r="D74">
        <v>73</v>
      </c>
      <c r="E74" t="s">
        <v>848</v>
      </c>
      <c r="G74" t="s">
        <v>369</v>
      </c>
      <c r="H74">
        <f>IF(SUMIFS(StandardName[IDinTheRanking],StandardName[StandardizedName],Analiza_wRankingach[[#This Row],[Nazwa uczelni]],StandardName[Ranking],"=THE")&gt;0,1,0)</f>
        <v>1</v>
      </c>
      <c r="I74">
        <f>IF(SUMIFS(StandardName[IDinTheRanking],StandardName[StandardizedName],Analiza_wRankingach[[#This Row],[Nazwa uczelni]],StandardName[Ranking],"=ARWU")&gt;0,1,0)</f>
        <v>0</v>
      </c>
      <c r="J74">
        <f>IF(SUMIFS(StandardName[IDinTheRanking],StandardName[StandardizedName],Analiza_wRankingach[[#This Row],[Nazwa uczelni]],StandardName[Ranking],"=QS")&gt;0,1,0)</f>
        <v>1</v>
      </c>
      <c r="K74">
        <f>IF(SUMIFS(StandardName[IDinTheRanking],StandardName[StandardizedName],Analiza_wRankingach[[#This Row],[Nazwa uczelni]],StandardName[Ranking],"=Webometrics")&gt;0,1,0)</f>
        <v>1</v>
      </c>
      <c r="L74">
        <f>SUM(Analiza_wRankingach[[#This Row],[THE]:[Webometrics]])</f>
        <v>3</v>
      </c>
      <c r="M7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70</v>
      </c>
      <c r="N7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7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61</v>
      </c>
      <c r="P7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94</v>
      </c>
      <c r="Q74">
        <f>SUM(Analiza_wRankingach[[#This Row],[THE_RV1000]:[Webometrics_RV1000]])</f>
        <v>1225</v>
      </c>
      <c r="R74">
        <f>SUMIFS(StandardName[RankValueInTheRanking],StandardName[StandardizedName],Analiza_wRankingach[[#This Row],[Nazwa uczelni]],StandardName[Ranking],"=THE")</f>
        <v>70</v>
      </c>
      <c r="S74">
        <f>SUMIFS(StandardName[RankValueInTheRanking],StandardName[StandardizedName],Analiza_wRankingach[[#This Row],[Nazwa uczelni]],StandardName[Ranking],"=ARWU")</f>
        <v>0</v>
      </c>
      <c r="T74">
        <f>SUMIFS(StandardName[RankValueInTheRanking],StandardName[StandardizedName],Analiza_wRankingach[[#This Row],[Nazwa uczelni]],StandardName[Ranking],"=QS")</f>
        <v>61</v>
      </c>
      <c r="U74">
        <f>SUMIFS(StandardName[RankValueInTheRanking],StandardName[StandardizedName],Analiza_wRankingach[[#This Row],[Nazwa uczelni]],StandardName[Ranking],"=Webometrics")</f>
        <v>94</v>
      </c>
      <c r="V74">
        <f>SUMIFS(StandardName[IDinTheRanking],StandardName[StandardizedName],Analiza_wRankingach[[#This Row],[Nazwa uczelni]],StandardName[Ranking],"=THE")</f>
        <v>70</v>
      </c>
      <c r="W74">
        <f>SUMIFS(StandardName[IDinTheRanking],StandardName[StandardizedName],Analiza_wRankingach[[#This Row],[Nazwa uczelni]],StandardName[Ranking],"=ARWU")</f>
        <v>0</v>
      </c>
      <c r="X74">
        <f>SUMIFS(StandardName[IDinTheRanking],StandardName[StandardizedName],Analiza_wRankingach[[#This Row],[Nazwa uczelni]],StandardName[Ranking],"=QS")</f>
        <v>61</v>
      </c>
      <c r="Y74">
        <f>SUMIFS(StandardName[IDinTheRanking],StandardName[StandardizedName],Analiza_wRankingach[[#This Row],[Nazwa uczelni]],StandardName[Ranking],"=Webometrics")</f>
        <v>94</v>
      </c>
      <c r="Z74">
        <f>SUM(Analiza_wRankingach[[#This Row],[THE_ID]:[Webometrics_ID]])</f>
        <v>225</v>
      </c>
    </row>
    <row r="75" spans="1:26" hidden="1" x14ac:dyDescent="0.45">
      <c r="A75" t="s">
        <v>602</v>
      </c>
      <c r="B75">
        <v>74</v>
      </c>
      <c r="C75" t="s">
        <v>602</v>
      </c>
      <c r="D75">
        <v>74</v>
      </c>
      <c r="E75" t="s">
        <v>848</v>
      </c>
      <c r="G75" t="s">
        <v>388</v>
      </c>
      <c r="H75">
        <f>IF(SUMIFS(StandardName[IDinTheRanking],StandardName[StandardizedName],Analiza_wRankingach[[#This Row],[Nazwa uczelni]],StandardName[Ranking],"=THE")&gt;0,1,0)</f>
        <v>1</v>
      </c>
      <c r="I75">
        <f>IF(SUMIFS(StandardName[IDinTheRanking],StandardName[StandardizedName],Analiza_wRankingach[[#This Row],[Nazwa uczelni]],StandardName[Ranking],"=ARWU")&gt;0,1,0)</f>
        <v>1</v>
      </c>
      <c r="J75">
        <f>IF(SUMIFS(StandardName[IDinTheRanking],StandardName[StandardizedName],Analiza_wRankingach[[#This Row],[Nazwa uczelni]],StandardName[Ranking],"=QS")&gt;0,1,0)</f>
        <v>0</v>
      </c>
      <c r="K75">
        <f>IF(SUMIFS(StandardName[IDinTheRanking],StandardName[StandardizedName],Analiza_wRankingach[[#This Row],[Nazwa uczelni]],StandardName[Ranking],"=Webometrics")&gt;0,1,0)</f>
        <v>1</v>
      </c>
      <c r="L75">
        <f>SUM(Analiza_wRankingach[[#This Row],[THE]:[Webometrics]])</f>
        <v>3</v>
      </c>
      <c r="M7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75</v>
      </c>
      <c r="N7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66</v>
      </c>
      <c r="O7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7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84</v>
      </c>
      <c r="Q75">
        <f>SUM(Analiza_wRankingach[[#This Row],[THE_RV1000]:[Webometrics_RV1000]])</f>
        <v>1225</v>
      </c>
      <c r="R75">
        <f>SUMIFS(StandardName[RankValueInTheRanking],StandardName[StandardizedName],Analiza_wRankingach[[#This Row],[Nazwa uczelni]],StandardName[Ranking],"=THE")</f>
        <v>75</v>
      </c>
      <c r="S75">
        <f>SUMIFS(StandardName[RankValueInTheRanking],StandardName[StandardizedName],Analiza_wRankingach[[#This Row],[Nazwa uczelni]],StandardName[Ranking],"=ARWU")</f>
        <v>66</v>
      </c>
      <c r="T75">
        <f>SUMIFS(StandardName[RankValueInTheRanking],StandardName[StandardizedName],Analiza_wRankingach[[#This Row],[Nazwa uczelni]],StandardName[Ranking],"=QS")</f>
        <v>0</v>
      </c>
      <c r="U75">
        <f>SUMIFS(StandardName[RankValueInTheRanking],StandardName[StandardizedName],Analiza_wRankingach[[#This Row],[Nazwa uczelni]],StandardName[Ranking],"=Webometrics")</f>
        <v>84</v>
      </c>
      <c r="V75">
        <f>SUMIFS(StandardName[IDinTheRanking],StandardName[StandardizedName],Analiza_wRankingach[[#This Row],[Nazwa uczelni]],StandardName[Ranking],"=THE")</f>
        <v>75</v>
      </c>
      <c r="W75">
        <f>SUMIFS(StandardName[IDinTheRanking],StandardName[StandardizedName],Analiza_wRankingach[[#This Row],[Nazwa uczelni]],StandardName[Ranking],"=ARWU")</f>
        <v>66</v>
      </c>
      <c r="X75">
        <f>SUMIFS(StandardName[IDinTheRanking],StandardName[StandardizedName],Analiza_wRankingach[[#This Row],[Nazwa uczelni]],StandardName[Ranking],"=QS")</f>
        <v>0</v>
      </c>
      <c r="Y75">
        <f>SUMIFS(StandardName[IDinTheRanking],StandardName[StandardizedName],Analiza_wRankingach[[#This Row],[Nazwa uczelni]],StandardName[Ranking],"=Webometrics")</f>
        <v>84</v>
      </c>
      <c r="Z75">
        <f>SUM(Analiza_wRankingach[[#This Row],[THE_ID]:[Webometrics_ID]])</f>
        <v>225</v>
      </c>
    </row>
    <row r="76" spans="1:26" x14ac:dyDescent="0.45">
      <c r="A76" t="s">
        <v>245</v>
      </c>
      <c r="B76">
        <v>75</v>
      </c>
      <c r="C76" t="s">
        <v>245</v>
      </c>
      <c r="D76">
        <v>75</v>
      </c>
      <c r="E76" t="s">
        <v>848</v>
      </c>
      <c r="G76" t="s">
        <v>474</v>
      </c>
      <c r="H76">
        <f>IF(SUMIFS(StandardName[IDinTheRanking],StandardName[StandardizedName],Analiza_wRankingach[[#This Row],[Nazwa uczelni]],StandardName[Ranking],"=THE")&gt;0,1,0)</f>
        <v>1</v>
      </c>
      <c r="I76">
        <f>IF(SUMIFS(StandardName[IDinTheRanking],StandardName[StandardizedName],Analiza_wRankingach[[#This Row],[Nazwa uczelni]],StandardName[Ranking],"=ARWU")&gt;0,1,0)</f>
        <v>0</v>
      </c>
      <c r="J76">
        <f>IF(SUMIFS(StandardName[IDinTheRanking],StandardName[StandardizedName],Analiza_wRankingach[[#This Row],[Nazwa uczelni]],StandardName[Ranking],"=QS")&gt;0,1,0)</f>
        <v>1</v>
      </c>
      <c r="K76">
        <f>IF(SUMIFS(StandardName[IDinTheRanking],StandardName[StandardizedName],Analiza_wRankingach[[#This Row],[Nazwa uczelni]],StandardName[Ranking],"=Webometrics")&gt;0,1,0)</f>
        <v>1</v>
      </c>
      <c r="L76">
        <f>SUM(Analiza_wRankingach[[#This Row],[THE]:[Webometrics]])</f>
        <v>3</v>
      </c>
      <c r="M7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99</v>
      </c>
      <c r="N7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7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54</v>
      </c>
      <c r="P7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89</v>
      </c>
      <c r="Q76">
        <f>SUM(Analiza_wRankingach[[#This Row],[THE_RV1000]:[Webometrics_RV1000]])</f>
        <v>1242</v>
      </c>
      <c r="R76">
        <f>SUMIFS(StandardName[RankValueInTheRanking],StandardName[StandardizedName],Analiza_wRankingach[[#This Row],[Nazwa uczelni]],StandardName[Ranking],"=THE")</f>
        <v>99</v>
      </c>
      <c r="S76">
        <f>SUMIFS(StandardName[RankValueInTheRanking],StandardName[StandardizedName],Analiza_wRankingach[[#This Row],[Nazwa uczelni]],StandardName[Ranking],"=ARWU")</f>
        <v>0</v>
      </c>
      <c r="T76">
        <f>SUMIFS(StandardName[RankValueInTheRanking],StandardName[StandardizedName],Analiza_wRankingach[[#This Row],[Nazwa uczelni]],StandardName[Ranking],"=QS")</f>
        <v>54</v>
      </c>
      <c r="U76">
        <f>SUMIFS(StandardName[RankValueInTheRanking],StandardName[StandardizedName],Analiza_wRankingach[[#This Row],[Nazwa uczelni]],StandardName[Ranking],"=Webometrics")</f>
        <v>89</v>
      </c>
      <c r="V76">
        <f>SUMIFS(StandardName[IDinTheRanking],StandardName[StandardizedName],Analiza_wRankingach[[#This Row],[Nazwa uczelni]],StandardName[Ranking],"=THE")</f>
        <v>99</v>
      </c>
      <c r="W76">
        <f>SUMIFS(StandardName[IDinTheRanking],StandardName[StandardizedName],Analiza_wRankingach[[#This Row],[Nazwa uczelni]],StandardName[Ranking],"=ARWU")</f>
        <v>0</v>
      </c>
      <c r="X76">
        <f>SUMIFS(StandardName[IDinTheRanking],StandardName[StandardizedName],Analiza_wRankingach[[#This Row],[Nazwa uczelni]],StandardName[Ranking],"=QS")</f>
        <v>54</v>
      </c>
      <c r="Y76">
        <f>SUMIFS(StandardName[IDinTheRanking],StandardName[StandardizedName],Analiza_wRankingach[[#This Row],[Nazwa uczelni]],StandardName[Ranking],"=Webometrics")</f>
        <v>89</v>
      </c>
      <c r="Z76">
        <f>SUM(Analiza_wRankingach[[#This Row],[THE_ID]:[Webometrics_ID]])</f>
        <v>242</v>
      </c>
    </row>
    <row r="77" spans="1:26" hidden="1" x14ac:dyDescent="0.45">
      <c r="A77" t="s">
        <v>443</v>
      </c>
      <c r="B77">
        <v>76</v>
      </c>
      <c r="C77" t="s">
        <v>443</v>
      </c>
      <c r="D77">
        <v>76</v>
      </c>
      <c r="E77" t="s">
        <v>848</v>
      </c>
      <c r="G77" t="s">
        <v>809</v>
      </c>
      <c r="H77">
        <f>IF(SUMIFS(StandardName[IDinTheRanking],StandardName[StandardizedName],Analiza_wRankingach[[#This Row],[Nazwa uczelni]],StandardName[Ranking],"=THE")&gt;0,1,0)</f>
        <v>0</v>
      </c>
      <c r="I77">
        <f>IF(SUMIFS(StandardName[IDinTheRanking],StandardName[StandardizedName],Analiza_wRankingach[[#This Row],[Nazwa uczelni]],StandardName[Ranking],"=ARWU")&gt;0,1,0)</f>
        <v>1</v>
      </c>
      <c r="J77">
        <f>IF(SUMIFS(StandardName[IDinTheRanking],StandardName[StandardizedName],Analiza_wRankingach[[#This Row],[Nazwa uczelni]],StandardName[Ranking],"=QS")&gt;0,1,0)</f>
        <v>0</v>
      </c>
      <c r="K77">
        <f>IF(SUMIFS(StandardName[IDinTheRanking],StandardName[StandardizedName],Analiza_wRankingach[[#This Row],[Nazwa uczelni]],StandardName[Ranking],"=Webometrics")&gt;0,1,0)</f>
        <v>1</v>
      </c>
      <c r="L77">
        <f>SUM(Analiza_wRankingach[[#This Row],[THE]:[Webometrics]])</f>
        <v>2</v>
      </c>
      <c r="M7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7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19</v>
      </c>
      <c r="O7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7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39</v>
      </c>
      <c r="Q77">
        <f>SUM(Analiza_wRankingach[[#This Row],[THE_RV1000]:[Webometrics_RV1000]])</f>
        <v>2058</v>
      </c>
      <c r="R77">
        <f>SUMIFS(StandardName[RankValueInTheRanking],StandardName[StandardizedName],Analiza_wRankingach[[#This Row],[Nazwa uczelni]],StandardName[Ranking],"=THE")</f>
        <v>0</v>
      </c>
      <c r="S77">
        <f>SUMIFS(StandardName[RankValueInTheRanking],StandardName[StandardizedName],Analiza_wRankingach[[#This Row],[Nazwa uczelni]],StandardName[Ranking],"=ARWU")</f>
        <v>19</v>
      </c>
      <c r="T77">
        <f>SUMIFS(StandardName[RankValueInTheRanking],StandardName[StandardizedName],Analiza_wRankingach[[#This Row],[Nazwa uczelni]],StandardName[Ranking],"=QS")</f>
        <v>0</v>
      </c>
      <c r="U77">
        <f>SUMIFS(StandardName[RankValueInTheRanking],StandardName[StandardizedName],Analiza_wRankingach[[#This Row],[Nazwa uczelni]],StandardName[Ranking],"=Webometrics")</f>
        <v>39</v>
      </c>
      <c r="V77">
        <f>SUMIFS(StandardName[IDinTheRanking],StandardName[StandardizedName],Analiza_wRankingach[[#This Row],[Nazwa uczelni]],StandardName[Ranking],"=THE")</f>
        <v>0</v>
      </c>
      <c r="W77">
        <f>SUMIFS(StandardName[IDinTheRanking],StandardName[StandardizedName],Analiza_wRankingach[[#This Row],[Nazwa uczelni]],StandardName[Ranking],"=ARWU")</f>
        <v>19</v>
      </c>
      <c r="X77">
        <f>SUMIFS(StandardName[IDinTheRanking],StandardName[StandardizedName],Analiza_wRankingach[[#This Row],[Nazwa uczelni]],StandardName[Ranking],"=QS")</f>
        <v>0</v>
      </c>
      <c r="Y77">
        <f>SUMIFS(StandardName[IDinTheRanking],StandardName[StandardizedName],Analiza_wRankingach[[#This Row],[Nazwa uczelni]],StandardName[Ranking],"=Webometrics")</f>
        <v>39</v>
      </c>
      <c r="Z77">
        <f>SUM(Analiza_wRankingach[[#This Row],[THE_ID]:[Webometrics_ID]])</f>
        <v>58</v>
      </c>
    </row>
    <row r="78" spans="1:26" hidden="1" x14ac:dyDescent="0.45">
      <c r="A78" t="s">
        <v>603</v>
      </c>
      <c r="B78">
        <v>77</v>
      </c>
      <c r="C78" t="s">
        <v>603</v>
      </c>
      <c r="D78">
        <v>77</v>
      </c>
      <c r="E78" t="s">
        <v>848</v>
      </c>
      <c r="G78" t="s">
        <v>556</v>
      </c>
      <c r="H78">
        <f>IF(SUMIFS(StandardName[IDinTheRanking],StandardName[StandardizedName],Analiza_wRankingach[[#This Row],[Nazwa uczelni]],StandardName[Ranking],"=THE")&gt;0,1,0)</f>
        <v>0</v>
      </c>
      <c r="I78">
        <f>IF(SUMIFS(StandardName[IDinTheRanking],StandardName[StandardizedName],Analiza_wRankingach[[#This Row],[Nazwa uczelni]],StandardName[Ranking],"=ARWU")&gt;0,1,0)</f>
        <v>1</v>
      </c>
      <c r="J78">
        <f>IF(SUMIFS(StandardName[IDinTheRanking],StandardName[StandardizedName],Analiza_wRankingach[[#This Row],[Nazwa uczelni]],StandardName[Ranking],"=QS")&gt;0,1,0)</f>
        <v>0</v>
      </c>
      <c r="K78">
        <f>IF(SUMIFS(StandardName[IDinTheRanking],StandardName[StandardizedName],Analiza_wRankingach[[#This Row],[Nazwa uczelni]],StandardName[Ranking],"=Webometrics")&gt;0,1,0)</f>
        <v>1</v>
      </c>
      <c r="L78">
        <f>SUM(Analiza_wRankingach[[#This Row],[THE]:[Webometrics]])</f>
        <v>2</v>
      </c>
      <c r="M7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7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44</v>
      </c>
      <c r="O7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7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18</v>
      </c>
      <c r="Q78">
        <f>SUM(Analiza_wRankingach[[#This Row],[THE_RV1000]:[Webometrics_RV1000]])</f>
        <v>2062</v>
      </c>
      <c r="R78">
        <f>SUMIFS(StandardName[RankValueInTheRanking],StandardName[StandardizedName],Analiza_wRankingach[[#This Row],[Nazwa uczelni]],StandardName[Ranking],"=THE")</f>
        <v>0</v>
      </c>
      <c r="S78">
        <f>SUMIFS(StandardName[RankValueInTheRanking],StandardName[StandardizedName],Analiza_wRankingach[[#This Row],[Nazwa uczelni]],StandardName[Ranking],"=ARWU")</f>
        <v>44</v>
      </c>
      <c r="T78">
        <f>SUMIFS(StandardName[RankValueInTheRanking],StandardName[StandardizedName],Analiza_wRankingach[[#This Row],[Nazwa uczelni]],StandardName[Ranking],"=QS")</f>
        <v>0</v>
      </c>
      <c r="U78">
        <f>SUMIFS(StandardName[RankValueInTheRanking],StandardName[StandardizedName],Analiza_wRankingach[[#This Row],[Nazwa uczelni]],StandardName[Ranking],"=Webometrics")</f>
        <v>18</v>
      </c>
      <c r="V78">
        <f>SUMIFS(StandardName[IDinTheRanking],StandardName[StandardizedName],Analiza_wRankingach[[#This Row],[Nazwa uczelni]],StandardName[Ranking],"=THE")</f>
        <v>0</v>
      </c>
      <c r="W78">
        <f>SUMIFS(StandardName[IDinTheRanking],StandardName[StandardizedName],Analiza_wRankingach[[#This Row],[Nazwa uczelni]],StandardName[Ranking],"=ARWU")</f>
        <v>46</v>
      </c>
      <c r="X78">
        <f>SUMIFS(StandardName[IDinTheRanking],StandardName[StandardizedName],Analiza_wRankingach[[#This Row],[Nazwa uczelni]],StandardName[Ranking],"=QS")</f>
        <v>0</v>
      </c>
      <c r="Y78">
        <f>SUMIFS(StandardName[IDinTheRanking],StandardName[StandardizedName],Analiza_wRankingach[[#This Row],[Nazwa uczelni]],StandardName[Ranking],"=Webometrics")</f>
        <v>18</v>
      </c>
      <c r="Z78">
        <f>SUM(Analiza_wRankingach[[#This Row],[THE_ID]:[Webometrics_ID]])</f>
        <v>64</v>
      </c>
    </row>
    <row r="79" spans="1:26" hidden="1" x14ac:dyDescent="0.45">
      <c r="A79" t="s">
        <v>604</v>
      </c>
      <c r="B79">
        <v>78</v>
      </c>
      <c r="C79" t="s">
        <v>604</v>
      </c>
      <c r="D79">
        <v>78</v>
      </c>
      <c r="E79" t="s">
        <v>848</v>
      </c>
      <c r="G79" t="s">
        <v>270</v>
      </c>
      <c r="H79">
        <f>IF(SUMIFS(StandardName[IDinTheRanking],StandardName[StandardizedName],Analiza_wRankingach[[#This Row],[Nazwa uczelni]],StandardName[Ranking],"=THE")&gt;0,1,0)</f>
        <v>1</v>
      </c>
      <c r="I79">
        <f>IF(SUMIFS(StandardName[IDinTheRanking],StandardName[StandardizedName],Analiza_wRankingach[[#This Row],[Nazwa uczelni]],StandardName[Ranking],"=ARWU")&gt;0,1,0)</f>
        <v>1</v>
      </c>
      <c r="J79">
        <f>IF(SUMIFS(StandardName[IDinTheRanking],StandardName[StandardizedName],Analiza_wRankingach[[#This Row],[Nazwa uczelni]],StandardName[Ranking],"=QS")&gt;0,1,0)</f>
        <v>0</v>
      </c>
      <c r="K79">
        <f>IF(SUMIFS(StandardName[IDinTheRanking],StandardName[StandardizedName],Analiza_wRankingach[[#This Row],[Nazwa uczelni]],StandardName[Ranking],"=Webometrics")&gt;0,1,0)</f>
        <v>0</v>
      </c>
      <c r="L79">
        <f>SUM(Analiza_wRankingach[[#This Row],[THE]:[Webometrics]])</f>
        <v>2</v>
      </c>
      <c r="M7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49</v>
      </c>
      <c r="N7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41</v>
      </c>
      <c r="O7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7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79">
        <f>SUM(Analiza_wRankingach[[#This Row],[THE_RV1000]:[Webometrics_RV1000]])</f>
        <v>2090</v>
      </c>
      <c r="R79">
        <f>SUMIFS(StandardName[RankValueInTheRanking],StandardName[StandardizedName],Analiza_wRankingach[[#This Row],[Nazwa uczelni]],StandardName[Ranking],"=THE")</f>
        <v>49</v>
      </c>
      <c r="S79">
        <f>SUMIFS(StandardName[RankValueInTheRanking],StandardName[StandardizedName],Analiza_wRankingach[[#This Row],[Nazwa uczelni]],StandardName[Ranking],"=ARWU")</f>
        <v>41</v>
      </c>
      <c r="T79">
        <f>SUMIFS(StandardName[RankValueInTheRanking],StandardName[StandardizedName],Analiza_wRankingach[[#This Row],[Nazwa uczelni]],StandardName[Ranking],"=QS")</f>
        <v>0</v>
      </c>
      <c r="U79">
        <f>SUMIFS(StandardName[RankValueInTheRanking],StandardName[StandardizedName],Analiza_wRankingach[[#This Row],[Nazwa uczelni]],StandardName[Ranking],"=Webometrics")</f>
        <v>0</v>
      </c>
      <c r="V79">
        <f>SUMIFS(StandardName[IDinTheRanking],StandardName[StandardizedName],Analiza_wRankingach[[#This Row],[Nazwa uczelni]],StandardName[Ranking],"=THE")</f>
        <v>49</v>
      </c>
      <c r="W79">
        <f>SUMIFS(StandardName[IDinTheRanking],StandardName[StandardizedName],Analiza_wRankingach[[#This Row],[Nazwa uczelni]],StandardName[Ranking],"=ARWU")</f>
        <v>41</v>
      </c>
      <c r="X79">
        <f>SUMIFS(StandardName[IDinTheRanking],StandardName[StandardizedName],Analiza_wRankingach[[#This Row],[Nazwa uczelni]],StandardName[Ranking],"=QS")</f>
        <v>0</v>
      </c>
      <c r="Y79">
        <f>SUMIFS(StandardName[IDinTheRanking],StandardName[StandardizedName],Analiza_wRankingach[[#This Row],[Nazwa uczelni]],StandardName[Ranking],"=Webometrics")</f>
        <v>0</v>
      </c>
      <c r="Z79">
        <f>SUM(Analiza_wRankingach[[#This Row],[THE_ID]:[Webometrics_ID]])</f>
        <v>90</v>
      </c>
    </row>
    <row r="80" spans="1:26" hidden="1" x14ac:dyDescent="0.45">
      <c r="A80" t="s">
        <v>605</v>
      </c>
      <c r="B80">
        <v>79</v>
      </c>
      <c r="C80" t="s">
        <v>605</v>
      </c>
      <c r="D80">
        <v>79</v>
      </c>
      <c r="E80" t="s">
        <v>848</v>
      </c>
      <c r="G80" t="s">
        <v>190</v>
      </c>
      <c r="H80">
        <f>IF(SUMIFS(StandardName[IDinTheRanking],StandardName[StandardizedName],Analiza_wRankingach[[#This Row],[Nazwa uczelni]],StandardName[Ranking],"=THE")&gt;0,1,0)</f>
        <v>1</v>
      </c>
      <c r="I80">
        <f>IF(SUMIFS(StandardName[IDinTheRanking],StandardName[StandardizedName],Analiza_wRankingach[[#This Row],[Nazwa uczelni]],StandardName[Ranking],"=ARWU")&gt;0,1,0)</f>
        <v>0</v>
      </c>
      <c r="J80">
        <f>IF(SUMIFS(StandardName[IDinTheRanking],StandardName[StandardizedName],Analiza_wRankingach[[#This Row],[Nazwa uczelni]],StandardName[Ranking],"=QS")&gt;0,1,0)</f>
        <v>1</v>
      </c>
      <c r="K80">
        <f>IF(SUMIFS(StandardName[IDinTheRanking],StandardName[StandardizedName],Analiza_wRankingach[[#This Row],[Nazwa uczelni]],StandardName[Ranking],"=Webometrics")&gt;0,1,0)</f>
        <v>0</v>
      </c>
      <c r="L80">
        <f>SUM(Analiza_wRankingach[[#This Row],[THE]:[Webometrics]])</f>
        <v>2</v>
      </c>
      <c r="M8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33</v>
      </c>
      <c r="N8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8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59</v>
      </c>
      <c r="P8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80">
        <f>SUM(Analiza_wRankingach[[#This Row],[THE_RV1000]:[Webometrics_RV1000]])</f>
        <v>2092</v>
      </c>
      <c r="R80">
        <f>SUMIFS(StandardName[RankValueInTheRanking],StandardName[StandardizedName],Analiza_wRankingach[[#This Row],[Nazwa uczelni]],StandardName[Ranking],"=THE")</f>
        <v>33</v>
      </c>
      <c r="S80">
        <f>SUMIFS(StandardName[RankValueInTheRanking],StandardName[StandardizedName],Analiza_wRankingach[[#This Row],[Nazwa uczelni]],StandardName[Ranking],"=ARWU")</f>
        <v>0</v>
      </c>
      <c r="T80">
        <f>SUMIFS(StandardName[RankValueInTheRanking],StandardName[StandardizedName],Analiza_wRankingach[[#This Row],[Nazwa uczelni]],StandardName[Ranking],"=QS")</f>
        <v>59</v>
      </c>
      <c r="U80">
        <f>SUMIFS(StandardName[RankValueInTheRanking],StandardName[StandardizedName],Analiza_wRankingach[[#This Row],[Nazwa uczelni]],StandardName[Ranking],"=Webometrics")</f>
        <v>0</v>
      </c>
      <c r="V80">
        <f>SUMIFS(StandardName[IDinTheRanking],StandardName[StandardizedName],Analiza_wRankingach[[#This Row],[Nazwa uczelni]],StandardName[Ranking],"=THE")</f>
        <v>33</v>
      </c>
      <c r="W80">
        <f>SUMIFS(StandardName[IDinTheRanking],StandardName[StandardizedName],Analiza_wRankingach[[#This Row],[Nazwa uczelni]],StandardName[Ranking],"=ARWU")</f>
        <v>0</v>
      </c>
      <c r="X80">
        <f>SUMIFS(StandardName[IDinTheRanking],StandardName[StandardizedName],Analiza_wRankingach[[#This Row],[Nazwa uczelni]],StandardName[Ranking],"=QS")</f>
        <v>59</v>
      </c>
      <c r="Y80">
        <f>SUMIFS(StandardName[IDinTheRanking],StandardName[StandardizedName],Analiza_wRankingach[[#This Row],[Nazwa uczelni]],StandardName[Ranking],"=Webometrics")</f>
        <v>0</v>
      </c>
      <c r="Z80">
        <f>SUM(Analiza_wRankingach[[#This Row],[THE_ID]:[Webometrics_ID]])</f>
        <v>92</v>
      </c>
    </row>
    <row r="81" spans="1:26" hidden="1" x14ac:dyDescent="0.45">
      <c r="A81" t="s">
        <v>606</v>
      </c>
      <c r="B81">
        <v>80</v>
      </c>
      <c r="C81" t="s">
        <v>337</v>
      </c>
      <c r="D81">
        <v>79</v>
      </c>
      <c r="E81" t="s">
        <v>848</v>
      </c>
      <c r="G81" t="s">
        <v>211</v>
      </c>
      <c r="H81">
        <f>IF(SUMIFS(StandardName[IDinTheRanking],StandardName[StandardizedName],Analiza_wRankingach[[#This Row],[Nazwa uczelni]],StandardName[Ranking],"=THE")&gt;0,1,0)</f>
        <v>1</v>
      </c>
      <c r="I81">
        <f>IF(SUMIFS(StandardName[IDinTheRanking],StandardName[StandardizedName],Analiza_wRankingach[[#This Row],[Nazwa uczelni]],StandardName[Ranking],"=ARWU")&gt;0,1,0)</f>
        <v>0</v>
      </c>
      <c r="J81">
        <f>IF(SUMIFS(StandardName[IDinTheRanking],StandardName[StandardizedName],Analiza_wRankingach[[#This Row],[Nazwa uczelni]],StandardName[Ranking],"=QS")&gt;0,1,0)</f>
        <v>1</v>
      </c>
      <c r="K81">
        <f>IF(SUMIFS(StandardName[IDinTheRanking],StandardName[StandardizedName],Analiza_wRankingach[[#This Row],[Nazwa uczelni]],StandardName[Ranking],"=Webometrics")&gt;0,1,0)</f>
        <v>0</v>
      </c>
      <c r="L81">
        <f>SUM(Analiza_wRankingach[[#This Row],[THE]:[Webometrics]])</f>
        <v>2</v>
      </c>
      <c r="M8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37</v>
      </c>
      <c r="N8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8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56</v>
      </c>
      <c r="P8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81">
        <f>SUM(Analiza_wRankingach[[#This Row],[THE_RV1000]:[Webometrics_RV1000]])</f>
        <v>2093</v>
      </c>
      <c r="R81">
        <f>SUMIFS(StandardName[RankValueInTheRanking],StandardName[StandardizedName],Analiza_wRankingach[[#This Row],[Nazwa uczelni]],StandardName[Ranking],"=THE")</f>
        <v>37</v>
      </c>
      <c r="S81">
        <f>SUMIFS(StandardName[RankValueInTheRanking],StandardName[StandardizedName],Analiza_wRankingach[[#This Row],[Nazwa uczelni]],StandardName[Ranking],"=ARWU")</f>
        <v>0</v>
      </c>
      <c r="T81">
        <f>SUMIFS(StandardName[RankValueInTheRanking],StandardName[StandardizedName],Analiza_wRankingach[[#This Row],[Nazwa uczelni]],StandardName[Ranking],"=QS")</f>
        <v>56</v>
      </c>
      <c r="U81">
        <f>SUMIFS(StandardName[RankValueInTheRanking],StandardName[StandardizedName],Analiza_wRankingach[[#This Row],[Nazwa uczelni]],StandardName[Ranking],"=Webometrics")</f>
        <v>0</v>
      </c>
      <c r="V81">
        <f>SUMIFS(StandardName[IDinTheRanking],StandardName[StandardizedName],Analiza_wRankingach[[#This Row],[Nazwa uczelni]],StandardName[Ranking],"=THE")</f>
        <v>37</v>
      </c>
      <c r="W81">
        <f>SUMIFS(StandardName[IDinTheRanking],StandardName[StandardizedName],Analiza_wRankingach[[#This Row],[Nazwa uczelni]],StandardName[Ranking],"=ARWU")</f>
        <v>0</v>
      </c>
      <c r="X81">
        <f>SUMIFS(StandardName[IDinTheRanking],StandardName[StandardizedName],Analiza_wRankingach[[#This Row],[Nazwa uczelni]],StandardName[Ranking],"=QS")</f>
        <v>56</v>
      </c>
      <c r="Y81">
        <f>SUMIFS(StandardName[IDinTheRanking],StandardName[StandardizedName],Analiza_wRankingach[[#This Row],[Nazwa uczelni]],StandardName[Ranking],"=Webometrics")</f>
        <v>0</v>
      </c>
      <c r="Z81">
        <f>SUM(Analiza_wRankingach[[#This Row],[THE_ID]:[Webometrics_ID]])</f>
        <v>93</v>
      </c>
    </row>
    <row r="82" spans="1:26" hidden="1" x14ac:dyDescent="0.45">
      <c r="A82" t="s">
        <v>392</v>
      </c>
      <c r="B82">
        <v>81</v>
      </c>
      <c r="C82" t="s">
        <v>392</v>
      </c>
      <c r="D82">
        <v>81</v>
      </c>
      <c r="E82" t="s">
        <v>848</v>
      </c>
      <c r="G82" t="s">
        <v>319</v>
      </c>
      <c r="H82">
        <f>IF(SUMIFS(StandardName[IDinTheRanking],StandardName[StandardizedName],Analiza_wRankingach[[#This Row],[Nazwa uczelni]],StandardName[Ranking],"=THE")&gt;0,1,0)</f>
        <v>1</v>
      </c>
      <c r="I82">
        <f>IF(SUMIFS(StandardName[IDinTheRanking],StandardName[StandardizedName],Analiza_wRankingach[[#This Row],[Nazwa uczelni]],StandardName[Ranking],"=ARWU")&gt;0,1,0)</f>
        <v>0</v>
      </c>
      <c r="J82">
        <f>IF(SUMIFS(StandardName[IDinTheRanking],StandardName[StandardizedName],Analiza_wRankingach[[#This Row],[Nazwa uczelni]],StandardName[Ranking],"=QS")&gt;0,1,0)</f>
        <v>1</v>
      </c>
      <c r="K82">
        <f>IF(SUMIFS(StandardName[IDinTheRanking],StandardName[StandardizedName],Analiza_wRankingach[[#This Row],[Nazwa uczelni]],StandardName[Ranking],"=Webometrics")&gt;0,1,0)</f>
        <v>0</v>
      </c>
      <c r="L82">
        <f>SUM(Analiza_wRankingach[[#This Row],[THE]:[Webometrics]])</f>
        <v>2</v>
      </c>
      <c r="M8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58</v>
      </c>
      <c r="N8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8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40</v>
      </c>
      <c r="P8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82">
        <f>SUM(Analiza_wRankingach[[#This Row],[THE_RV1000]:[Webometrics_RV1000]])</f>
        <v>2098</v>
      </c>
      <c r="R82">
        <f>SUMIFS(StandardName[RankValueInTheRanking],StandardName[StandardizedName],Analiza_wRankingach[[#This Row],[Nazwa uczelni]],StandardName[Ranking],"=THE")</f>
        <v>58</v>
      </c>
      <c r="S82">
        <f>SUMIFS(StandardName[RankValueInTheRanking],StandardName[StandardizedName],Analiza_wRankingach[[#This Row],[Nazwa uczelni]],StandardName[Ranking],"=ARWU")</f>
        <v>0</v>
      </c>
      <c r="T82">
        <f>SUMIFS(StandardName[RankValueInTheRanking],StandardName[StandardizedName],Analiza_wRankingach[[#This Row],[Nazwa uczelni]],StandardName[Ranking],"=QS")</f>
        <v>40</v>
      </c>
      <c r="U82">
        <f>SUMIFS(StandardName[RankValueInTheRanking],StandardName[StandardizedName],Analiza_wRankingach[[#This Row],[Nazwa uczelni]],StandardName[Ranking],"=Webometrics")</f>
        <v>0</v>
      </c>
      <c r="V82">
        <f>SUMIFS(StandardName[IDinTheRanking],StandardName[StandardizedName],Analiza_wRankingach[[#This Row],[Nazwa uczelni]],StandardName[Ranking],"=THE")</f>
        <v>58</v>
      </c>
      <c r="W82">
        <f>SUMIFS(StandardName[IDinTheRanking],StandardName[StandardizedName],Analiza_wRankingach[[#This Row],[Nazwa uczelni]],StandardName[Ranking],"=ARWU")</f>
        <v>0</v>
      </c>
      <c r="X82">
        <f>SUMIFS(StandardName[IDinTheRanking],StandardName[StandardizedName],Analiza_wRankingach[[#This Row],[Nazwa uczelni]],StandardName[Ranking],"=QS")</f>
        <v>40</v>
      </c>
      <c r="Y82">
        <f>SUMIFS(StandardName[IDinTheRanking],StandardName[StandardizedName],Analiza_wRankingach[[#This Row],[Nazwa uczelni]],StandardName[Ranking],"=Webometrics")</f>
        <v>0</v>
      </c>
      <c r="Z82">
        <f>SUM(Analiza_wRankingach[[#This Row],[THE_ID]:[Webometrics_ID]])</f>
        <v>98</v>
      </c>
    </row>
    <row r="83" spans="1:26" hidden="1" x14ac:dyDescent="0.45">
      <c r="A83" t="s">
        <v>607</v>
      </c>
      <c r="B83">
        <v>82</v>
      </c>
      <c r="C83" t="s">
        <v>607</v>
      </c>
      <c r="D83">
        <v>82</v>
      </c>
      <c r="E83" t="s">
        <v>848</v>
      </c>
      <c r="G83" t="s">
        <v>807</v>
      </c>
      <c r="H83">
        <f>IF(SUMIFS(StandardName[IDinTheRanking],StandardName[StandardizedName],Analiza_wRankingach[[#This Row],[Nazwa uczelni]],StandardName[Ranking],"=THE")&gt;0,1,0)</f>
        <v>1</v>
      </c>
      <c r="I83">
        <f>IF(SUMIFS(StandardName[IDinTheRanking],StandardName[StandardizedName],Analiza_wRankingach[[#This Row],[Nazwa uczelni]],StandardName[Ranking],"=ARWU")&gt;0,1,0)</f>
        <v>0</v>
      </c>
      <c r="J83">
        <f>IF(SUMIFS(StandardName[IDinTheRanking],StandardName[StandardizedName],Analiza_wRankingach[[#This Row],[Nazwa uczelni]],StandardName[Ranking],"=QS")&gt;0,1,0)</f>
        <v>0</v>
      </c>
      <c r="K83">
        <f>IF(SUMIFS(StandardName[IDinTheRanking],StandardName[StandardizedName],Analiza_wRankingach[[#This Row],[Nazwa uczelni]],StandardName[Ranking],"=Webometrics")&gt;0,1,0)</f>
        <v>1</v>
      </c>
      <c r="L83">
        <f>SUM(Analiza_wRankingach[[#This Row],[THE]:[Webometrics]])</f>
        <v>2</v>
      </c>
      <c r="M8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63</v>
      </c>
      <c r="N8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8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8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37</v>
      </c>
      <c r="Q83">
        <f>SUM(Analiza_wRankingach[[#This Row],[THE_RV1000]:[Webometrics_RV1000]])</f>
        <v>2100</v>
      </c>
      <c r="R83">
        <f>SUMIFS(StandardName[RankValueInTheRanking],StandardName[StandardizedName],Analiza_wRankingach[[#This Row],[Nazwa uczelni]],StandardName[Ranking],"=THE")</f>
        <v>63</v>
      </c>
      <c r="S83">
        <f>SUMIFS(StandardName[RankValueInTheRanking],StandardName[StandardizedName],Analiza_wRankingach[[#This Row],[Nazwa uczelni]],StandardName[Ranking],"=ARWU")</f>
        <v>0</v>
      </c>
      <c r="T83">
        <f>SUMIFS(StandardName[RankValueInTheRanking],StandardName[StandardizedName],Analiza_wRankingach[[#This Row],[Nazwa uczelni]],StandardName[Ranking],"=QS")</f>
        <v>0</v>
      </c>
      <c r="U83">
        <f>SUMIFS(StandardName[RankValueInTheRanking],StandardName[StandardizedName],Analiza_wRankingach[[#This Row],[Nazwa uczelni]],StandardName[Ranking],"=Webometrics")</f>
        <v>37</v>
      </c>
      <c r="V83">
        <f>SUMIFS(StandardName[IDinTheRanking],StandardName[StandardizedName],Analiza_wRankingach[[#This Row],[Nazwa uczelni]],StandardName[Ranking],"=THE")</f>
        <v>63</v>
      </c>
      <c r="W83">
        <f>SUMIFS(StandardName[IDinTheRanking],StandardName[StandardizedName],Analiza_wRankingach[[#This Row],[Nazwa uczelni]],StandardName[Ranking],"=ARWU")</f>
        <v>0</v>
      </c>
      <c r="X83">
        <f>SUMIFS(StandardName[IDinTheRanking],StandardName[StandardizedName],Analiza_wRankingach[[#This Row],[Nazwa uczelni]],StandardName[Ranking],"=QS")</f>
        <v>0</v>
      </c>
      <c r="Y83">
        <f>SUMIFS(StandardName[IDinTheRanking],StandardName[StandardizedName],Analiza_wRankingach[[#This Row],[Nazwa uczelni]],StandardName[Ranking],"=Webometrics")</f>
        <v>37</v>
      </c>
      <c r="Z83">
        <f>SUM(Analiza_wRankingach[[#This Row],[THE_ID]:[Webometrics_ID]])</f>
        <v>100</v>
      </c>
    </row>
    <row r="84" spans="1:26" hidden="1" x14ac:dyDescent="0.45">
      <c r="A84" t="s">
        <v>608</v>
      </c>
      <c r="B84">
        <v>83</v>
      </c>
      <c r="C84" t="s">
        <v>813</v>
      </c>
      <c r="D84">
        <v>83</v>
      </c>
      <c r="E84" t="s">
        <v>848</v>
      </c>
      <c r="G84" t="s">
        <v>239</v>
      </c>
      <c r="H84">
        <f>IF(SUMIFS(StandardName[IDinTheRanking],StandardName[StandardizedName],Analiza_wRankingach[[#This Row],[Nazwa uczelni]],StandardName[Ranking],"=THE")&gt;0,1,0)</f>
        <v>1</v>
      </c>
      <c r="I84">
        <f>IF(SUMIFS(StandardName[IDinTheRanking],StandardName[StandardizedName],Analiza_wRankingach[[#This Row],[Nazwa uczelni]],StandardName[Ranking],"=ARWU")&gt;0,1,0)</f>
        <v>0</v>
      </c>
      <c r="J84">
        <f>IF(SUMIFS(StandardName[IDinTheRanking],StandardName[StandardizedName],Analiza_wRankingach[[#This Row],[Nazwa uczelni]],StandardName[Ranking],"=QS")&gt;0,1,0)</f>
        <v>1</v>
      </c>
      <c r="K84">
        <f>IF(SUMIFS(StandardName[IDinTheRanking],StandardName[StandardizedName],Analiza_wRankingach[[#This Row],[Nazwa uczelni]],StandardName[Ranking],"=Webometrics")&gt;0,1,0)</f>
        <v>0</v>
      </c>
      <c r="L84">
        <f>SUM(Analiza_wRankingach[[#This Row],[THE]:[Webometrics]])</f>
        <v>2</v>
      </c>
      <c r="M8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43</v>
      </c>
      <c r="N8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8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65</v>
      </c>
      <c r="P8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84">
        <f>SUM(Analiza_wRankingach[[#This Row],[THE_RV1000]:[Webometrics_RV1000]])</f>
        <v>2108</v>
      </c>
      <c r="R84">
        <f>SUMIFS(StandardName[RankValueInTheRanking],StandardName[StandardizedName],Analiza_wRankingach[[#This Row],[Nazwa uczelni]],StandardName[Ranking],"=THE")</f>
        <v>43</v>
      </c>
      <c r="S84">
        <f>SUMIFS(StandardName[RankValueInTheRanking],StandardName[StandardizedName],Analiza_wRankingach[[#This Row],[Nazwa uczelni]],StandardName[Ranking],"=ARWU")</f>
        <v>0</v>
      </c>
      <c r="T84">
        <f>SUMIFS(StandardName[RankValueInTheRanking],StandardName[StandardizedName],Analiza_wRankingach[[#This Row],[Nazwa uczelni]],StandardName[Ranking],"=QS")</f>
        <v>65</v>
      </c>
      <c r="U84">
        <f>SUMIFS(StandardName[RankValueInTheRanking],StandardName[StandardizedName],Analiza_wRankingach[[#This Row],[Nazwa uczelni]],StandardName[Ranking],"=Webometrics")</f>
        <v>0</v>
      </c>
      <c r="V84">
        <f>SUMIFS(StandardName[IDinTheRanking],StandardName[StandardizedName],Analiza_wRankingach[[#This Row],[Nazwa uczelni]],StandardName[Ranking],"=THE")</f>
        <v>43</v>
      </c>
      <c r="W84">
        <f>SUMIFS(StandardName[IDinTheRanking],StandardName[StandardizedName],Analiza_wRankingach[[#This Row],[Nazwa uczelni]],StandardName[Ranking],"=ARWU")</f>
        <v>0</v>
      </c>
      <c r="X84">
        <f>SUMIFS(StandardName[IDinTheRanking],StandardName[StandardizedName],Analiza_wRankingach[[#This Row],[Nazwa uczelni]],StandardName[Ranking],"=QS")</f>
        <v>65</v>
      </c>
      <c r="Y84">
        <f>SUMIFS(StandardName[IDinTheRanking],StandardName[StandardizedName],Analiza_wRankingach[[#This Row],[Nazwa uczelni]],StandardName[Ranking],"=Webometrics")</f>
        <v>0</v>
      </c>
      <c r="Z84">
        <f>SUM(Analiza_wRankingach[[#This Row],[THE_ID]:[Webometrics_ID]])</f>
        <v>108</v>
      </c>
    </row>
    <row r="85" spans="1:26" x14ac:dyDescent="0.45">
      <c r="A85" t="s">
        <v>609</v>
      </c>
      <c r="B85">
        <v>84</v>
      </c>
      <c r="C85" t="s">
        <v>609</v>
      </c>
      <c r="D85">
        <v>83</v>
      </c>
      <c r="E85" t="s">
        <v>848</v>
      </c>
      <c r="G85" t="s">
        <v>765</v>
      </c>
      <c r="H85">
        <f>IF(SUMIFS(StandardName[IDinTheRanking],StandardName[StandardizedName],Analiza_wRankingach[[#This Row],[Nazwa uczelni]],StandardName[Ranking],"=THE")&gt;0,1,0)</f>
        <v>0</v>
      </c>
      <c r="I85">
        <f>IF(SUMIFS(StandardName[IDinTheRanking],StandardName[StandardizedName],Analiza_wRankingach[[#This Row],[Nazwa uczelni]],StandardName[Ranking],"=ARWU")&gt;0,1,0)</f>
        <v>0</v>
      </c>
      <c r="J85">
        <f>IF(SUMIFS(StandardName[IDinTheRanking],StandardName[StandardizedName],Analiza_wRankingach[[#This Row],[Nazwa uczelni]],StandardName[Ranking],"=QS")&gt;0,1,0)</f>
        <v>1</v>
      </c>
      <c r="K85">
        <f>IF(SUMIFS(StandardName[IDinTheRanking],StandardName[StandardizedName],Analiza_wRankingach[[#This Row],[Nazwa uczelni]],StandardName[Ranking],"=Webometrics")&gt;0,1,0)</f>
        <v>1</v>
      </c>
      <c r="L85">
        <f>SUM(Analiza_wRankingach[[#This Row],[THE]:[Webometrics]])</f>
        <v>2</v>
      </c>
      <c r="M8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8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8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93</v>
      </c>
      <c r="P8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19</v>
      </c>
      <c r="Q85">
        <f>SUM(Analiza_wRankingach[[#This Row],[THE_RV1000]:[Webometrics_RV1000]])</f>
        <v>2112</v>
      </c>
      <c r="R85">
        <f>SUMIFS(StandardName[RankValueInTheRanking],StandardName[StandardizedName],Analiza_wRankingach[[#This Row],[Nazwa uczelni]],StandardName[Ranking],"=THE")</f>
        <v>0</v>
      </c>
      <c r="S85">
        <f>SUMIFS(StandardName[RankValueInTheRanking],StandardName[StandardizedName],Analiza_wRankingach[[#This Row],[Nazwa uczelni]],StandardName[Ranking],"=ARWU")</f>
        <v>0</v>
      </c>
      <c r="T85">
        <f>SUMIFS(StandardName[RankValueInTheRanking],StandardName[StandardizedName],Analiza_wRankingach[[#This Row],[Nazwa uczelni]],StandardName[Ranking],"=QS")</f>
        <v>93</v>
      </c>
      <c r="U85">
        <f>SUMIFS(StandardName[RankValueInTheRanking],StandardName[StandardizedName],Analiza_wRankingach[[#This Row],[Nazwa uczelni]],StandardName[Ranking],"=Webometrics")</f>
        <v>19</v>
      </c>
      <c r="V85">
        <f>SUMIFS(StandardName[IDinTheRanking],StandardName[StandardizedName],Analiza_wRankingach[[#This Row],[Nazwa uczelni]],StandardName[Ranking],"=THE")</f>
        <v>0</v>
      </c>
      <c r="W85">
        <f>SUMIFS(StandardName[IDinTheRanking],StandardName[StandardizedName],Analiza_wRankingach[[#This Row],[Nazwa uczelni]],StandardName[Ranking],"=ARWU")</f>
        <v>0</v>
      </c>
      <c r="X85">
        <f>SUMIFS(StandardName[IDinTheRanking],StandardName[StandardizedName],Analiza_wRankingach[[#This Row],[Nazwa uczelni]],StandardName[Ranking],"=QS")</f>
        <v>93</v>
      </c>
      <c r="Y85">
        <f>SUMIFS(StandardName[IDinTheRanking],StandardName[StandardizedName],Analiza_wRankingach[[#This Row],[Nazwa uczelni]],StandardName[Ranking],"=Webometrics")</f>
        <v>19</v>
      </c>
      <c r="Z85">
        <f>SUM(Analiza_wRankingach[[#This Row],[THE_ID]:[Webometrics_ID]])</f>
        <v>112</v>
      </c>
    </row>
    <row r="86" spans="1:26" hidden="1" x14ac:dyDescent="0.45">
      <c r="A86" t="s">
        <v>610</v>
      </c>
      <c r="B86">
        <v>85</v>
      </c>
      <c r="C86" t="s">
        <v>610</v>
      </c>
      <c r="D86">
        <v>83</v>
      </c>
      <c r="E86" t="s">
        <v>848</v>
      </c>
      <c r="G86" t="s">
        <v>372</v>
      </c>
      <c r="H86">
        <f>IF(SUMIFS(StandardName[IDinTheRanking],StandardName[StandardizedName],Analiza_wRankingach[[#This Row],[Nazwa uczelni]],StandardName[Ranking],"=THE")&gt;0,1,0)</f>
        <v>1</v>
      </c>
      <c r="I86">
        <f>IF(SUMIFS(StandardName[IDinTheRanking],StandardName[StandardizedName],Analiza_wRankingach[[#This Row],[Nazwa uczelni]],StandardName[Ranking],"=ARWU")&gt;0,1,0)</f>
        <v>0</v>
      </c>
      <c r="J86">
        <f>IF(SUMIFS(StandardName[IDinTheRanking],StandardName[StandardizedName],Analiza_wRankingach[[#This Row],[Nazwa uczelni]],StandardName[Ranking],"=QS")&gt;0,1,0)</f>
        <v>0</v>
      </c>
      <c r="K86">
        <f>IF(SUMIFS(StandardName[IDinTheRanking],StandardName[StandardizedName],Analiza_wRankingach[[#This Row],[Nazwa uczelni]],StandardName[Ranking],"=Webometrics")&gt;0,1,0)</f>
        <v>1</v>
      </c>
      <c r="L86">
        <f>SUM(Analiza_wRankingach[[#This Row],[THE]:[Webometrics]])</f>
        <v>2</v>
      </c>
      <c r="M8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71</v>
      </c>
      <c r="N8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8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8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56</v>
      </c>
      <c r="Q86">
        <f>SUM(Analiza_wRankingach[[#This Row],[THE_RV1000]:[Webometrics_RV1000]])</f>
        <v>2127</v>
      </c>
      <c r="R86">
        <f>SUMIFS(StandardName[RankValueInTheRanking],StandardName[StandardizedName],Analiza_wRankingach[[#This Row],[Nazwa uczelni]],StandardName[Ranking],"=THE")</f>
        <v>71</v>
      </c>
      <c r="S86">
        <f>SUMIFS(StandardName[RankValueInTheRanking],StandardName[StandardizedName],Analiza_wRankingach[[#This Row],[Nazwa uczelni]],StandardName[Ranking],"=ARWU")</f>
        <v>0</v>
      </c>
      <c r="T86">
        <f>SUMIFS(StandardName[RankValueInTheRanking],StandardName[StandardizedName],Analiza_wRankingach[[#This Row],[Nazwa uczelni]],StandardName[Ranking],"=QS")</f>
        <v>0</v>
      </c>
      <c r="U86">
        <f>SUMIFS(StandardName[RankValueInTheRanking],StandardName[StandardizedName],Analiza_wRankingach[[#This Row],[Nazwa uczelni]],StandardName[Ranking],"=Webometrics")</f>
        <v>56</v>
      </c>
      <c r="V86">
        <f>SUMIFS(StandardName[IDinTheRanking],StandardName[StandardizedName],Analiza_wRankingach[[#This Row],[Nazwa uczelni]],StandardName[Ranking],"=THE")</f>
        <v>71</v>
      </c>
      <c r="W86">
        <f>SUMIFS(StandardName[IDinTheRanking],StandardName[StandardizedName],Analiza_wRankingach[[#This Row],[Nazwa uczelni]],StandardName[Ranking],"=ARWU")</f>
        <v>0</v>
      </c>
      <c r="X86">
        <f>SUMIFS(StandardName[IDinTheRanking],StandardName[StandardizedName],Analiza_wRankingach[[#This Row],[Nazwa uczelni]],StandardName[Ranking],"=QS")</f>
        <v>0</v>
      </c>
      <c r="Y86">
        <f>SUMIFS(StandardName[IDinTheRanking],StandardName[StandardizedName],Analiza_wRankingach[[#This Row],[Nazwa uczelni]],StandardName[Ranking],"=Webometrics")</f>
        <v>56</v>
      </c>
      <c r="Z86">
        <f>SUM(Analiza_wRankingach[[#This Row],[THE_ID]:[Webometrics_ID]])</f>
        <v>127</v>
      </c>
    </row>
    <row r="87" spans="1:26" hidden="1" x14ac:dyDescent="0.45">
      <c r="A87" t="s">
        <v>612</v>
      </c>
      <c r="B87">
        <v>86</v>
      </c>
      <c r="C87" t="s">
        <v>612</v>
      </c>
      <c r="D87">
        <v>83</v>
      </c>
      <c r="E87" t="s">
        <v>848</v>
      </c>
      <c r="G87" t="s">
        <v>607</v>
      </c>
      <c r="H87">
        <f>IF(SUMIFS(StandardName[IDinTheRanking],StandardName[StandardizedName],Analiza_wRankingach[[#This Row],[Nazwa uczelni]],StandardName[Ranking],"=THE")&gt;0,1,0)</f>
        <v>0</v>
      </c>
      <c r="I87">
        <f>IF(SUMIFS(StandardName[IDinTheRanking],StandardName[StandardizedName],Analiza_wRankingach[[#This Row],[Nazwa uczelni]],StandardName[Ranking],"=ARWU")&gt;0,1,0)</f>
        <v>1</v>
      </c>
      <c r="J87">
        <f>IF(SUMIFS(StandardName[IDinTheRanking],StandardName[StandardizedName],Analiza_wRankingach[[#This Row],[Nazwa uczelni]],StandardName[Ranking],"=QS")&gt;0,1,0)</f>
        <v>0</v>
      </c>
      <c r="K87">
        <f>IF(SUMIFS(StandardName[IDinTheRanking],StandardName[StandardizedName],Analiza_wRankingach[[#This Row],[Nazwa uczelni]],StandardName[Ranking],"=Webometrics")&gt;0,1,0)</f>
        <v>1</v>
      </c>
      <c r="L87">
        <f>SUM(Analiza_wRankingach[[#This Row],[THE]:[Webometrics]])</f>
        <v>2</v>
      </c>
      <c r="M8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8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82</v>
      </c>
      <c r="O8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8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46</v>
      </c>
      <c r="Q87">
        <f>SUM(Analiza_wRankingach[[#This Row],[THE_RV1000]:[Webometrics_RV1000]])</f>
        <v>2128</v>
      </c>
      <c r="R87">
        <f>SUMIFS(StandardName[RankValueInTheRanking],StandardName[StandardizedName],Analiza_wRankingach[[#This Row],[Nazwa uczelni]],StandardName[Ranking],"=THE")</f>
        <v>0</v>
      </c>
      <c r="S87">
        <f>SUMIFS(StandardName[RankValueInTheRanking],StandardName[StandardizedName],Analiza_wRankingach[[#This Row],[Nazwa uczelni]],StandardName[Ranking],"=ARWU")</f>
        <v>82</v>
      </c>
      <c r="T87">
        <f>SUMIFS(StandardName[RankValueInTheRanking],StandardName[StandardizedName],Analiza_wRankingach[[#This Row],[Nazwa uczelni]],StandardName[Ranking],"=QS")</f>
        <v>0</v>
      </c>
      <c r="U87">
        <f>SUMIFS(StandardName[RankValueInTheRanking],StandardName[StandardizedName],Analiza_wRankingach[[#This Row],[Nazwa uczelni]],StandardName[Ranking],"=Webometrics")</f>
        <v>46</v>
      </c>
      <c r="V87">
        <f>SUMIFS(StandardName[IDinTheRanking],StandardName[StandardizedName],Analiza_wRankingach[[#This Row],[Nazwa uczelni]],StandardName[Ranking],"=THE")</f>
        <v>0</v>
      </c>
      <c r="W87">
        <f>SUMIFS(StandardName[IDinTheRanking],StandardName[StandardizedName],Analiza_wRankingach[[#This Row],[Nazwa uczelni]],StandardName[Ranking],"=ARWU")</f>
        <v>82</v>
      </c>
      <c r="X87">
        <f>SUMIFS(StandardName[IDinTheRanking],StandardName[StandardizedName],Analiza_wRankingach[[#This Row],[Nazwa uczelni]],StandardName[Ranking],"=QS")</f>
        <v>0</v>
      </c>
      <c r="Y87">
        <f>SUMIFS(StandardName[IDinTheRanking],StandardName[StandardizedName],Analiza_wRankingach[[#This Row],[Nazwa uczelni]],StandardName[Ranking],"=Webometrics")</f>
        <v>46</v>
      </c>
      <c r="Z87">
        <f>SUM(Analiza_wRankingach[[#This Row],[THE_ID]:[Webometrics_ID]])</f>
        <v>128</v>
      </c>
    </row>
    <row r="88" spans="1:26" hidden="1" x14ac:dyDescent="0.45">
      <c r="A88" t="s">
        <v>408</v>
      </c>
      <c r="B88">
        <v>87</v>
      </c>
      <c r="C88" t="s">
        <v>408</v>
      </c>
      <c r="D88">
        <v>87</v>
      </c>
      <c r="E88" t="s">
        <v>848</v>
      </c>
      <c r="G88" t="s">
        <v>813</v>
      </c>
      <c r="H88">
        <f>IF(SUMIFS(StandardName[IDinTheRanking],StandardName[StandardizedName],Analiza_wRankingach[[#This Row],[Nazwa uczelni]],StandardName[Ranking],"=THE")&gt;0,1,0)</f>
        <v>0</v>
      </c>
      <c r="I88">
        <f>IF(SUMIFS(StandardName[IDinTheRanking],StandardName[StandardizedName],Analiza_wRankingach[[#This Row],[Nazwa uczelni]],StandardName[Ranking],"=ARWU")&gt;0,1,0)</f>
        <v>1</v>
      </c>
      <c r="J88">
        <f>IF(SUMIFS(StandardName[IDinTheRanking],StandardName[StandardizedName],Analiza_wRankingach[[#This Row],[Nazwa uczelni]],StandardName[Ranking],"=QS")&gt;0,1,0)</f>
        <v>0</v>
      </c>
      <c r="K88">
        <f>IF(SUMIFS(StandardName[IDinTheRanking],StandardName[StandardizedName],Analiza_wRankingach[[#This Row],[Nazwa uczelni]],StandardName[Ranking],"=Webometrics")&gt;0,1,0)</f>
        <v>1</v>
      </c>
      <c r="L88">
        <f>SUM(Analiza_wRankingach[[#This Row],[THE]:[Webometrics]])</f>
        <v>2</v>
      </c>
      <c r="M8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8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83</v>
      </c>
      <c r="O8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8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45</v>
      </c>
      <c r="Q88">
        <f>SUM(Analiza_wRankingach[[#This Row],[THE_RV1000]:[Webometrics_RV1000]])</f>
        <v>2128</v>
      </c>
      <c r="R88">
        <f>SUMIFS(StandardName[RankValueInTheRanking],StandardName[StandardizedName],Analiza_wRankingach[[#This Row],[Nazwa uczelni]],StandardName[Ranking],"=THE")</f>
        <v>0</v>
      </c>
      <c r="S88">
        <f>SUMIFS(StandardName[RankValueInTheRanking],StandardName[StandardizedName],Analiza_wRankingach[[#This Row],[Nazwa uczelni]],StandardName[Ranking],"=ARWU")</f>
        <v>83</v>
      </c>
      <c r="T88">
        <f>SUMIFS(StandardName[RankValueInTheRanking],StandardName[StandardizedName],Analiza_wRankingach[[#This Row],[Nazwa uczelni]],StandardName[Ranking],"=QS")</f>
        <v>0</v>
      </c>
      <c r="U88">
        <f>SUMIFS(StandardName[RankValueInTheRanking],StandardName[StandardizedName],Analiza_wRankingach[[#This Row],[Nazwa uczelni]],StandardName[Ranking],"=Webometrics")</f>
        <v>45</v>
      </c>
      <c r="V88">
        <f>SUMIFS(StandardName[IDinTheRanking],StandardName[StandardizedName],Analiza_wRankingach[[#This Row],[Nazwa uczelni]],StandardName[Ranking],"=THE")</f>
        <v>0</v>
      </c>
      <c r="W88">
        <f>SUMIFS(StandardName[IDinTheRanking],StandardName[StandardizedName],Analiza_wRankingach[[#This Row],[Nazwa uczelni]],StandardName[Ranking],"=ARWU")</f>
        <v>83</v>
      </c>
      <c r="X88">
        <f>SUMIFS(StandardName[IDinTheRanking],StandardName[StandardizedName],Analiza_wRankingach[[#This Row],[Nazwa uczelni]],StandardName[Ranking],"=QS")</f>
        <v>0</v>
      </c>
      <c r="Y88">
        <f>SUMIFS(StandardName[IDinTheRanking],StandardName[StandardizedName],Analiza_wRankingach[[#This Row],[Nazwa uczelni]],StandardName[Ranking],"=Webometrics")</f>
        <v>45</v>
      </c>
      <c r="Z88">
        <f>SUM(Analiza_wRankingach[[#This Row],[THE_ID]:[Webometrics_ID]])</f>
        <v>128</v>
      </c>
    </row>
    <row r="89" spans="1:26" hidden="1" x14ac:dyDescent="0.45">
      <c r="A89" t="s">
        <v>614</v>
      </c>
      <c r="B89">
        <v>88</v>
      </c>
      <c r="C89" t="s">
        <v>614</v>
      </c>
      <c r="D89">
        <v>88</v>
      </c>
      <c r="E89" t="s">
        <v>848</v>
      </c>
      <c r="G89" t="s">
        <v>619</v>
      </c>
      <c r="H89">
        <f>IF(SUMIFS(StandardName[IDinTheRanking],StandardName[StandardizedName],Analiza_wRankingach[[#This Row],[Nazwa uczelni]],StandardName[Ranking],"=THE")&gt;0,1,0)</f>
        <v>0</v>
      </c>
      <c r="I89">
        <f>IF(SUMIFS(StandardName[IDinTheRanking],StandardName[StandardizedName],Analiza_wRankingach[[#This Row],[Nazwa uczelni]],StandardName[Ranking],"=ARWU")&gt;0,1,0)</f>
        <v>1</v>
      </c>
      <c r="J89">
        <f>IF(SUMIFS(StandardName[IDinTheRanking],StandardName[StandardizedName],Analiza_wRankingach[[#This Row],[Nazwa uczelni]],StandardName[Ranking],"=QS")&gt;0,1,0)</f>
        <v>0</v>
      </c>
      <c r="K89">
        <f>IF(SUMIFS(StandardName[IDinTheRanking],StandardName[StandardizedName],Analiza_wRankingach[[#This Row],[Nazwa uczelni]],StandardName[Ranking],"=Webometrics")&gt;0,1,0)</f>
        <v>1</v>
      </c>
      <c r="L89">
        <f>SUM(Analiza_wRankingach[[#This Row],[THE]:[Webometrics]])</f>
        <v>2</v>
      </c>
      <c r="M8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8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94</v>
      </c>
      <c r="O8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8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34</v>
      </c>
      <c r="Q89">
        <f>SUM(Analiza_wRankingach[[#This Row],[THE_RV1000]:[Webometrics_RV1000]])</f>
        <v>2128</v>
      </c>
      <c r="R89">
        <f>SUMIFS(StandardName[RankValueInTheRanking],StandardName[StandardizedName],Analiza_wRankingach[[#This Row],[Nazwa uczelni]],StandardName[Ranking],"=THE")</f>
        <v>0</v>
      </c>
      <c r="S89">
        <f>SUMIFS(StandardName[RankValueInTheRanking],StandardName[StandardizedName],Analiza_wRankingach[[#This Row],[Nazwa uczelni]],StandardName[Ranking],"=ARWU")</f>
        <v>94</v>
      </c>
      <c r="T89">
        <f>SUMIFS(StandardName[RankValueInTheRanking],StandardName[StandardizedName],Analiza_wRankingach[[#This Row],[Nazwa uczelni]],StandardName[Ranking],"=QS")</f>
        <v>0</v>
      </c>
      <c r="U89">
        <f>SUMIFS(StandardName[RankValueInTheRanking],StandardName[StandardizedName],Analiza_wRankingach[[#This Row],[Nazwa uczelni]],StandardName[Ranking],"=Webometrics")</f>
        <v>34</v>
      </c>
      <c r="V89">
        <f>SUMIFS(StandardName[IDinTheRanking],StandardName[StandardizedName],Analiza_wRankingach[[#This Row],[Nazwa uczelni]],StandardName[Ranking],"=THE")</f>
        <v>0</v>
      </c>
      <c r="W89">
        <f>SUMIFS(StandardName[IDinTheRanking],StandardName[StandardizedName],Analiza_wRankingach[[#This Row],[Nazwa uczelni]],StandardName[Ranking],"=ARWU")</f>
        <v>94</v>
      </c>
      <c r="X89">
        <f>SUMIFS(StandardName[IDinTheRanking],StandardName[StandardizedName],Analiza_wRankingach[[#This Row],[Nazwa uczelni]],StandardName[Ranking],"=QS")</f>
        <v>0</v>
      </c>
      <c r="Y89">
        <f>SUMIFS(StandardName[IDinTheRanking],StandardName[StandardizedName],Analiza_wRankingach[[#This Row],[Nazwa uczelni]],StandardName[Ranking],"=Webometrics")</f>
        <v>34</v>
      </c>
      <c r="Z89">
        <f>SUM(Analiza_wRankingach[[#This Row],[THE_ID]:[Webometrics_ID]])</f>
        <v>128</v>
      </c>
    </row>
    <row r="90" spans="1:26" hidden="1" x14ac:dyDescent="0.45">
      <c r="A90" t="s">
        <v>615</v>
      </c>
      <c r="B90">
        <v>89</v>
      </c>
      <c r="C90" t="s">
        <v>615</v>
      </c>
      <c r="D90">
        <v>89</v>
      </c>
      <c r="E90" t="s">
        <v>848</v>
      </c>
      <c r="G90" t="s">
        <v>689</v>
      </c>
      <c r="H90">
        <f>IF(SUMIFS(StandardName[IDinTheRanking],StandardName[StandardizedName],Analiza_wRankingach[[#This Row],[Nazwa uczelni]],StandardName[Ranking],"=THE")&gt;0,1,0)</f>
        <v>1</v>
      </c>
      <c r="I90">
        <f>IF(SUMIFS(StandardName[IDinTheRanking],StandardName[StandardizedName],Analiza_wRankingach[[#This Row],[Nazwa uczelni]],StandardName[Ranking],"=ARWU")&gt;0,1,0)</f>
        <v>0</v>
      </c>
      <c r="J90">
        <f>IF(SUMIFS(StandardName[IDinTheRanking],StandardName[StandardizedName],Analiza_wRankingach[[#This Row],[Nazwa uczelni]],StandardName[Ranking],"=QS")&gt;0,1,0)</f>
        <v>1</v>
      </c>
      <c r="K90">
        <f>IF(SUMIFS(StandardName[IDinTheRanking],StandardName[StandardizedName],Analiza_wRankingach[[#This Row],[Nazwa uczelni]],StandardName[Ranking],"=Webometrics")&gt;0,1,0)</f>
        <v>0</v>
      </c>
      <c r="L90">
        <f>SUM(Analiza_wRankingach[[#This Row],[THE]:[Webometrics]])</f>
        <v>2</v>
      </c>
      <c r="M9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91</v>
      </c>
      <c r="N9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9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42</v>
      </c>
      <c r="P9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90">
        <f>SUM(Analiza_wRankingach[[#This Row],[THE_RV1000]:[Webometrics_RV1000]])</f>
        <v>2133</v>
      </c>
      <c r="R90">
        <f>SUMIFS(StandardName[RankValueInTheRanking],StandardName[StandardizedName],Analiza_wRankingach[[#This Row],[Nazwa uczelni]],StandardName[Ranking],"=THE")</f>
        <v>91</v>
      </c>
      <c r="S90">
        <f>SUMIFS(StandardName[RankValueInTheRanking],StandardName[StandardizedName],Analiza_wRankingach[[#This Row],[Nazwa uczelni]],StandardName[Ranking],"=ARWU")</f>
        <v>0</v>
      </c>
      <c r="T90">
        <f>SUMIFS(StandardName[RankValueInTheRanking],StandardName[StandardizedName],Analiza_wRankingach[[#This Row],[Nazwa uczelni]],StandardName[Ranking],"=QS")</f>
        <v>42</v>
      </c>
      <c r="U90">
        <f>SUMIFS(StandardName[RankValueInTheRanking],StandardName[StandardizedName],Analiza_wRankingach[[#This Row],[Nazwa uczelni]],StandardName[Ranking],"=Webometrics")</f>
        <v>0</v>
      </c>
      <c r="V90">
        <f>SUMIFS(StandardName[IDinTheRanking],StandardName[StandardizedName],Analiza_wRankingach[[#This Row],[Nazwa uczelni]],StandardName[Ranking],"=THE")</f>
        <v>92</v>
      </c>
      <c r="W90">
        <f>SUMIFS(StandardName[IDinTheRanking],StandardName[StandardizedName],Analiza_wRankingach[[#This Row],[Nazwa uczelni]],StandardName[Ranking],"=ARWU")</f>
        <v>0</v>
      </c>
      <c r="X90">
        <f>SUMIFS(StandardName[IDinTheRanking],StandardName[StandardizedName],Analiza_wRankingach[[#This Row],[Nazwa uczelni]],StandardName[Ranking],"=QS")</f>
        <v>42</v>
      </c>
      <c r="Y90">
        <f>SUMIFS(StandardName[IDinTheRanking],StandardName[StandardizedName],Analiza_wRankingach[[#This Row],[Nazwa uczelni]],StandardName[Ranking],"=Webometrics")</f>
        <v>0</v>
      </c>
      <c r="Z90">
        <f>SUM(Analiza_wRankingach[[#This Row],[THE_ID]:[Webometrics_ID]])</f>
        <v>134</v>
      </c>
    </row>
    <row r="91" spans="1:26" hidden="1" x14ac:dyDescent="0.45">
      <c r="A91" t="s">
        <v>428</v>
      </c>
      <c r="B91">
        <v>90</v>
      </c>
      <c r="C91" t="s">
        <v>428</v>
      </c>
      <c r="D91">
        <v>90</v>
      </c>
      <c r="E91" t="s">
        <v>848</v>
      </c>
      <c r="G91" t="s">
        <v>466</v>
      </c>
      <c r="H91">
        <f>IF(SUMIFS(StandardName[IDinTheRanking],StandardName[StandardizedName],Analiza_wRankingach[[#This Row],[Nazwa uczelni]],StandardName[Ranking],"=THE")&gt;0,1,0)</f>
        <v>1</v>
      </c>
      <c r="I91">
        <f>IF(SUMIFS(StandardName[IDinTheRanking],StandardName[StandardizedName],Analiza_wRankingach[[#This Row],[Nazwa uczelni]],StandardName[Ranking],"=ARWU")&gt;0,1,0)</f>
        <v>0</v>
      </c>
      <c r="J91">
        <f>IF(SUMIFS(StandardName[IDinTheRanking],StandardName[StandardizedName],Analiza_wRankingach[[#This Row],[Nazwa uczelni]],StandardName[Ranking],"=QS")&gt;0,1,0)</f>
        <v>1</v>
      </c>
      <c r="K91">
        <f>IF(SUMIFS(StandardName[IDinTheRanking],StandardName[StandardizedName],Analiza_wRankingach[[#This Row],[Nazwa uczelni]],StandardName[Ranking],"=Webometrics")&gt;0,1,0)</f>
        <v>0</v>
      </c>
      <c r="L91">
        <f>SUM(Analiza_wRankingach[[#This Row],[THE]:[Webometrics]])</f>
        <v>2</v>
      </c>
      <c r="M9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95</v>
      </c>
      <c r="N9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9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48</v>
      </c>
      <c r="P9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91">
        <f>SUM(Analiza_wRankingach[[#This Row],[THE_RV1000]:[Webometrics_RV1000]])</f>
        <v>2143</v>
      </c>
      <c r="R91">
        <f>SUMIFS(StandardName[RankValueInTheRanking],StandardName[StandardizedName],Analiza_wRankingach[[#This Row],[Nazwa uczelni]],StandardName[Ranking],"=THE")</f>
        <v>95</v>
      </c>
      <c r="S91">
        <f>SUMIFS(StandardName[RankValueInTheRanking],StandardName[StandardizedName],Analiza_wRankingach[[#This Row],[Nazwa uczelni]],StandardName[Ranking],"=ARWU")</f>
        <v>0</v>
      </c>
      <c r="T91">
        <f>SUMIFS(StandardName[RankValueInTheRanking],StandardName[StandardizedName],Analiza_wRankingach[[#This Row],[Nazwa uczelni]],StandardName[Ranking],"=QS")</f>
        <v>48</v>
      </c>
      <c r="U91">
        <f>SUMIFS(StandardName[RankValueInTheRanking],StandardName[StandardizedName],Analiza_wRankingach[[#This Row],[Nazwa uczelni]],StandardName[Ranking],"=Webometrics")</f>
        <v>0</v>
      </c>
      <c r="V91">
        <f>SUMIFS(StandardName[IDinTheRanking],StandardName[StandardizedName],Analiza_wRankingach[[#This Row],[Nazwa uczelni]],StandardName[Ranking],"=THE")</f>
        <v>96</v>
      </c>
      <c r="W91">
        <f>SUMIFS(StandardName[IDinTheRanking],StandardName[StandardizedName],Analiza_wRankingach[[#This Row],[Nazwa uczelni]],StandardName[Ranking],"=ARWU")</f>
        <v>0</v>
      </c>
      <c r="X91">
        <f>SUMIFS(StandardName[IDinTheRanking],StandardName[StandardizedName],Analiza_wRankingach[[#This Row],[Nazwa uczelni]],StandardName[Ranking],"=QS")</f>
        <v>48</v>
      </c>
      <c r="Y91">
        <f>SUMIFS(StandardName[IDinTheRanking],StandardName[StandardizedName],Analiza_wRankingach[[#This Row],[Nazwa uczelni]],StandardName[Ranking],"=Webometrics")</f>
        <v>0</v>
      </c>
      <c r="Z91">
        <f>SUM(Analiza_wRankingach[[#This Row],[THE_ID]:[Webometrics_ID]])</f>
        <v>144</v>
      </c>
    </row>
    <row r="92" spans="1:26" hidden="1" x14ac:dyDescent="0.45">
      <c r="A92" t="s">
        <v>616</v>
      </c>
      <c r="B92">
        <v>91</v>
      </c>
      <c r="C92" t="s">
        <v>616</v>
      </c>
      <c r="D92">
        <v>90</v>
      </c>
      <c r="E92" t="s">
        <v>848</v>
      </c>
      <c r="G92" t="s">
        <v>403</v>
      </c>
      <c r="H92">
        <f>IF(SUMIFS(StandardName[IDinTheRanking],StandardName[StandardizedName],Analiza_wRankingach[[#This Row],[Nazwa uczelni]],StandardName[Ranking],"=THE")&gt;0,1,0)</f>
        <v>1</v>
      </c>
      <c r="I92">
        <f>IF(SUMIFS(StandardName[IDinTheRanking],StandardName[StandardizedName],Analiza_wRankingach[[#This Row],[Nazwa uczelni]],StandardName[Ranking],"=ARWU")&gt;0,1,0)</f>
        <v>0</v>
      </c>
      <c r="J92">
        <f>IF(SUMIFS(StandardName[IDinTheRanking],StandardName[StandardizedName],Analiza_wRankingach[[#This Row],[Nazwa uczelni]],StandardName[Ranking],"=QS")&gt;0,1,0)</f>
        <v>1</v>
      </c>
      <c r="K92">
        <f>IF(SUMIFS(StandardName[IDinTheRanking],StandardName[StandardizedName],Analiza_wRankingach[[#This Row],[Nazwa uczelni]],StandardName[Ranking],"=Webometrics")&gt;0,1,0)</f>
        <v>0</v>
      </c>
      <c r="L92">
        <f>SUM(Analiza_wRankingach[[#This Row],[THE]:[Webometrics]])</f>
        <v>2</v>
      </c>
      <c r="M9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79</v>
      </c>
      <c r="N9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9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65</v>
      </c>
      <c r="P9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92">
        <f>SUM(Analiza_wRankingach[[#This Row],[THE_RV1000]:[Webometrics_RV1000]])</f>
        <v>2144</v>
      </c>
      <c r="R92">
        <f>SUMIFS(StandardName[RankValueInTheRanking],StandardName[StandardizedName],Analiza_wRankingach[[#This Row],[Nazwa uczelni]],StandardName[Ranking],"=THE")</f>
        <v>79</v>
      </c>
      <c r="S92">
        <f>SUMIFS(StandardName[RankValueInTheRanking],StandardName[StandardizedName],Analiza_wRankingach[[#This Row],[Nazwa uczelni]],StandardName[Ranking],"=ARWU")</f>
        <v>0</v>
      </c>
      <c r="T92">
        <f>SUMIFS(StandardName[RankValueInTheRanking],StandardName[StandardizedName],Analiza_wRankingach[[#This Row],[Nazwa uczelni]],StandardName[Ranking],"=QS")</f>
        <v>65</v>
      </c>
      <c r="U92">
        <f>SUMIFS(StandardName[RankValueInTheRanking],StandardName[StandardizedName],Analiza_wRankingach[[#This Row],[Nazwa uczelni]],StandardName[Ranking],"=Webometrics")</f>
        <v>0</v>
      </c>
      <c r="V92">
        <f>SUMIFS(StandardName[IDinTheRanking],StandardName[StandardizedName],Analiza_wRankingach[[#This Row],[Nazwa uczelni]],StandardName[Ranking],"=THE")</f>
        <v>79</v>
      </c>
      <c r="W92">
        <f>SUMIFS(StandardName[IDinTheRanking],StandardName[StandardizedName],Analiza_wRankingach[[#This Row],[Nazwa uczelni]],StandardName[Ranking],"=ARWU")</f>
        <v>0</v>
      </c>
      <c r="X92">
        <f>SUMIFS(StandardName[IDinTheRanking],StandardName[StandardizedName],Analiza_wRankingach[[#This Row],[Nazwa uczelni]],StandardName[Ranking],"=QS")</f>
        <v>66</v>
      </c>
      <c r="Y92">
        <f>SUMIFS(StandardName[IDinTheRanking],StandardName[StandardizedName],Analiza_wRankingach[[#This Row],[Nazwa uczelni]],StandardName[Ranking],"=Webometrics")</f>
        <v>0</v>
      </c>
      <c r="Z92">
        <f>SUM(Analiza_wRankingach[[#This Row],[THE_ID]:[Webometrics_ID]])</f>
        <v>145</v>
      </c>
    </row>
    <row r="93" spans="1:26" hidden="1" x14ac:dyDescent="0.45">
      <c r="A93" t="s">
        <v>617</v>
      </c>
      <c r="B93">
        <v>92</v>
      </c>
      <c r="C93" t="s">
        <v>617</v>
      </c>
      <c r="D93">
        <v>92</v>
      </c>
      <c r="E93" t="s">
        <v>848</v>
      </c>
      <c r="G93" t="s">
        <v>732</v>
      </c>
      <c r="H93">
        <f>IF(SUMIFS(StandardName[IDinTheRanking],StandardName[StandardizedName],Analiza_wRankingach[[#This Row],[Nazwa uczelni]],StandardName[Ranking],"=THE")&gt;0,1,0)</f>
        <v>1</v>
      </c>
      <c r="I93">
        <f>IF(SUMIFS(StandardName[IDinTheRanking],StandardName[StandardizedName],Analiza_wRankingach[[#This Row],[Nazwa uczelni]],StandardName[Ranking],"=ARWU")&gt;0,1,0)</f>
        <v>0</v>
      </c>
      <c r="J93">
        <f>IF(SUMIFS(StandardName[IDinTheRanking],StandardName[StandardizedName],Analiza_wRankingach[[#This Row],[Nazwa uczelni]],StandardName[Ranking],"=QS")&gt;0,1,0)</f>
        <v>1</v>
      </c>
      <c r="K93">
        <f>IF(SUMIFS(StandardName[IDinTheRanking],StandardName[StandardizedName],Analiza_wRankingach[[#This Row],[Nazwa uczelni]],StandardName[Ranking],"=Webometrics")&gt;0,1,0)</f>
        <v>0</v>
      </c>
      <c r="L93">
        <f>SUM(Analiza_wRankingach[[#This Row],[THE]:[Webometrics]])</f>
        <v>2</v>
      </c>
      <c r="M9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78</v>
      </c>
      <c r="N9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9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73</v>
      </c>
      <c r="P9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93">
        <f>SUM(Analiza_wRankingach[[#This Row],[THE_RV1000]:[Webometrics_RV1000]])</f>
        <v>2151</v>
      </c>
      <c r="R93">
        <f>SUMIFS(StandardName[RankValueInTheRanking],StandardName[StandardizedName],Analiza_wRankingach[[#This Row],[Nazwa uczelni]],StandardName[Ranking],"=THE")</f>
        <v>78</v>
      </c>
      <c r="S93">
        <f>SUMIFS(StandardName[RankValueInTheRanking],StandardName[StandardizedName],Analiza_wRankingach[[#This Row],[Nazwa uczelni]],StandardName[Ranking],"=ARWU")</f>
        <v>0</v>
      </c>
      <c r="T93">
        <f>SUMIFS(StandardName[RankValueInTheRanking],StandardName[StandardizedName],Analiza_wRankingach[[#This Row],[Nazwa uczelni]],StandardName[Ranking],"=QS")</f>
        <v>73</v>
      </c>
      <c r="U93">
        <f>SUMIFS(StandardName[RankValueInTheRanking],StandardName[StandardizedName],Analiza_wRankingach[[#This Row],[Nazwa uczelni]],StandardName[Ranking],"=Webometrics")</f>
        <v>0</v>
      </c>
      <c r="V93">
        <f>SUMIFS(StandardName[IDinTheRanking],StandardName[StandardizedName],Analiza_wRankingach[[#This Row],[Nazwa uczelni]],StandardName[Ranking],"=THE")</f>
        <v>78</v>
      </c>
      <c r="W93">
        <f>SUMIFS(StandardName[IDinTheRanking],StandardName[StandardizedName],Analiza_wRankingach[[#This Row],[Nazwa uczelni]],StandardName[Ranking],"=ARWU")</f>
        <v>0</v>
      </c>
      <c r="X93">
        <f>SUMIFS(StandardName[IDinTheRanking],StandardName[StandardizedName],Analiza_wRankingach[[#This Row],[Nazwa uczelni]],StandardName[Ranking],"=QS")</f>
        <v>73</v>
      </c>
      <c r="Y93">
        <f>SUMIFS(StandardName[IDinTheRanking],StandardName[StandardizedName],Analiza_wRankingach[[#This Row],[Nazwa uczelni]],StandardName[Ranking],"=Webometrics")</f>
        <v>0</v>
      </c>
      <c r="Z93">
        <f>SUM(Analiza_wRankingach[[#This Row],[THE_ID]:[Webometrics_ID]])</f>
        <v>151</v>
      </c>
    </row>
    <row r="94" spans="1:26" hidden="1" x14ac:dyDescent="0.45">
      <c r="A94" t="s">
        <v>618</v>
      </c>
      <c r="B94">
        <v>93</v>
      </c>
      <c r="C94" t="s">
        <v>618</v>
      </c>
      <c r="D94">
        <v>92</v>
      </c>
      <c r="E94" t="s">
        <v>848</v>
      </c>
      <c r="G94" t="s">
        <v>416</v>
      </c>
      <c r="H94">
        <f>IF(SUMIFS(StandardName[IDinTheRanking],StandardName[StandardizedName],Analiza_wRankingach[[#This Row],[Nazwa uczelni]],StandardName[Ranking],"=THE")&gt;0,1,0)</f>
        <v>1</v>
      </c>
      <c r="I94">
        <f>IF(SUMIFS(StandardName[IDinTheRanking],StandardName[StandardizedName],Analiza_wRankingach[[#This Row],[Nazwa uczelni]],StandardName[Ranking],"=ARWU")&gt;0,1,0)</f>
        <v>0</v>
      </c>
      <c r="J94">
        <f>IF(SUMIFS(StandardName[IDinTheRanking],StandardName[StandardizedName],Analiza_wRankingach[[#This Row],[Nazwa uczelni]],StandardName[Ranking],"=QS")&gt;0,1,0)</f>
        <v>0</v>
      </c>
      <c r="K94">
        <f>IF(SUMIFS(StandardName[IDinTheRanking],StandardName[StandardizedName],Analiza_wRankingach[[#This Row],[Nazwa uczelni]],StandardName[Ranking],"=Webometrics")&gt;0,1,0)</f>
        <v>1</v>
      </c>
      <c r="L94">
        <f>SUM(Analiza_wRankingach[[#This Row],[THE]:[Webometrics]])</f>
        <v>2</v>
      </c>
      <c r="M9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82</v>
      </c>
      <c r="N9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9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9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72</v>
      </c>
      <c r="Q94">
        <f>SUM(Analiza_wRankingach[[#This Row],[THE_RV1000]:[Webometrics_RV1000]])</f>
        <v>2154</v>
      </c>
      <c r="R94">
        <f>SUMIFS(StandardName[RankValueInTheRanking],StandardName[StandardizedName],Analiza_wRankingach[[#This Row],[Nazwa uczelni]],StandardName[Ranking],"=THE")</f>
        <v>82</v>
      </c>
      <c r="S94">
        <f>SUMIFS(StandardName[RankValueInTheRanking],StandardName[StandardizedName],Analiza_wRankingach[[#This Row],[Nazwa uczelni]],StandardName[Ranking],"=ARWU")</f>
        <v>0</v>
      </c>
      <c r="T94">
        <f>SUMIFS(StandardName[RankValueInTheRanking],StandardName[StandardizedName],Analiza_wRankingach[[#This Row],[Nazwa uczelni]],StandardName[Ranking],"=QS")</f>
        <v>0</v>
      </c>
      <c r="U94">
        <f>SUMIFS(StandardName[RankValueInTheRanking],StandardName[StandardizedName],Analiza_wRankingach[[#This Row],[Nazwa uczelni]],StandardName[Ranking],"=Webometrics")</f>
        <v>72</v>
      </c>
      <c r="V94">
        <f>SUMIFS(StandardName[IDinTheRanking],StandardName[StandardizedName],Analiza_wRankingach[[#This Row],[Nazwa uczelni]],StandardName[Ranking],"=THE")</f>
        <v>82</v>
      </c>
      <c r="W94">
        <f>SUMIFS(StandardName[IDinTheRanking],StandardName[StandardizedName],Analiza_wRankingach[[#This Row],[Nazwa uczelni]],StandardName[Ranking],"=ARWU")</f>
        <v>0</v>
      </c>
      <c r="X94">
        <f>SUMIFS(StandardName[IDinTheRanking],StandardName[StandardizedName],Analiza_wRankingach[[#This Row],[Nazwa uczelni]],StandardName[Ranking],"=QS")</f>
        <v>0</v>
      </c>
      <c r="Y94">
        <f>SUMIFS(StandardName[IDinTheRanking],StandardName[StandardizedName],Analiza_wRankingach[[#This Row],[Nazwa uczelni]],StandardName[Ranking],"=Webometrics")</f>
        <v>72</v>
      </c>
      <c r="Z94">
        <f>SUM(Analiza_wRankingach[[#This Row],[THE_ID]:[Webometrics_ID]])</f>
        <v>154</v>
      </c>
    </row>
    <row r="95" spans="1:26" hidden="1" x14ac:dyDescent="0.45">
      <c r="A95" t="s">
        <v>619</v>
      </c>
      <c r="B95">
        <v>94</v>
      </c>
      <c r="C95" t="s">
        <v>619</v>
      </c>
      <c r="D95">
        <v>94</v>
      </c>
      <c r="E95" t="s">
        <v>848</v>
      </c>
      <c r="G95" t="s">
        <v>617</v>
      </c>
      <c r="H95">
        <f>IF(SUMIFS(StandardName[IDinTheRanking],StandardName[StandardizedName],Analiza_wRankingach[[#This Row],[Nazwa uczelni]],StandardName[Ranking],"=THE")&gt;0,1,0)</f>
        <v>0</v>
      </c>
      <c r="I95">
        <f>IF(SUMIFS(StandardName[IDinTheRanking],StandardName[StandardizedName],Analiza_wRankingach[[#This Row],[Nazwa uczelni]],StandardName[Ranking],"=ARWU")&gt;0,1,0)</f>
        <v>1</v>
      </c>
      <c r="J95">
        <f>IF(SUMIFS(StandardName[IDinTheRanking],StandardName[StandardizedName],Analiza_wRankingach[[#This Row],[Nazwa uczelni]],StandardName[Ranking],"=QS")&gt;0,1,0)</f>
        <v>0</v>
      </c>
      <c r="K95">
        <f>IF(SUMIFS(StandardName[IDinTheRanking],StandardName[StandardizedName],Analiza_wRankingach[[#This Row],[Nazwa uczelni]],StandardName[Ranking],"=Webometrics")&gt;0,1,0)</f>
        <v>1</v>
      </c>
      <c r="L95">
        <f>SUM(Analiza_wRankingach[[#This Row],[THE]:[Webometrics]])</f>
        <v>2</v>
      </c>
      <c r="M9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9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92</v>
      </c>
      <c r="O9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9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71</v>
      </c>
      <c r="Q95">
        <f>SUM(Analiza_wRankingach[[#This Row],[THE_RV1000]:[Webometrics_RV1000]])</f>
        <v>2163</v>
      </c>
      <c r="R95">
        <f>SUMIFS(StandardName[RankValueInTheRanking],StandardName[StandardizedName],Analiza_wRankingach[[#This Row],[Nazwa uczelni]],StandardName[Ranking],"=THE")</f>
        <v>0</v>
      </c>
      <c r="S95">
        <f>SUMIFS(StandardName[RankValueInTheRanking],StandardName[StandardizedName],Analiza_wRankingach[[#This Row],[Nazwa uczelni]],StandardName[Ranking],"=ARWU")</f>
        <v>92</v>
      </c>
      <c r="T95">
        <f>SUMIFS(StandardName[RankValueInTheRanking],StandardName[StandardizedName],Analiza_wRankingach[[#This Row],[Nazwa uczelni]],StandardName[Ranking],"=QS")</f>
        <v>0</v>
      </c>
      <c r="U95">
        <f>SUMIFS(StandardName[RankValueInTheRanking],StandardName[StandardizedName],Analiza_wRankingach[[#This Row],[Nazwa uczelni]],StandardName[Ranking],"=Webometrics")</f>
        <v>71</v>
      </c>
      <c r="V95">
        <f>SUMIFS(StandardName[IDinTheRanking],StandardName[StandardizedName],Analiza_wRankingach[[#This Row],[Nazwa uczelni]],StandardName[Ranking],"=THE")</f>
        <v>0</v>
      </c>
      <c r="W95">
        <f>SUMIFS(StandardName[IDinTheRanking],StandardName[StandardizedName],Analiza_wRankingach[[#This Row],[Nazwa uczelni]],StandardName[Ranking],"=ARWU")</f>
        <v>92</v>
      </c>
      <c r="X95">
        <f>SUMIFS(StandardName[IDinTheRanking],StandardName[StandardizedName],Analiza_wRankingach[[#This Row],[Nazwa uczelni]],StandardName[Ranking],"=QS")</f>
        <v>0</v>
      </c>
      <c r="Y95">
        <f>SUMIFS(StandardName[IDinTheRanking],StandardName[StandardizedName],Analiza_wRankingach[[#This Row],[Nazwa uczelni]],StandardName[Ranking],"=Webometrics")</f>
        <v>71</v>
      </c>
      <c r="Z95">
        <f>SUM(Analiza_wRankingach[[#This Row],[THE_ID]:[Webometrics_ID]])</f>
        <v>163</v>
      </c>
    </row>
    <row r="96" spans="1:26" hidden="1" x14ac:dyDescent="0.45">
      <c r="A96" t="s">
        <v>234</v>
      </c>
      <c r="B96">
        <v>95</v>
      </c>
      <c r="C96" t="s">
        <v>234</v>
      </c>
      <c r="D96">
        <v>95</v>
      </c>
      <c r="E96" t="s">
        <v>848</v>
      </c>
      <c r="G96" t="s">
        <v>420</v>
      </c>
      <c r="H96">
        <f>IF(SUMIFS(StandardName[IDinTheRanking],StandardName[StandardizedName],Analiza_wRankingach[[#This Row],[Nazwa uczelni]],StandardName[Ranking],"=THE")&gt;0,1,0)</f>
        <v>1</v>
      </c>
      <c r="I96">
        <f>IF(SUMIFS(StandardName[IDinTheRanking],StandardName[StandardizedName],Analiza_wRankingach[[#This Row],[Nazwa uczelni]],StandardName[Ranking],"=ARWU")&gt;0,1,0)</f>
        <v>0</v>
      </c>
      <c r="J96">
        <f>IF(SUMIFS(StandardName[IDinTheRanking],StandardName[StandardizedName],Analiza_wRankingach[[#This Row],[Nazwa uczelni]],StandardName[Ranking],"=QS")&gt;0,1,0)</f>
        <v>1</v>
      </c>
      <c r="K96">
        <f>IF(SUMIFS(StandardName[IDinTheRanking],StandardName[StandardizedName],Analiza_wRankingach[[#This Row],[Nazwa uczelni]],StandardName[Ranking],"=Webometrics")&gt;0,1,0)</f>
        <v>0</v>
      </c>
      <c r="L96">
        <f>SUM(Analiza_wRankingach[[#This Row],[THE]:[Webometrics]])</f>
        <v>2</v>
      </c>
      <c r="M9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82</v>
      </c>
      <c r="N9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9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81</v>
      </c>
      <c r="P9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96">
        <f>SUM(Analiza_wRankingach[[#This Row],[THE_RV1000]:[Webometrics_RV1000]])</f>
        <v>2163</v>
      </c>
      <c r="R96">
        <f>SUMIFS(StandardName[RankValueInTheRanking],StandardName[StandardizedName],Analiza_wRankingach[[#This Row],[Nazwa uczelni]],StandardName[Ranking],"=THE")</f>
        <v>82</v>
      </c>
      <c r="S96">
        <f>SUMIFS(StandardName[RankValueInTheRanking],StandardName[StandardizedName],Analiza_wRankingach[[#This Row],[Nazwa uczelni]],StandardName[Ranking],"=ARWU")</f>
        <v>0</v>
      </c>
      <c r="T96">
        <f>SUMIFS(StandardName[RankValueInTheRanking],StandardName[StandardizedName],Analiza_wRankingach[[#This Row],[Nazwa uczelni]],StandardName[Ranking],"=QS")</f>
        <v>81</v>
      </c>
      <c r="U96">
        <f>SUMIFS(StandardName[RankValueInTheRanking],StandardName[StandardizedName],Analiza_wRankingach[[#This Row],[Nazwa uczelni]],StandardName[Ranking],"=Webometrics")</f>
        <v>0</v>
      </c>
      <c r="V96">
        <f>SUMIFS(StandardName[IDinTheRanking],StandardName[StandardizedName],Analiza_wRankingach[[#This Row],[Nazwa uczelni]],StandardName[Ranking],"=THE")</f>
        <v>83</v>
      </c>
      <c r="W96">
        <f>SUMIFS(StandardName[IDinTheRanking],StandardName[StandardizedName],Analiza_wRankingach[[#This Row],[Nazwa uczelni]],StandardName[Ranking],"=ARWU")</f>
        <v>0</v>
      </c>
      <c r="X96">
        <f>SUMIFS(StandardName[IDinTheRanking],StandardName[StandardizedName],Analiza_wRankingach[[#This Row],[Nazwa uczelni]],StandardName[Ranking],"=QS")</f>
        <v>81</v>
      </c>
      <c r="Y96">
        <f>SUMIFS(StandardName[IDinTheRanking],StandardName[StandardizedName],Analiza_wRankingach[[#This Row],[Nazwa uczelni]],StandardName[Ranking],"=Webometrics")</f>
        <v>0</v>
      </c>
      <c r="Z96">
        <f>SUM(Analiza_wRankingach[[#This Row],[THE_ID]:[Webometrics_ID]])</f>
        <v>164</v>
      </c>
    </row>
    <row r="97" spans="1:26" hidden="1" x14ac:dyDescent="0.45">
      <c r="A97" t="s">
        <v>620</v>
      </c>
      <c r="B97">
        <v>96</v>
      </c>
      <c r="C97" t="s">
        <v>620</v>
      </c>
      <c r="D97">
        <v>96</v>
      </c>
      <c r="E97" t="s">
        <v>848</v>
      </c>
      <c r="G97" t="s">
        <v>598</v>
      </c>
      <c r="H97">
        <f>IF(SUMIFS(StandardName[IDinTheRanking],StandardName[StandardizedName],Analiza_wRankingach[[#This Row],[Nazwa uczelni]],StandardName[Ranking],"=THE")&gt;0,1,0)</f>
        <v>0</v>
      </c>
      <c r="I97">
        <f>IF(SUMIFS(StandardName[IDinTheRanking],StandardName[StandardizedName],Analiza_wRankingach[[#This Row],[Nazwa uczelni]],StandardName[Ranking],"=ARWU")&gt;0,1,0)</f>
        <v>1</v>
      </c>
      <c r="J97">
        <f>IF(SUMIFS(StandardName[IDinTheRanking],StandardName[StandardizedName],Analiza_wRankingach[[#This Row],[Nazwa uczelni]],StandardName[Ranking],"=QS")&gt;0,1,0)</f>
        <v>0</v>
      </c>
      <c r="K97">
        <f>IF(SUMIFS(StandardName[IDinTheRanking],StandardName[StandardizedName],Analiza_wRankingach[[#This Row],[Nazwa uczelni]],StandardName[Ranking],"=Webometrics")&gt;0,1,0)</f>
        <v>1</v>
      </c>
      <c r="L97">
        <f>SUM(Analiza_wRankingach[[#This Row],[THE]:[Webometrics]])</f>
        <v>2</v>
      </c>
      <c r="M9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9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67</v>
      </c>
      <c r="O9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9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97</v>
      </c>
      <c r="Q97">
        <f>SUM(Analiza_wRankingach[[#This Row],[THE_RV1000]:[Webometrics_RV1000]])</f>
        <v>2164</v>
      </c>
      <c r="R97">
        <f>SUMIFS(StandardName[RankValueInTheRanking],StandardName[StandardizedName],Analiza_wRankingach[[#This Row],[Nazwa uczelni]],StandardName[Ranking],"=THE")</f>
        <v>0</v>
      </c>
      <c r="S97">
        <f>SUMIFS(StandardName[RankValueInTheRanking],StandardName[StandardizedName],Analiza_wRankingach[[#This Row],[Nazwa uczelni]],StandardName[Ranking],"=ARWU")</f>
        <v>67</v>
      </c>
      <c r="T97">
        <f>SUMIFS(StandardName[RankValueInTheRanking],StandardName[StandardizedName],Analiza_wRankingach[[#This Row],[Nazwa uczelni]],StandardName[Ranking],"=QS")</f>
        <v>0</v>
      </c>
      <c r="U97">
        <f>SUMIFS(StandardName[RankValueInTheRanking],StandardName[StandardizedName],Analiza_wRankingach[[#This Row],[Nazwa uczelni]],StandardName[Ranking],"=Webometrics")</f>
        <v>97</v>
      </c>
      <c r="V97">
        <f>SUMIFS(StandardName[IDinTheRanking],StandardName[StandardizedName],Analiza_wRankingach[[#This Row],[Nazwa uczelni]],StandardName[Ranking],"=THE")</f>
        <v>0</v>
      </c>
      <c r="W97">
        <f>SUMIFS(StandardName[IDinTheRanking],StandardName[StandardizedName],Analiza_wRankingach[[#This Row],[Nazwa uczelni]],StandardName[Ranking],"=ARWU")</f>
        <v>68</v>
      </c>
      <c r="X97">
        <f>SUMIFS(StandardName[IDinTheRanking],StandardName[StandardizedName],Analiza_wRankingach[[#This Row],[Nazwa uczelni]],StandardName[Ranking],"=QS")</f>
        <v>0</v>
      </c>
      <c r="Y97">
        <f>SUMIFS(StandardName[IDinTheRanking],StandardName[StandardizedName],Analiza_wRankingach[[#This Row],[Nazwa uczelni]],StandardName[Ranking],"=Webometrics")</f>
        <v>97</v>
      </c>
      <c r="Z97">
        <f>SUM(Analiza_wRankingach[[#This Row],[THE_ID]:[Webometrics_ID]])</f>
        <v>165</v>
      </c>
    </row>
    <row r="98" spans="1:26" hidden="1" x14ac:dyDescent="0.45">
      <c r="A98" t="s">
        <v>621</v>
      </c>
      <c r="B98">
        <v>97</v>
      </c>
      <c r="C98" t="s">
        <v>179</v>
      </c>
      <c r="D98">
        <v>96</v>
      </c>
      <c r="E98" t="s">
        <v>848</v>
      </c>
      <c r="G98" t="s">
        <v>443</v>
      </c>
      <c r="H98">
        <f>IF(SUMIFS(StandardName[IDinTheRanking],StandardName[StandardizedName],Analiza_wRankingach[[#This Row],[Nazwa uczelni]],StandardName[Ranking],"=THE")&gt;0,1,0)</f>
        <v>1</v>
      </c>
      <c r="I98">
        <f>IF(SUMIFS(StandardName[IDinTheRanking],StandardName[StandardizedName],Analiza_wRankingach[[#This Row],[Nazwa uczelni]],StandardName[Ranking],"=ARWU")&gt;0,1,0)</f>
        <v>1</v>
      </c>
      <c r="J98">
        <f>IF(SUMIFS(StandardName[IDinTheRanking],StandardName[StandardizedName],Analiza_wRankingach[[#This Row],[Nazwa uczelni]],StandardName[Ranking],"=QS")&gt;0,1,0)</f>
        <v>0</v>
      </c>
      <c r="K98">
        <f>IF(SUMIFS(StandardName[IDinTheRanking],StandardName[StandardizedName],Analiza_wRankingach[[#This Row],[Nazwa uczelni]],StandardName[Ranking],"=Webometrics")&gt;0,1,0)</f>
        <v>0</v>
      </c>
      <c r="L98">
        <f>SUM(Analiza_wRankingach[[#This Row],[THE]:[Webometrics]])</f>
        <v>2</v>
      </c>
      <c r="M9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89</v>
      </c>
      <c r="N9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76</v>
      </c>
      <c r="O9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9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98">
        <f>SUM(Analiza_wRankingach[[#This Row],[THE_RV1000]:[Webometrics_RV1000]])</f>
        <v>2165</v>
      </c>
      <c r="R98">
        <f>SUMIFS(StandardName[RankValueInTheRanking],StandardName[StandardizedName],Analiza_wRankingach[[#This Row],[Nazwa uczelni]],StandardName[Ranking],"=THE")</f>
        <v>89</v>
      </c>
      <c r="S98">
        <f>SUMIFS(StandardName[RankValueInTheRanking],StandardName[StandardizedName],Analiza_wRankingach[[#This Row],[Nazwa uczelni]],StandardName[Ranking],"=ARWU")</f>
        <v>76</v>
      </c>
      <c r="T98">
        <f>SUMIFS(StandardName[RankValueInTheRanking],StandardName[StandardizedName],Analiza_wRankingach[[#This Row],[Nazwa uczelni]],StandardName[Ranking],"=QS")</f>
        <v>0</v>
      </c>
      <c r="U98">
        <f>SUMIFS(StandardName[RankValueInTheRanking],StandardName[StandardizedName],Analiza_wRankingach[[#This Row],[Nazwa uczelni]],StandardName[Ranking],"=Webometrics")</f>
        <v>0</v>
      </c>
      <c r="V98">
        <f>SUMIFS(StandardName[IDinTheRanking],StandardName[StandardizedName],Analiza_wRankingach[[#This Row],[Nazwa uczelni]],StandardName[Ranking],"=THE")</f>
        <v>89</v>
      </c>
      <c r="W98">
        <f>SUMIFS(StandardName[IDinTheRanking],StandardName[StandardizedName],Analiza_wRankingach[[#This Row],[Nazwa uczelni]],StandardName[Ranking],"=ARWU")</f>
        <v>76</v>
      </c>
      <c r="X98">
        <f>SUMIFS(StandardName[IDinTheRanking],StandardName[StandardizedName],Analiza_wRankingach[[#This Row],[Nazwa uczelni]],StandardName[Ranking],"=QS")</f>
        <v>0</v>
      </c>
      <c r="Y98">
        <f>SUMIFS(StandardName[IDinTheRanking],StandardName[StandardizedName],Analiza_wRankingach[[#This Row],[Nazwa uczelni]],StandardName[Ranking],"=Webometrics")</f>
        <v>0</v>
      </c>
      <c r="Z98">
        <f>SUM(Analiza_wRankingach[[#This Row],[THE_ID]:[Webometrics_ID]])</f>
        <v>165</v>
      </c>
    </row>
    <row r="99" spans="1:26" hidden="1" x14ac:dyDescent="0.45">
      <c r="A99" t="s">
        <v>306</v>
      </c>
      <c r="B99">
        <v>98</v>
      </c>
      <c r="C99" t="s">
        <v>306</v>
      </c>
      <c r="D99">
        <v>98</v>
      </c>
      <c r="E99" t="s">
        <v>848</v>
      </c>
      <c r="G99" t="s">
        <v>408</v>
      </c>
      <c r="H99">
        <f>IF(SUMIFS(StandardName[IDinTheRanking],StandardName[StandardizedName],Analiza_wRankingach[[#This Row],[Nazwa uczelni]],StandardName[Ranking],"=THE")&gt;0,1,0)</f>
        <v>1</v>
      </c>
      <c r="I99">
        <f>IF(SUMIFS(StandardName[IDinTheRanking],StandardName[StandardizedName],Analiza_wRankingach[[#This Row],[Nazwa uczelni]],StandardName[Ranking],"=ARWU")&gt;0,1,0)</f>
        <v>1</v>
      </c>
      <c r="J99">
        <f>IF(SUMIFS(StandardName[IDinTheRanking],StandardName[StandardizedName],Analiza_wRankingach[[#This Row],[Nazwa uczelni]],StandardName[Ranking],"=QS")&gt;0,1,0)</f>
        <v>0</v>
      </c>
      <c r="K99">
        <f>IF(SUMIFS(StandardName[IDinTheRanking],StandardName[StandardizedName],Analiza_wRankingach[[#This Row],[Nazwa uczelni]],StandardName[Ranking],"=Webometrics")&gt;0,1,0)</f>
        <v>0</v>
      </c>
      <c r="L99">
        <f>SUM(Analiza_wRankingach[[#This Row],[THE]:[Webometrics]])</f>
        <v>2</v>
      </c>
      <c r="M9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80</v>
      </c>
      <c r="N9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87</v>
      </c>
      <c r="O9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9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99">
        <f>SUM(Analiza_wRankingach[[#This Row],[THE_RV1000]:[Webometrics_RV1000]])</f>
        <v>2167</v>
      </c>
      <c r="R99">
        <f>SUMIFS(StandardName[RankValueInTheRanking],StandardName[StandardizedName],Analiza_wRankingach[[#This Row],[Nazwa uczelni]],StandardName[Ranking],"=THE")</f>
        <v>80</v>
      </c>
      <c r="S99">
        <f>SUMIFS(StandardName[RankValueInTheRanking],StandardName[StandardizedName],Analiza_wRankingach[[#This Row],[Nazwa uczelni]],StandardName[Ranking],"=ARWU")</f>
        <v>87</v>
      </c>
      <c r="T99">
        <f>SUMIFS(StandardName[RankValueInTheRanking],StandardName[StandardizedName],Analiza_wRankingach[[#This Row],[Nazwa uczelni]],StandardName[Ranking],"=QS")</f>
        <v>0</v>
      </c>
      <c r="U99">
        <f>SUMIFS(StandardName[RankValueInTheRanking],StandardName[StandardizedName],Analiza_wRankingach[[#This Row],[Nazwa uczelni]],StandardName[Ranking],"=Webometrics")</f>
        <v>0</v>
      </c>
      <c r="V99">
        <f>SUMIFS(StandardName[IDinTheRanking],StandardName[StandardizedName],Analiza_wRankingach[[#This Row],[Nazwa uczelni]],StandardName[Ranking],"=THE")</f>
        <v>80</v>
      </c>
      <c r="W99">
        <f>SUMIFS(StandardName[IDinTheRanking],StandardName[StandardizedName],Analiza_wRankingach[[#This Row],[Nazwa uczelni]],StandardName[Ranking],"=ARWU")</f>
        <v>87</v>
      </c>
      <c r="X99">
        <f>SUMIFS(StandardName[IDinTheRanking],StandardName[StandardizedName],Analiza_wRankingach[[#This Row],[Nazwa uczelni]],StandardName[Ranking],"=QS")</f>
        <v>0</v>
      </c>
      <c r="Y99">
        <f>SUMIFS(StandardName[IDinTheRanking],StandardName[StandardizedName],Analiza_wRankingach[[#This Row],[Nazwa uczelni]],StandardName[Ranking],"=Webometrics")</f>
        <v>0</v>
      </c>
      <c r="Z99">
        <f>SUM(Analiza_wRankingach[[#This Row],[THE_ID]:[Webometrics_ID]])</f>
        <v>167</v>
      </c>
    </row>
    <row r="100" spans="1:26" x14ac:dyDescent="0.45">
      <c r="A100" t="s">
        <v>332</v>
      </c>
      <c r="B100">
        <v>99</v>
      </c>
      <c r="C100" t="s">
        <v>332</v>
      </c>
      <c r="D100">
        <v>99</v>
      </c>
      <c r="E100" t="s">
        <v>848</v>
      </c>
      <c r="G100" t="s">
        <v>749</v>
      </c>
      <c r="H100">
        <f>IF(SUMIFS(StandardName[IDinTheRanking],StandardName[StandardizedName],Analiza_wRankingach[[#This Row],[Nazwa uczelni]],StandardName[Ranking],"=THE")&gt;0,1,0)</f>
        <v>0</v>
      </c>
      <c r="I100">
        <f>IF(SUMIFS(StandardName[IDinTheRanking],StandardName[StandardizedName],Analiza_wRankingach[[#This Row],[Nazwa uczelni]],StandardName[Ranking],"=ARWU")&gt;0,1,0)</f>
        <v>0</v>
      </c>
      <c r="J100">
        <f>IF(SUMIFS(StandardName[IDinTheRanking],StandardName[StandardizedName],Analiza_wRankingach[[#This Row],[Nazwa uczelni]],StandardName[Ranking],"=QS")&gt;0,1,0)</f>
        <v>1</v>
      </c>
      <c r="K100">
        <f>IF(SUMIFS(StandardName[IDinTheRanking],StandardName[StandardizedName],Analiza_wRankingach[[#This Row],[Nazwa uczelni]],StandardName[Ranking],"=Webometrics")&gt;0,1,0)</f>
        <v>1</v>
      </c>
      <c r="L100">
        <f>SUM(Analiza_wRankingach[[#This Row],[THE]:[Webometrics]])</f>
        <v>2</v>
      </c>
      <c r="M10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0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0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86</v>
      </c>
      <c r="P10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88</v>
      </c>
      <c r="Q100">
        <f>SUM(Analiza_wRankingach[[#This Row],[THE_RV1000]:[Webometrics_RV1000]])</f>
        <v>2174</v>
      </c>
      <c r="R100">
        <f>SUMIFS(StandardName[RankValueInTheRanking],StandardName[StandardizedName],Analiza_wRankingach[[#This Row],[Nazwa uczelni]],StandardName[Ranking],"=THE")</f>
        <v>0</v>
      </c>
      <c r="S100">
        <f>SUMIFS(StandardName[RankValueInTheRanking],StandardName[StandardizedName],Analiza_wRankingach[[#This Row],[Nazwa uczelni]],StandardName[Ranking],"=ARWU")</f>
        <v>0</v>
      </c>
      <c r="T100">
        <f>SUMIFS(StandardName[RankValueInTheRanking],StandardName[StandardizedName],Analiza_wRankingach[[#This Row],[Nazwa uczelni]],StandardName[Ranking],"=QS")</f>
        <v>86</v>
      </c>
      <c r="U100">
        <f>SUMIFS(StandardName[RankValueInTheRanking],StandardName[StandardizedName],Analiza_wRankingach[[#This Row],[Nazwa uczelni]],StandardName[Ranking],"=Webometrics")</f>
        <v>88</v>
      </c>
      <c r="V100">
        <f>SUMIFS(StandardName[IDinTheRanking],StandardName[StandardizedName],Analiza_wRankingach[[#This Row],[Nazwa uczelni]],StandardName[Ranking],"=THE")</f>
        <v>0</v>
      </c>
      <c r="W100">
        <f>SUMIFS(StandardName[IDinTheRanking],StandardName[StandardizedName],Analiza_wRankingach[[#This Row],[Nazwa uczelni]],StandardName[Ranking],"=ARWU")</f>
        <v>0</v>
      </c>
      <c r="X100">
        <f>SUMIFS(StandardName[IDinTheRanking],StandardName[StandardizedName],Analiza_wRankingach[[#This Row],[Nazwa uczelni]],StandardName[Ranking],"=QS")</f>
        <v>86</v>
      </c>
      <c r="Y100">
        <f>SUMIFS(StandardName[IDinTheRanking],StandardName[StandardizedName],Analiza_wRankingach[[#This Row],[Nazwa uczelni]],StandardName[Ranking],"=Webometrics")</f>
        <v>88</v>
      </c>
      <c r="Z100">
        <f>SUM(Analiza_wRankingach[[#This Row],[THE_ID]:[Webometrics_ID]])</f>
        <v>174</v>
      </c>
    </row>
    <row r="101" spans="1:26" hidden="1" x14ac:dyDescent="0.45">
      <c r="A101" t="s">
        <v>622</v>
      </c>
      <c r="B101">
        <v>100</v>
      </c>
      <c r="C101" t="s">
        <v>622</v>
      </c>
      <c r="D101">
        <v>99</v>
      </c>
      <c r="E101" t="s">
        <v>848</v>
      </c>
      <c r="G101" t="s">
        <v>428</v>
      </c>
      <c r="H101">
        <f>IF(SUMIFS(StandardName[IDinTheRanking],StandardName[StandardizedName],Analiza_wRankingach[[#This Row],[Nazwa uczelni]],StandardName[Ranking],"=THE")&gt;0,1,0)</f>
        <v>1</v>
      </c>
      <c r="I101">
        <f>IF(SUMIFS(StandardName[IDinTheRanking],StandardName[StandardizedName],Analiza_wRankingach[[#This Row],[Nazwa uczelni]],StandardName[Ranking],"=ARWU")&gt;0,1,0)</f>
        <v>1</v>
      </c>
      <c r="J101">
        <f>IF(SUMIFS(StandardName[IDinTheRanking],StandardName[StandardizedName],Analiza_wRankingach[[#This Row],[Nazwa uczelni]],StandardName[Ranking],"=QS")&gt;0,1,0)</f>
        <v>0</v>
      </c>
      <c r="K101">
        <f>IF(SUMIFS(StandardName[IDinTheRanking],StandardName[StandardizedName],Analiza_wRankingach[[#This Row],[Nazwa uczelni]],StandardName[Ranking],"=Webometrics")&gt;0,1,0)</f>
        <v>0</v>
      </c>
      <c r="L101">
        <f>SUM(Analiza_wRankingach[[#This Row],[THE]:[Webometrics]])</f>
        <v>2</v>
      </c>
      <c r="M10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85</v>
      </c>
      <c r="N10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90</v>
      </c>
      <c r="O10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0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01">
        <f>SUM(Analiza_wRankingach[[#This Row],[THE_RV1000]:[Webometrics_RV1000]])</f>
        <v>2175</v>
      </c>
      <c r="R101">
        <f>SUMIFS(StandardName[RankValueInTheRanking],StandardName[StandardizedName],Analiza_wRankingach[[#This Row],[Nazwa uczelni]],StandardName[Ranking],"=THE")</f>
        <v>85</v>
      </c>
      <c r="S101">
        <f>SUMIFS(StandardName[RankValueInTheRanking],StandardName[StandardizedName],Analiza_wRankingach[[#This Row],[Nazwa uczelni]],StandardName[Ranking],"=ARWU")</f>
        <v>90</v>
      </c>
      <c r="T101">
        <f>SUMIFS(StandardName[RankValueInTheRanking],StandardName[StandardizedName],Analiza_wRankingach[[#This Row],[Nazwa uczelni]],StandardName[Ranking],"=QS")</f>
        <v>0</v>
      </c>
      <c r="U101">
        <f>SUMIFS(StandardName[RankValueInTheRanking],StandardName[StandardizedName],Analiza_wRankingach[[#This Row],[Nazwa uczelni]],StandardName[Ranking],"=Webometrics")</f>
        <v>0</v>
      </c>
      <c r="V101">
        <f>SUMIFS(StandardName[IDinTheRanking],StandardName[StandardizedName],Analiza_wRankingach[[#This Row],[Nazwa uczelni]],StandardName[Ranking],"=THE")</f>
        <v>85</v>
      </c>
      <c r="W101">
        <f>SUMIFS(StandardName[IDinTheRanking],StandardName[StandardizedName],Analiza_wRankingach[[#This Row],[Nazwa uczelni]],StandardName[Ranking],"=ARWU")</f>
        <v>90</v>
      </c>
      <c r="X101">
        <f>SUMIFS(StandardName[IDinTheRanking],StandardName[StandardizedName],Analiza_wRankingach[[#This Row],[Nazwa uczelni]],StandardName[Ranking],"=QS")</f>
        <v>0</v>
      </c>
      <c r="Y101">
        <f>SUMIFS(StandardName[IDinTheRanking],StandardName[StandardizedName],Analiza_wRankingach[[#This Row],[Nazwa uczelni]],StandardName[Ranking],"=Webometrics")</f>
        <v>0</v>
      </c>
      <c r="Z101">
        <f>SUM(Analiza_wRankingach[[#This Row],[THE_ID]:[Webometrics_ID]])</f>
        <v>175</v>
      </c>
    </row>
    <row r="102" spans="1:26" hidden="1" x14ac:dyDescent="0.45">
      <c r="A102" t="s">
        <v>493</v>
      </c>
      <c r="B102">
        <v>1</v>
      </c>
      <c r="C102" t="s">
        <v>27</v>
      </c>
      <c r="D102">
        <v>1</v>
      </c>
      <c r="E102" t="s">
        <v>849</v>
      </c>
      <c r="G102" t="s">
        <v>618</v>
      </c>
      <c r="H102">
        <f>IF(SUMIFS(StandardName[IDinTheRanking],StandardName[StandardizedName],Analiza_wRankingach[[#This Row],[Nazwa uczelni]],StandardName[Ranking],"=THE")&gt;0,1,0)</f>
        <v>0</v>
      </c>
      <c r="I102">
        <f>IF(SUMIFS(StandardName[IDinTheRanking],StandardName[StandardizedName],Analiza_wRankingach[[#This Row],[Nazwa uczelni]],StandardName[Ranking],"=ARWU")&gt;0,1,0)</f>
        <v>1</v>
      </c>
      <c r="J102">
        <f>IF(SUMIFS(StandardName[IDinTheRanking],StandardName[StandardizedName],Analiza_wRankingach[[#This Row],[Nazwa uczelni]],StandardName[Ranking],"=QS")&gt;0,1,0)</f>
        <v>0</v>
      </c>
      <c r="K102">
        <f>IF(SUMIFS(StandardName[IDinTheRanking],StandardName[StandardizedName],Analiza_wRankingach[[#This Row],[Nazwa uczelni]],StandardName[Ranking],"=Webometrics")&gt;0,1,0)</f>
        <v>1</v>
      </c>
      <c r="L102">
        <f>SUM(Analiza_wRankingach[[#This Row],[THE]:[Webometrics]])</f>
        <v>2</v>
      </c>
      <c r="M10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0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92</v>
      </c>
      <c r="O10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0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93</v>
      </c>
      <c r="Q102">
        <f>SUM(Analiza_wRankingach[[#This Row],[THE_RV1000]:[Webometrics_RV1000]])</f>
        <v>2185</v>
      </c>
      <c r="R102">
        <f>SUMIFS(StandardName[RankValueInTheRanking],StandardName[StandardizedName],Analiza_wRankingach[[#This Row],[Nazwa uczelni]],StandardName[Ranking],"=THE")</f>
        <v>0</v>
      </c>
      <c r="S102">
        <f>SUMIFS(StandardName[RankValueInTheRanking],StandardName[StandardizedName],Analiza_wRankingach[[#This Row],[Nazwa uczelni]],StandardName[Ranking],"=ARWU")</f>
        <v>92</v>
      </c>
      <c r="T102">
        <f>SUMIFS(StandardName[RankValueInTheRanking],StandardName[StandardizedName],Analiza_wRankingach[[#This Row],[Nazwa uczelni]],StandardName[Ranking],"=QS")</f>
        <v>0</v>
      </c>
      <c r="U102">
        <f>SUMIFS(StandardName[RankValueInTheRanking],StandardName[StandardizedName],Analiza_wRankingach[[#This Row],[Nazwa uczelni]],StandardName[Ranking],"=Webometrics")</f>
        <v>93</v>
      </c>
      <c r="V102">
        <f>SUMIFS(StandardName[IDinTheRanking],StandardName[StandardizedName],Analiza_wRankingach[[#This Row],[Nazwa uczelni]],StandardName[Ranking],"=THE")</f>
        <v>0</v>
      </c>
      <c r="W102">
        <f>SUMIFS(StandardName[IDinTheRanking],StandardName[StandardizedName],Analiza_wRankingach[[#This Row],[Nazwa uczelni]],StandardName[Ranking],"=ARWU")</f>
        <v>93</v>
      </c>
      <c r="X102">
        <f>SUMIFS(StandardName[IDinTheRanking],StandardName[StandardizedName],Analiza_wRankingach[[#This Row],[Nazwa uczelni]],StandardName[Ranking],"=QS")</f>
        <v>0</v>
      </c>
      <c r="Y102">
        <f>SUMIFS(StandardName[IDinTheRanking],StandardName[StandardizedName],Analiza_wRankingach[[#This Row],[Nazwa uczelni]],StandardName[Ranking],"=Webometrics")</f>
        <v>93</v>
      </c>
      <c r="Z102">
        <f>SUM(Analiza_wRankingach[[#This Row],[THE_ID]:[Webometrics_ID]])</f>
        <v>186</v>
      </c>
    </row>
    <row r="103" spans="1:26" hidden="1" x14ac:dyDescent="0.45">
      <c r="A103" t="s">
        <v>15</v>
      </c>
      <c r="B103">
        <v>2</v>
      </c>
      <c r="C103" t="s">
        <v>15</v>
      </c>
      <c r="D103">
        <v>2</v>
      </c>
      <c r="E103" t="s">
        <v>849</v>
      </c>
      <c r="G103" t="s">
        <v>440</v>
      </c>
      <c r="H103">
        <f>IF(SUMIFS(StandardName[IDinTheRanking],StandardName[StandardizedName],Analiza_wRankingach[[#This Row],[Nazwa uczelni]],StandardName[Ranking],"=THE")&gt;0,1,0)</f>
        <v>1</v>
      </c>
      <c r="I103">
        <f>IF(SUMIFS(StandardName[IDinTheRanking],StandardName[StandardizedName],Analiza_wRankingach[[#This Row],[Nazwa uczelni]],StandardName[Ranking],"=ARWU")&gt;0,1,0)</f>
        <v>0</v>
      </c>
      <c r="J103">
        <f>IF(SUMIFS(StandardName[IDinTheRanking],StandardName[StandardizedName],Analiza_wRankingach[[#This Row],[Nazwa uczelni]],StandardName[Ranking],"=QS")&gt;0,1,0)</f>
        <v>0</v>
      </c>
      <c r="K103">
        <f>IF(SUMIFS(StandardName[IDinTheRanking],StandardName[StandardizedName],Analiza_wRankingach[[#This Row],[Nazwa uczelni]],StandardName[Ranking],"=Webometrics")&gt;0,1,0)</f>
        <v>1</v>
      </c>
      <c r="L103">
        <f>SUM(Analiza_wRankingach[[#This Row],[THE]:[Webometrics]])</f>
        <v>2</v>
      </c>
      <c r="M10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88</v>
      </c>
      <c r="N10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0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0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99</v>
      </c>
      <c r="Q103">
        <f>SUM(Analiza_wRankingach[[#This Row],[THE_RV1000]:[Webometrics_RV1000]])</f>
        <v>2187</v>
      </c>
      <c r="R103">
        <f>SUMIFS(StandardName[RankValueInTheRanking],StandardName[StandardizedName],Analiza_wRankingach[[#This Row],[Nazwa uczelni]],StandardName[Ranking],"=THE")</f>
        <v>88</v>
      </c>
      <c r="S103">
        <f>SUMIFS(StandardName[RankValueInTheRanking],StandardName[StandardizedName],Analiza_wRankingach[[#This Row],[Nazwa uczelni]],StandardName[Ranking],"=ARWU")</f>
        <v>0</v>
      </c>
      <c r="T103">
        <f>SUMIFS(StandardName[RankValueInTheRanking],StandardName[StandardizedName],Analiza_wRankingach[[#This Row],[Nazwa uczelni]],StandardName[Ranking],"=QS")</f>
        <v>0</v>
      </c>
      <c r="U103">
        <f>SUMIFS(StandardName[RankValueInTheRanking],StandardName[StandardizedName],Analiza_wRankingach[[#This Row],[Nazwa uczelni]],StandardName[Ranking],"=Webometrics")</f>
        <v>99</v>
      </c>
      <c r="V103">
        <f>SUMIFS(StandardName[IDinTheRanking],StandardName[StandardizedName],Analiza_wRankingach[[#This Row],[Nazwa uczelni]],StandardName[Ranking],"=THE")</f>
        <v>88</v>
      </c>
      <c r="W103">
        <f>SUMIFS(StandardName[IDinTheRanking],StandardName[StandardizedName],Analiza_wRankingach[[#This Row],[Nazwa uczelni]],StandardName[Ranking],"=ARWU")</f>
        <v>0</v>
      </c>
      <c r="X103">
        <f>SUMIFS(StandardName[IDinTheRanking],StandardName[StandardizedName],Analiza_wRankingach[[#This Row],[Nazwa uczelni]],StandardName[Ranking],"=QS")</f>
        <v>0</v>
      </c>
      <c r="Y103">
        <f>SUMIFS(StandardName[IDinTheRanking],StandardName[StandardizedName],Analiza_wRankingach[[#This Row],[Nazwa uczelni]],StandardName[Ranking],"=Webometrics")</f>
        <v>99</v>
      </c>
      <c r="Z103">
        <f>SUM(Analiza_wRankingach[[#This Row],[THE_ID]:[Webometrics_ID]])</f>
        <v>187</v>
      </c>
    </row>
    <row r="104" spans="1:26" hidden="1" x14ac:dyDescent="0.45">
      <c r="A104" t="s">
        <v>21</v>
      </c>
      <c r="B104">
        <v>3</v>
      </c>
      <c r="C104" t="s">
        <v>21</v>
      </c>
      <c r="D104">
        <v>3</v>
      </c>
      <c r="E104" t="s">
        <v>849</v>
      </c>
      <c r="G104" t="s">
        <v>622</v>
      </c>
      <c r="H104">
        <f>IF(SUMIFS(StandardName[IDinTheRanking],StandardName[StandardizedName],Analiza_wRankingach[[#This Row],[Nazwa uczelni]],StandardName[Ranking],"=THE")&gt;0,1,0)</f>
        <v>0</v>
      </c>
      <c r="I104">
        <f>IF(SUMIFS(StandardName[IDinTheRanking],StandardName[StandardizedName],Analiza_wRankingach[[#This Row],[Nazwa uczelni]],StandardName[Ranking],"=ARWU")&gt;0,1,0)</f>
        <v>1</v>
      </c>
      <c r="J104">
        <f>IF(SUMIFS(StandardName[IDinTheRanking],StandardName[StandardizedName],Analiza_wRankingach[[#This Row],[Nazwa uczelni]],StandardName[Ranking],"=QS")&gt;0,1,0)</f>
        <v>1</v>
      </c>
      <c r="K104">
        <f>IF(SUMIFS(StandardName[IDinTheRanking],StandardName[StandardizedName],Analiza_wRankingach[[#This Row],[Nazwa uczelni]],StandardName[Ranking],"=Webometrics")&gt;0,1,0)</f>
        <v>0</v>
      </c>
      <c r="L104">
        <f>SUM(Analiza_wRankingach[[#This Row],[THE]:[Webometrics]])</f>
        <v>2</v>
      </c>
      <c r="M10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0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99</v>
      </c>
      <c r="O10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90</v>
      </c>
      <c r="P10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04">
        <f>SUM(Analiza_wRankingach[[#This Row],[THE_RV1000]:[Webometrics_RV1000]])</f>
        <v>2189</v>
      </c>
      <c r="R104">
        <f>SUMIFS(StandardName[RankValueInTheRanking],StandardName[StandardizedName],Analiza_wRankingach[[#This Row],[Nazwa uczelni]],StandardName[Ranking],"=THE")</f>
        <v>0</v>
      </c>
      <c r="S104">
        <f>SUMIFS(StandardName[RankValueInTheRanking],StandardName[StandardizedName],Analiza_wRankingach[[#This Row],[Nazwa uczelni]],StandardName[Ranking],"=ARWU")</f>
        <v>99</v>
      </c>
      <c r="T104">
        <f>SUMIFS(StandardName[RankValueInTheRanking],StandardName[StandardizedName],Analiza_wRankingach[[#This Row],[Nazwa uczelni]],StandardName[Ranking],"=QS")</f>
        <v>90</v>
      </c>
      <c r="U104">
        <f>SUMIFS(StandardName[RankValueInTheRanking],StandardName[StandardizedName],Analiza_wRankingach[[#This Row],[Nazwa uczelni]],StandardName[Ranking],"=Webometrics")</f>
        <v>0</v>
      </c>
      <c r="V104">
        <f>SUMIFS(StandardName[IDinTheRanking],StandardName[StandardizedName],Analiza_wRankingach[[#This Row],[Nazwa uczelni]],StandardName[Ranking],"=THE")</f>
        <v>0</v>
      </c>
      <c r="W104">
        <f>SUMIFS(StandardName[IDinTheRanking],StandardName[StandardizedName],Analiza_wRankingach[[#This Row],[Nazwa uczelni]],StandardName[Ranking],"=ARWU")</f>
        <v>100</v>
      </c>
      <c r="X104">
        <f>SUMIFS(StandardName[IDinTheRanking],StandardName[StandardizedName],Analiza_wRankingach[[#This Row],[Nazwa uczelni]],StandardName[Ranking],"=QS")</f>
        <v>90</v>
      </c>
      <c r="Y104">
        <f>SUMIFS(StandardName[IDinTheRanking],StandardName[StandardizedName],Analiza_wRankingach[[#This Row],[Nazwa uczelni]],StandardName[Ranking],"=Webometrics")</f>
        <v>0</v>
      </c>
      <c r="Z104">
        <f>SUM(Analiza_wRankingach[[#This Row],[THE_ID]:[Webometrics_ID]])</f>
        <v>190</v>
      </c>
    </row>
    <row r="105" spans="1:26" hidden="1" x14ac:dyDescent="0.45">
      <c r="A105" t="s">
        <v>0</v>
      </c>
      <c r="B105">
        <v>4</v>
      </c>
      <c r="C105" t="s">
        <v>0</v>
      </c>
      <c r="D105">
        <v>4</v>
      </c>
      <c r="E105" t="s">
        <v>849</v>
      </c>
      <c r="G105" t="s">
        <v>806</v>
      </c>
      <c r="H105">
        <f>IF(SUMIFS(StandardName[IDinTheRanking],StandardName[StandardizedName],Analiza_wRankingach[[#This Row],[Nazwa uczelni]],StandardName[Ranking],"=THE")&gt;0,1,0)</f>
        <v>0</v>
      </c>
      <c r="I105">
        <f>IF(SUMIFS(StandardName[IDinTheRanking],StandardName[StandardizedName],Analiza_wRankingach[[#This Row],[Nazwa uczelni]],StandardName[Ranking],"=ARWU")&gt;0,1,0)</f>
        <v>0</v>
      </c>
      <c r="J105">
        <f>IF(SUMIFS(StandardName[IDinTheRanking],StandardName[StandardizedName],Analiza_wRankingach[[#This Row],[Nazwa uczelni]],StandardName[Ranking],"=QS")&gt;0,1,0)</f>
        <v>0</v>
      </c>
      <c r="K105">
        <f>IF(SUMIFS(StandardName[IDinTheRanking],StandardName[StandardizedName],Analiza_wRankingach[[#This Row],[Nazwa uczelni]],StandardName[Ranking],"=Webometrics")&gt;0,1,0)</f>
        <v>1</v>
      </c>
      <c r="L105">
        <f>SUM(Analiza_wRankingach[[#This Row],[THE]:[Webometrics]])</f>
        <v>1</v>
      </c>
      <c r="M10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0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0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0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36</v>
      </c>
      <c r="Q105">
        <f>SUM(Analiza_wRankingach[[#This Row],[THE_RV1000]:[Webometrics_RV1000]])</f>
        <v>3036</v>
      </c>
      <c r="R105">
        <f>SUMIFS(StandardName[RankValueInTheRanking],StandardName[StandardizedName],Analiza_wRankingach[[#This Row],[Nazwa uczelni]],StandardName[Ranking],"=THE")</f>
        <v>0</v>
      </c>
      <c r="S105">
        <f>SUMIFS(StandardName[RankValueInTheRanking],StandardName[StandardizedName],Analiza_wRankingach[[#This Row],[Nazwa uczelni]],StandardName[Ranking],"=ARWU")</f>
        <v>0</v>
      </c>
      <c r="T105">
        <f>SUMIFS(StandardName[RankValueInTheRanking],StandardName[StandardizedName],Analiza_wRankingach[[#This Row],[Nazwa uczelni]],StandardName[Ranking],"=QS")</f>
        <v>0</v>
      </c>
      <c r="U105">
        <f>SUMIFS(StandardName[RankValueInTheRanking],StandardName[StandardizedName],Analiza_wRankingach[[#This Row],[Nazwa uczelni]],StandardName[Ranking],"=Webometrics")</f>
        <v>36</v>
      </c>
      <c r="V105">
        <f>SUMIFS(StandardName[IDinTheRanking],StandardName[StandardizedName],Analiza_wRankingach[[#This Row],[Nazwa uczelni]],StandardName[Ranking],"=THE")</f>
        <v>0</v>
      </c>
      <c r="W105">
        <f>SUMIFS(StandardName[IDinTheRanking],StandardName[StandardizedName],Analiza_wRankingach[[#This Row],[Nazwa uczelni]],StandardName[Ranking],"=ARWU")</f>
        <v>0</v>
      </c>
      <c r="X105">
        <f>SUMIFS(StandardName[IDinTheRanking],StandardName[StandardizedName],Analiza_wRankingach[[#This Row],[Nazwa uczelni]],StandardName[Ranking],"=QS")</f>
        <v>0</v>
      </c>
      <c r="Y105">
        <f>SUMIFS(StandardName[IDinTheRanking],StandardName[StandardizedName],Analiza_wRankingach[[#This Row],[Nazwa uczelni]],StandardName[Ranking],"=Webometrics")</f>
        <v>36</v>
      </c>
      <c r="Z105">
        <f>SUM(Analiza_wRankingach[[#This Row],[THE_ID]:[Webometrics_ID]])</f>
        <v>36</v>
      </c>
    </row>
    <row r="106" spans="1:26" hidden="1" x14ac:dyDescent="0.45">
      <c r="A106" t="s">
        <v>8</v>
      </c>
      <c r="B106">
        <v>5</v>
      </c>
      <c r="C106" t="s">
        <v>8</v>
      </c>
      <c r="D106">
        <v>5</v>
      </c>
      <c r="E106" t="s">
        <v>849</v>
      </c>
      <c r="G106" t="s">
        <v>812</v>
      </c>
      <c r="H106">
        <f>IF(SUMIFS(StandardName[IDinTheRanking],StandardName[StandardizedName],Analiza_wRankingach[[#This Row],[Nazwa uczelni]],StandardName[Ranking],"=THE")&gt;0,1,0)</f>
        <v>0</v>
      </c>
      <c r="I106">
        <f>IF(SUMIFS(StandardName[IDinTheRanking],StandardName[StandardizedName],Analiza_wRankingach[[#This Row],[Nazwa uczelni]],StandardName[Ranking],"=ARWU")&gt;0,1,0)</f>
        <v>0</v>
      </c>
      <c r="J106">
        <f>IF(SUMIFS(StandardName[IDinTheRanking],StandardName[StandardizedName],Analiza_wRankingach[[#This Row],[Nazwa uczelni]],StandardName[Ranking],"=QS")&gt;0,1,0)</f>
        <v>0</v>
      </c>
      <c r="K106">
        <f>IF(SUMIFS(StandardName[IDinTheRanking],StandardName[StandardizedName],Analiza_wRankingach[[#This Row],[Nazwa uczelni]],StandardName[Ranking],"=Webometrics")&gt;0,1,0)</f>
        <v>1</v>
      </c>
      <c r="L106">
        <f>SUM(Analiza_wRankingach[[#This Row],[THE]:[Webometrics]])</f>
        <v>1</v>
      </c>
      <c r="M10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0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0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0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43</v>
      </c>
      <c r="Q106">
        <f>SUM(Analiza_wRankingach[[#This Row],[THE_RV1000]:[Webometrics_RV1000]])</f>
        <v>3043</v>
      </c>
      <c r="R106">
        <f>SUMIFS(StandardName[RankValueInTheRanking],StandardName[StandardizedName],Analiza_wRankingach[[#This Row],[Nazwa uczelni]],StandardName[Ranking],"=THE")</f>
        <v>0</v>
      </c>
      <c r="S106">
        <f>SUMIFS(StandardName[RankValueInTheRanking],StandardName[StandardizedName],Analiza_wRankingach[[#This Row],[Nazwa uczelni]],StandardName[Ranking],"=ARWU")</f>
        <v>0</v>
      </c>
      <c r="T106">
        <f>SUMIFS(StandardName[RankValueInTheRanking],StandardName[StandardizedName],Analiza_wRankingach[[#This Row],[Nazwa uczelni]],StandardName[Ranking],"=QS")</f>
        <v>0</v>
      </c>
      <c r="U106">
        <f>SUMIFS(StandardName[RankValueInTheRanking],StandardName[StandardizedName],Analiza_wRankingach[[#This Row],[Nazwa uczelni]],StandardName[Ranking],"=Webometrics")</f>
        <v>43</v>
      </c>
      <c r="V106">
        <f>SUMIFS(StandardName[IDinTheRanking],StandardName[StandardizedName],Analiza_wRankingach[[#This Row],[Nazwa uczelni]],StandardName[Ranking],"=THE")</f>
        <v>0</v>
      </c>
      <c r="W106">
        <f>SUMIFS(StandardName[IDinTheRanking],StandardName[StandardizedName],Analiza_wRankingach[[#This Row],[Nazwa uczelni]],StandardName[Ranking],"=ARWU")</f>
        <v>0</v>
      </c>
      <c r="X106">
        <f>SUMIFS(StandardName[IDinTheRanking],StandardName[StandardizedName],Analiza_wRankingach[[#This Row],[Nazwa uczelni]],StandardName[Ranking],"=QS")</f>
        <v>0</v>
      </c>
      <c r="Y106">
        <f>SUMIFS(StandardName[IDinTheRanking],StandardName[StandardizedName],Analiza_wRankingach[[#This Row],[Nazwa uczelni]],StandardName[Ranking],"=Webometrics")</f>
        <v>43</v>
      </c>
      <c r="Z106">
        <f>SUM(Analiza_wRankingach[[#This Row],[THE_ID]:[Webometrics_ID]])</f>
        <v>43</v>
      </c>
    </row>
    <row r="107" spans="1:26" hidden="1" x14ac:dyDescent="0.45">
      <c r="A107" t="s">
        <v>637</v>
      </c>
      <c r="B107">
        <v>6</v>
      </c>
      <c r="C107" t="s">
        <v>31</v>
      </c>
      <c r="D107">
        <v>6</v>
      </c>
      <c r="E107" t="s">
        <v>849</v>
      </c>
      <c r="G107" t="s">
        <v>552</v>
      </c>
      <c r="H107">
        <f>IF(SUMIFS(StandardName[IDinTheRanking],StandardName[StandardizedName],Analiza_wRankingach[[#This Row],[Nazwa uczelni]],StandardName[Ranking],"=THE")&gt;0,1,0)</f>
        <v>0</v>
      </c>
      <c r="I107">
        <f>IF(SUMIFS(StandardName[IDinTheRanking],StandardName[StandardizedName],Analiza_wRankingach[[#This Row],[Nazwa uczelni]],StandardName[Ranking],"=ARWU")&gt;0,1,0)</f>
        <v>1</v>
      </c>
      <c r="J107">
        <f>IF(SUMIFS(StandardName[IDinTheRanking],StandardName[StandardizedName],Analiza_wRankingach[[#This Row],[Nazwa uczelni]],StandardName[Ranking],"=QS")&gt;0,1,0)</f>
        <v>0</v>
      </c>
      <c r="K107">
        <f>IF(SUMIFS(StandardName[IDinTheRanking],StandardName[StandardizedName],Analiza_wRankingach[[#This Row],[Nazwa uczelni]],StandardName[Ranking],"=Webometrics")&gt;0,1,0)</f>
        <v>0</v>
      </c>
      <c r="L107">
        <f>SUM(Analiza_wRankingach[[#This Row],[THE]:[Webometrics]])</f>
        <v>1</v>
      </c>
      <c r="M10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0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44</v>
      </c>
      <c r="O10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0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07">
        <f>SUM(Analiza_wRankingach[[#This Row],[THE_RV1000]:[Webometrics_RV1000]])</f>
        <v>3044</v>
      </c>
      <c r="R107">
        <f>SUMIFS(StandardName[RankValueInTheRanking],StandardName[StandardizedName],Analiza_wRankingach[[#This Row],[Nazwa uczelni]],StandardName[Ranking],"=THE")</f>
        <v>0</v>
      </c>
      <c r="S107">
        <f>SUMIFS(StandardName[RankValueInTheRanking],StandardName[StandardizedName],Analiza_wRankingach[[#This Row],[Nazwa uczelni]],StandardName[Ranking],"=ARWU")</f>
        <v>44</v>
      </c>
      <c r="T107">
        <f>SUMIFS(StandardName[RankValueInTheRanking],StandardName[StandardizedName],Analiza_wRankingach[[#This Row],[Nazwa uczelni]],StandardName[Ranking],"=QS")</f>
        <v>0</v>
      </c>
      <c r="U107">
        <f>SUMIFS(StandardName[RankValueInTheRanking],StandardName[StandardizedName],Analiza_wRankingach[[#This Row],[Nazwa uczelni]],StandardName[Ranking],"=Webometrics")</f>
        <v>0</v>
      </c>
      <c r="V107">
        <f>SUMIFS(StandardName[IDinTheRanking],StandardName[StandardizedName],Analiza_wRankingach[[#This Row],[Nazwa uczelni]],StandardName[Ranking],"=THE")</f>
        <v>0</v>
      </c>
      <c r="W107">
        <f>SUMIFS(StandardName[IDinTheRanking],StandardName[StandardizedName],Analiza_wRankingach[[#This Row],[Nazwa uczelni]],StandardName[Ranking],"=ARWU")</f>
        <v>44</v>
      </c>
      <c r="X107">
        <f>SUMIFS(StandardName[IDinTheRanking],StandardName[StandardizedName],Analiza_wRankingach[[#This Row],[Nazwa uczelni]],StandardName[Ranking],"=QS")</f>
        <v>0</v>
      </c>
      <c r="Y107">
        <f>SUMIFS(StandardName[IDinTheRanking],StandardName[StandardizedName],Analiza_wRankingach[[#This Row],[Nazwa uczelni]],StandardName[Ranking],"=Webometrics")</f>
        <v>0</v>
      </c>
      <c r="Z107">
        <f>SUM(Analiza_wRankingach[[#This Row],[THE_ID]:[Webometrics_ID]])</f>
        <v>44</v>
      </c>
    </row>
    <row r="108" spans="1:26" hidden="1" x14ac:dyDescent="0.45">
      <c r="A108" t="s">
        <v>54</v>
      </c>
      <c r="B108">
        <v>7</v>
      </c>
      <c r="C108" t="s">
        <v>54</v>
      </c>
      <c r="D108">
        <v>6</v>
      </c>
      <c r="E108" t="s">
        <v>849</v>
      </c>
      <c r="G108" t="s">
        <v>814</v>
      </c>
      <c r="H108">
        <f>IF(SUMIFS(StandardName[IDinTheRanking],StandardName[StandardizedName],Analiza_wRankingach[[#This Row],[Nazwa uczelni]],StandardName[Ranking],"=THE")&gt;0,1,0)</f>
        <v>0</v>
      </c>
      <c r="I108">
        <f>IF(SUMIFS(StandardName[IDinTheRanking],StandardName[StandardizedName],Analiza_wRankingach[[#This Row],[Nazwa uczelni]],StandardName[Ranking],"=ARWU")&gt;0,1,0)</f>
        <v>0</v>
      </c>
      <c r="J108">
        <f>IF(SUMIFS(StandardName[IDinTheRanking],StandardName[StandardizedName],Analiza_wRankingach[[#This Row],[Nazwa uczelni]],StandardName[Ranking],"=QS")&gt;0,1,0)</f>
        <v>0</v>
      </c>
      <c r="K108">
        <f>IF(SUMIFS(StandardName[IDinTheRanking],StandardName[StandardizedName],Analiza_wRankingach[[#This Row],[Nazwa uczelni]],StandardName[Ranking],"=Webometrics")&gt;0,1,0)</f>
        <v>1</v>
      </c>
      <c r="L108">
        <f>SUM(Analiza_wRankingach[[#This Row],[THE]:[Webometrics]])</f>
        <v>1</v>
      </c>
      <c r="M10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0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0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0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48</v>
      </c>
      <c r="Q108">
        <f>SUM(Analiza_wRankingach[[#This Row],[THE_RV1000]:[Webometrics_RV1000]])</f>
        <v>3048</v>
      </c>
      <c r="R108">
        <f>SUMIFS(StandardName[RankValueInTheRanking],StandardName[StandardizedName],Analiza_wRankingach[[#This Row],[Nazwa uczelni]],StandardName[Ranking],"=THE")</f>
        <v>0</v>
      </c>
      <c r="S108">
        <f>SUMIFS(StandardName[RankValueInTheRanking],StandardName[StandardizedName],Analiza_wRankingach[[#This Row],[Nazwa uczelni]],StandardName[Ranking],"=ARWU")</f>
        <v>0</v>
      </c>
      <c r="T108">
        <f>SUMIFS(StandardName[RankValueInTheRanking],StandardName[StandardizedName],Analiza_wRankingach[[#This Row],[Nazwa uczelni]],StandardName[Ranking],"=QS")</f>
        <v>0</v>
      </c>
      <c r="U108">
        <f>SUMIFS(StandardName[RankValueInTheRanking],StandardName[StandardizedName],Analiza_wRankingach[[#This Row],[Nazwa uczelni]],StandardName[Ranking],"=Webometrics")</f>
        <v>48</v>
      </c>
      <c r="V108">
        <f>SUMIFS(StandardName[IDinTheRanking],StandardName[StandardizedName],Analiza_wRankingach[[#This Row],[Nazwa uczelni]],StandardName[Ranking],"=THE")</f>
        <v>0</v>
      </c>
      <c r="W108">
        <f>SUMIFS(StandardName[IDinTheRanking],StandardName[StandardizedName],Analiza_wRankingach[[#This Row],[Nazwa uczelni]],StandardName[Ranking],"=ARWU")</f>
        <v>0</v>
      </c>
      <c r="X108">
        <f>SUMIFS(StandardName[IDinTheRanking],StandardName[StandardizedName],Analiza_wRankingach[[#This Row],[Nazwa uczelni]],StandardName[Ranking],"=QS")</f>
        <v>0</v>
      </c>
      <c r="Y108">
        <f>SUMIFS(StandardName[IDinTheRanking],StandardName[StandardizedName],Analiza_wRankingach[[#This Row],[Nazwa uczelni]],StandardName[Ranking],"=Webometrics")</f>
        <v>48</v>
      </c>
      <c r="Z108">
        <f>SUM(Analiza_wRankingach[[#This Row],[THE_ID]:[Webometrics_ID]])</f>
        <v>48</v>
      </c>
    </row>
    <row r="109" spans="1:26" hidden="1" x14ac:dyDescent="0.45">
      <c r="A109" t="s">
        <v>127</v>
      </c>
      <c r="B109">
        <v>8</v>
      </c>
      <c r="C109" t="s">
        <v>796</v>
      </c>
      <c r="D109">
        <v>8</v>
      </c>
      <c r="E109" t="s">
        <v>849</v>
      </c>
      <c r="G109" t="s">
        <v>561</v>
      </c>
      <c r="H109">
        <f>IF(SUMIFS(StandardName[IDinTheRanking],StandardName[StandardizedName],Analiza_wRankingach[[#This Row],[Nazwa uczelni]],StandardName[Ranking],"=THE")&gt;0,1,0)</f>
        <v>0</v>
      </c>
      <c r="I109">
        <f>IF(SUMIFS(StandardName[IDinTheRanking],StandardName[StandardizedName],Analiza_wRankingach[[#This Row],[Nazwa uczelni]],StandardName[Ranking],"=ARWU")&gt;0,1,0)</f>
        <v>1</v>
      </c>
      <c r="J109">
        <f>IF(SUMIFS(StandardName[IDinTheRanking],StandardName[StandardizedName],Analiza_wRankingach[[#This Row],[Nazwa uczelni]],StandardName[Ranking],"=QS")&gt;0,1,0)</f>
        <v>0</v>
      </c>
      <c r="K109">
        <f>IF(SUMIFS(StandardName[IDinTheRanking],StandardName[StandardizedName],Analiza_wRankingach[[#This Row],[Nazwa uczelni]],StandardName[Ranking],"=Webometrics")&gt;0,1,0)</f>
        <v>0</v>
      </c>
      <c r="L109">
        <f>SUM(Analiza_wRankingach[[#This Row],[THE]:[Webometrics]])</f>
        <v>1</v>
      </c>
      <c r="M10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0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50</v>
      </c>
      <c r="O10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0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09">
        <f>SUM(Analiza_wRankingach[[#This Row],[THE_RV1000]:[Webometrics_RV1000]])</f>
        <v>3050</v>
      </c>
      <c r="R109">
        <f>SUMIFS(StandardName[RankValueInTheRanking],StandardName[StandardizedName],Analiza_wRankingach[[#This Row],[Nazwa uczelni]],StandardName[Ranking],"=THE")</f>
        <v>0</v>
      </c>
      <c r="S109">
        <f>SUMIFS(StandardName[RankValueInTheRanking],StandardName[StandardizedName],Analiza_wRankingach[[#This Row],[Nazwa uczelni]],StandardName[Ranking],"=ARWU")</f>
        <v>50</v>
      </c>
      <c r="T109">
        <f>SUMIFS(StandardName[RankValueInTheRanking],StandardName[StandardizedName],Analiza_wRankingach[[#This Row],[Nazwa uczelni]],StandardName[Ranking],"=QS")</f>
        <v>0</v>
      </c>
      <c r="U109">
        <f>SUMIFS(StandardName[RankValueInTheRanking],StandardName[StandardizedName],Analiza_wRankingach[[#This Row],[Nazwa uczelni]],StandardName[Ranking],"=Webometrics")</f>
        <v>0</v>
      </c>
      <c r="V109">
        <f>SUMIFS(StandardName[IDinTheRanking],StandardName[StandardizedName],Analiza_wRankingach[[#This Row],[Nazwa uczelni]],StandardName[Ranking],"=THE")</f>
        <v>0</v>
      </c>
      <c r="W109">
        <f>SUMIFS(StandardName[IDinTheRanking],StandardName[StandardizedName],Analiza_wRankingach[[#This Row],[Nazwa uczelni]],StandardName[Ranking],"=ARWU")</f>
        <v>50</v>
      </c>
      <c r="X109">
        <f>SUMIFS(StandardName[IDinTheRanking],StandardName[StandardizedName],Analiza_wRankingach[[#This Row],[Nazwa uczelni]],StandardName[Ranking],"=QS")</f>
        <v>0</v>
      </c>
      <c r="Y109">
        <f>SUMIFS(StandardName[IDinTheRanking],StandardName[StandardizedName],Analiza_wRankingach[[#This Row],[Nazwa uczelni]],StandardName[Ranking],"=Webometrics")</f>
        <v>0</v>
      </c>
      <c r="Z109">
        <f>SUM(Analiza_wRankingach[[#This Row],[THE_ID]:[Webometrics_ID]])</f>
        <v>50</v>
      </c>
    </row>
    <row r="110" spans="1:26" hidden="1" x14ac:dyDescent="0.45">
      <c r="A110" t="s">
        <v>67</v>
      </c>
      <c r="B110">
        <v>9</v>
      </c>
      <c r="C110" t="s">
        <v>67</v>
      </c>
      <c r="D110">
        <v>9</v>
      </c>
      <c r="E110" t="s">
        <v>849</v>
      </c>
      <c r="G110" t="s">
        <v>815</v>
      </c>
      <c r="H110">
        <f>IF(SUMIFS(StandardName[IDinTheRanking],StandardName[StandardizedName],Analiza_wRankingach[[#This Row],[Nazwa uczelni]],StandardName[Ranking],"=THE")&gt;0,1,0)</f>
        <v>0</v>
      </c>
      <c r="I110">
        <f>IF(SUMIFS(StandardName[IDinTheRanking],StandardName[StandardizedName],Analiza_wRankingach[[#This Row],[Nazwa uczelni]],StandardName[Ranking],"=ARWU")&gt;0,1,0)</f>
        <v>0</v>
      </c>
      <c r="J110">
        <f>IF(SUMIFS(StandardName[IDinTheRanking],StandardName[StandardizedName],Analiza_wRankingach[[#This Row],[Nazwa uczelni]],StandardName[Ranking],"=QS")&gt;0,1,0)</f>
        <v>0</v>
      </c>
      <c r="K110">
        <f>IF(SUMIFS(StandardName[IDinTheRanking],StandardName[StandardizedName],Analiza_wRankingach[[#This Row],[Nazwa uczelni]],StandardName[Ranking],"=Webometrics")&gt;0,1,0)</f>
        <v>1</v>
      </c>
      <c r="L110">
        <f>SUM(Analiza_wRankingach[[#This Row],[THE]:[Webometrics]])</f>
        <v>1</v>
      </c>
      <c r="M11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1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1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1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51</v>
      </c>
      <c r="Q110">
        <f>SUM(Analiza_wRankingach[[#This Row],[THE_RV1000]:[Webometrics_RV1000]])</f>
        <v>3051</v>
      </c>
      <c r="R110">
        <f>SUMIFS(StandardName[RankValueInTheRanking],StandardName[StandardizedName],Analiza_wRankingach[[#This Row],[Nazwa uczelni]],StandardName[Ranking],"=THE")</f>
        <v>0</v>
      </c>
      <c r="S110">
        <f>SUMIFS(StandardName[RankValueInTheRanking],StandardName[StandardizedName],Analiza_wRankingach[[#This Row],[Nazwa uczelni]],StandardName[Ranking],"=ARWU")</f>
        <v>0</v>
      </c>
      <c r="T110">
        <f>SUMIFS(StandardName[RankValueInTheRanking],StandardName[StandardizedName],Analiza_wRankingach[[#This Row],[Nazwa uczelni]],StandardName[Ranking],"=QS")</f>
        <v>0</v>
      </c>
      <c r="U110">
        <f>SUMIFS(StandardName[RankValueInTheRanking],StandardName[StandardizedName],Analiza_wRankingach[[#This Row],[Nazwa uczelni]],StandardName[Ranking],"=Webometrics")</f>
        <v>51</v>
      </c>
      <c r="V110">
        <f>SUMIFS(StandardName[IDinTheRanking],StandardName[StandardizedName],Analiza_wRankingach[[#This Row],[Nazwa uczelni]],StandardName[Ranking],"=THE")</f>
        <v>0</v>
      </c>
      <c r="W110">
        <f>SUMIFS(StandardName[IDinTheRanking],StandardName[StandardizedName],Analiza_wRankingach[[#This Row],[Nazwa uczelni]],StandardName[Ranking],"=ARWU")</f>
        <v>0</v>
      </c>
      <c r="X110">
        <f>SUMIFS(StandardName[IDinTheRanking],StandardName[StandardizedName],Analiza_wRankingach[[#This Row],[Nazwa uczelni]],StandardName[Ranking],"=QS")</f>
        <v>0</v>
      </c>
      <c r="Y110">
        <f>SUMIFS(StandardName[IDinTheRanking],StandardName[StandardizedName],Analiza_wRankingach[[#This Row],[Nazwa uczelni]],StandardName[Ranking],"=Webometrics")</f>
        <v>51</v>
      </c>
      <c r="Z110">
        <f>SUM(Analiza_wRankingach[[#This Row],[THE_ID]:[Webometrics_ID]])</f>
        <v>51</v>
      </c>
    </row>
    <row r="111" spans="1:26" hidden="1" x14ac:dyDescent="0.45">
      <c r="A111" t="s">
        <v>501</v>
      </c>
      <c r="B111">
        <v>10</v>
      </c>
      <c r="C111" t="s">
        <v>501</v>
      </c>
      <c r="D111">
        <v>10</v>
      </c>
      <c r="E111" t="s">
        <v>849</v>
      </c>
      <c r="G111" t="s">
        <v>563</v>
      </c>
      <c r="H111">
        <f>IF(SUMIFS(StandardName[IDinTheRanking],StandardName[StandardizedName],Analiza_wRankingach[[#This Row],[Nazwa uczelni]],StandardName[Ranking],"=THE")&gt;0,1,0)</f>
        <v>0</v>
      </c>
      <c r="I111">
        <f>IF(SUMIFS(StandardName[IDinTheRanking],StandardName[StandardizedName],Analiza_wRankingach[[#This Row],[Nazwa uczelni]],StandardName[Ranking],"=ARWU")&gt;0,1,0)</f>
        <v>1</v>
      </c>
      <c r="J111">
        <f>IF(SUMIFS(StandardName[IDinTheRanking],StandardName[StandardizedName],Analiza_wRankingach[[#This Row],[Nazwa uczelni]],StandardName[Ranking],"=QS")&gt;0,1,0)</f>
        <v>0</v>
      </c>
      <c r="K111">
        <f>IF(SUMIFS(StandardName[IDinTheRanking],StandardName[StandardizedName],Analiza_wRankingach[[#This Row],[Nazwa uczelni]],StandardName[Ranking],"=Webometrics")&gt;0,1,0)</f>
        <v>0</v>
      </c>
      <c r="L111">
        <f>SUM(Analiza_wRankingach[[#This Row],[THE]:[Webometrics]])</f>
        <v>1</v>
      </c>
      <c r="M11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1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51</v>
      </c>
      <c r="O11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1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11">
        <f>SUM(Analiza_wRankingach[[#This Row],[THE_RV1000]:[Webometrics_RV1000]])</f>
        <v>3051</v>
      </c>
      <c r="R111">
        <f>SUMIFS(StandardName[RankValueInTheRanking],StandardName[StandardizedName],Analiza_wRankingach[[#This Row],[Nazwa uczelni]],StandardName[Ranking],"=THE")</f>
        <v>0</v>
      </c>
      <c r="S111">
        <f>SUMIFS(StandardName[RankValueInTheRanking],StandardName[StandardizedName],Analiza_wRankingach[[#This Row],[Nazwa uczelni]],StandardName[Ranking],"=ARWU")</f>
        <v>51</v>
      </c>
      <c r="T111">
        <f>SUMIFS(StandardName[RankValueInTheRanking],StandardName[StandardizedName],Analiza_wRankingach[[#This Row],[Nazwa uczelni]],StandardName[Ranking],"=QS")</f>
        <v>0</v>
      </c>
      <c r="U111">
        <f>SUMIFS(StandardName[RankValueInTheRanking],StandardName[StandardizedName],Analiza_wRankingach[[#This Row],[Nazwa uczelni]],StandardName[Ranking],"=Webometrics")</f>
        <v>0</v>
      </c>
      <c r="V111">
        <f>SUMIFS(StandardName[IDinTheRanking],StandardName[StandardizedName],Analiza_wRankingach[[#This Row],[Nazwa uczelni]],StandardName[Ranking],"=THE")</f>
        <v>0</v>
      </c>
      <c r="W111">
        <f>SUMIFS(StandardName[IDinTheRanking],StandardName[StandardizedName],Analiza_wRankingach[[#This Row],[Nazwa uczelni]],StandardName[Ranking],"=ARWU")</f>
        <v>51</v>
      </c>
      <c r="X111">
        <f>SUMIFS(StandardName[IDinTheRanking],StandardName[StandardizedName],Analiza_wRankingach[[#This Row],[Nazwa uczelni]],StandardName[Ranking],"=QS")</f>
        <v>0</v>
      </c>
      <c r="Y111">
        <f>SUMIFS(StandardName[IDinTheRanking],StandardName[StandardizedName],Analiza_wRankingach[[#This Row],[Nazwa uczelni]],StandardName[Ranking],"=Webometrics")</f>
        <v>0</v>
      </c>
      <c r="Z111">
        <f>SUM(Analiza_wRankingach[[#This Row],[THE_ID]:[Webometrics_ID]])</f>
        <v>51</v>
      </c>
    </row>
    <row r="112" spans="1:26" hidden="1" x14ac:dyDescent="0.45">
      <c r="A112" t="s">
        <v>642</v>
      </c>
      <c r="B112">
        <v>11</v>
      </c>
      <c r="C112" t="s">
        <v>110</v>
      </c>
      <c r="D112">
        <v>11</v>
      </c>
      <c r="E112" t="s">
        <v>849</v>
      </c>
      <c r="G112" t="s">
        <v>565</v>
      </c>
      <c r="H112">
        <f>IF(SUMIFS(StandardName[IDinTheRanking],StandardName[StandardizedName],Analiza_wRankingach[[#This Row],[Nazwa uczelni]],StandardName[Ranking],"=THE")&gt;0,1,0)</f>
        <v>0</v>
      </c>
      <c r="I112">
        <f>IF(SUMIFS(StandardName[IDinTheRanking],StandardName[StandardizedName],Analiza_wRankingach[[#This Row],[Nazwa uczelni]],StandardName[Ranking],"=ARWU")&gt;0,1,0)</f>
        <v>1</v>
      </c>
      <c r="J112">
        <f>IF(SUMIFS(StandardName[IDinTheRanking],StandardName[StandardizedName],Analiza_wRankingach[[#This Row],[Nazwa uczelni]],StandardName[Ranking],"=QS")&gt;0,1,0)</f>
        <v>0</v>
      </c>
      <c r="K112">
        <f>IF(SUMIFS(StandardName[IDinTheRanking],StandardName[StandardizedName],Analiza_wRankingach[[#This Row],[Nazwa uczelni]],StandardName[Ranking],"=Webometrics")&gt;0,1,0)</f>
        <v>0</v>
      </c>
      <c r="L112">
        <f>SUM(Analiza_wRankingach[[#This Row],[THE]:[Webometrics]])</f>
        <v>1</v>
      </c>
      <c r="M11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1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52</v>
      </c>
      <c r="O11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1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12">
        <f>SUM(Analiza_wRankingach[[#This Row],[THE_RV1000]:[Webometrics_RV1000]])</f>
        <v>3052</v>
      </c>
      <c r="R112">
        <f>SUMIFS(StandardName[RankValueInTheRanking],StandardName[StandardizedName],Analiza_wRankingach[[#This Row],[Nazwa uczelni]],StandardName[Ranking],"=THE")</f>
        <v>0</v>
      </c>
      <c r="S112">
        <f>SUMIFS(StandardName[RankValueInTheRanking],StandardName[StandardizedName],Analiza_wRankingach[[#This Row],[Nazwa uczelni]],StandardName[Ranking],"=ARWU")</f>
        <v>52</v>
      </c>
      <c r="T112">
        <f>SUMIFS(StandardName[RankValueInTheRanking],StandardName[StandardizedName],Analiza_wRankingach[[#This Row],[Nazwa uczelni]],StandardName[Ranking],"=QS")</f>
        <v>0</v>
      </c>
      <c r="U112">
        <f>SUMIFS(StandardName[RankValueInTheRanking],StandardName[StandardizedName],Analiza_wRankingach[[#This Row],[Nazwa uczelni]],StandardName[Ranking],"=Webometrics")</f>
        <v>0</v>
      </c>
      <c r="V112">
        <f>SUMIFS(StandardName[IDinTheRanking],StandardName[StandardizedName],Analiza_wRankingach[[#This Row],[Nazwa uczelni]],StandardName[Ranking],"=THE")</f>
        <v>0</v>
      </c>
      <c r="W112">
        <f>SUMIFS(StandardName[IDinTheRanking],StandardName[StandardizedName],Analiza_wRankingach[[#This Row],[Nazwa uczelni]],StandardName[Ranking],"=ARWU")</f>
        <v>52</v>
      </c>
      <c r="X112">
        <f>SUMIFS(StandardName[IDinTheRanking],StandardName[StandardizedName],Analiza_wRankingach[[#This Row],[Nazwa uczelni]],StandardName[Ranking],"=QS")</f>
        <v>0</v>
      </c>
      <c r="Y112">
        <f>SUMIFS(StandardName[IDinTheRanking],StandardName[StandardizedName],Analiza_wRankingach[[#This Row],[Nazwa uczelni]],StandardName[Ranking],"=Webometrics")</f>
        <v>0</v>
      </c>
      <c r="Z112">
        <f>SUM(Analiza_wRankingach[[#This Row],[THE_ID]:[Webometrics_ID]])</f>
        <v>52</v>
      </c>
    </row>
    <row r="113" spans="1:26" hidden="1" x14ac:dyDescent="0.45">
      <c r="A113" t="s">
        <v>97</v>
      </c>
      <c r="B113">
        <v>12</v>
      </c>
      <c r="C113" t="s">
        <v>97</v>
      </c>
      <c r="D113">
        <v>12</v>
      </c>
      <c r="E113" t="s">
        <v>849</v>
      </c>
      <c r="G113" t="s">
        <v>817</v>
      </c>
      <c r="H113">
        <f>IF(SUMIFS(StandardName[IDinTheRanking],StandardName[StandardizedName],Analiza_wRankingach[[#This Row],[Nazwa uczelni]],StandardName[Ranking],"=THE")&gt;0,1,0)</f>
        <v>0</v>
      </c>
      <c r="I113">
        <f>IF(SUMIFS(StandardName[IDinTheRanking],StandardName[StandardizedName],Analiza_wRankingach[[#This Row],[Nazwa uczelni]],StandardName[Ranking],"=ARWU")&gt;0,1,0)</f>
        <v>0</v>
      </c>
      <c r="J113">
        <f>IF(SUMIFS(StandardName[IDinTheRanking],StandardName[StandardizedName],Analiza_wRankingach[[#This Row],[Nazwa uczelni]],StandardName[Ranking],"=QS")&gt;0,1,0)</f>
        <v>0</v>
      </c>
      <c r="K113">
        <f>IF(SUMIFS(StandardName[IDinTheRanking],StandardName[StandardizedName],Analiza_wRankingach[[#This Row],[Nazwa uczelni]],StandardName[Ranking],"=Webometrics")&gt;0,1,0)</f>
        <v>1</v>
      </c>
      <c r="L113">
        <f>SUM(Analiza_wRankingach[[#This Row],[THE]:[Webometrics]])</f>
        <v>1</v>
      </c>
      <c r="M11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1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1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1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53</v>
      </c>
      <c r="Q113">
        <f>SUM(Analiza_wRankingach[[#This Row],[THE_RV1000]:[Webometrics_RV1000]])</f>
        <v>3053</v>
      </c>
      <c r="R113">
        <f>SUMIFS(StandardName[RankValueInTheRanking],StandardName[StandardizedName],Analiza_wRankingach[[#This Row],[Nazwa uczelni]],StandardName[Ranking],"=THE")</f>
        <v>0</v>
      </c>
      <c r="S113">
        <f>SUMIFS(StandardName[RankValueInTheRanking],StandardName[StandardizedName],Analiza_wRankingach[[#This Row],[Nazwa uczelni]],StandardName[Ranking],"=ARWU")</f>
        <v>0</v>
      </c>
      <c r="T113">
        <f>SUMIFS(StandardName[RankValueInTheRanking],StandardName[StandardizedName],Analiza_wRankingach[[#This Row],[Nazwa uczelni]],StandardName[Ranking],"=QS")</f>
        <v>0</v>
      </c>
      <c r="U113">
        <f>SUMIFS(StandardName[RankValueInTheRanking],StandardName[StandardizedName],Analiza_wRankingach[[#This Row],[Nazwa uczelni]],StandardName[Ranking],"=Webometrics")</f>
        <v>53</v>
      </c>
      <c r="V113">
        <f>SUMIFS(StandardName[IDinTheRanking],StandardName[StandardizedName],Analiza_wRankingach[[#This Row],[Nazwa uczelni]],StandardName[Ranking],"=THE")</f>
        <v>0</v>
      </c>
      <c r="W113">
        <f>SUMIFS(StandardName[IDinTheRanking],StandardName[StandardizedName],Analiza_wRankingach[[#This Row],[Nazwa uczelni]],StandardName[Ranking],"=ARWU")</f>
        <v>0</v>
      </c>
      <c r="X113">
        <f>SUMIFS(StandardName[IDinTheRanking],StandardName[StandardizedName],Analiza_wRankingach[[#This Row],[Nazwa uczelni]],StandardName[Ranking],"=QS")</f>
        <v>0</v>
      </c>
      <c r="Y113">
        <f>SUMIFS(StandardName[IDinTheRanking],StandardName[StandardizedName],Analiza_wRankingach[[#This Row],[Nazwa uczelni]],StandardName[Ranking],"=Webometrics")</f>
        <v>53</v>
      </c>
      <c r="Z113">
        <f>SUM(Analiza_wRankingach[[#This Row],[THE_ID]:[Webometrics_ID]])</f>
        <v>53</v>
      </c>
    </row>
    <row r="114" spans="1:26" hidden="1" x14ac:dyDescent="0.45">
      <c r="A114" t="s">
        <v>79</v>
      </c>
      <c r="B114">
        <v>13</v>
      </c>
      <c r="C114" t="s">
        <v>79</v>
      </c>
      <c r="D114">
        <v>13</v>
      </c>
      <c r="E114" t="s">
        <v>849</v>
      </c>
      <c r="G114" t="s">
        <v>818</v>
      </c>
      <c r="H114">
        <f>IF(SUMIFS(StandardName[IDinTheRanking],StandardName[StandardizedName],Analiza_wRankingach[[#This Row],[Nazwa uczelni]],StandardName[Ranking],"=THE")&gt;0,1,0)</f>
        <v>0</v>
      </c>
      <c r="I114">
        <f>IF(SUMIFS(StandardName[IDinTheRanking],StandardName[StandardizedName],Analiza_wRankingach[[#This Row],[Nazwa uczelni]],StandardName[Ranking],"=ARWU")&gt;0,1,0)</f>
        <v>0</v>
      </c>
      <c r="J114">
        <f>IF(SUMIFS(StandardName[IDinTheRanking],StandardName[StandardizedName],Analiza_wRankingach[[#This Row],[Nazwa uczelni]],StandardName[Ranking],"=QS")&gt;0,1,0)</f>
        <v>0</v>
      </c>
      <c r="K114">
        <f>IF(SUMIFS(StandardName[IDinTheRanking],StandardName[StandardizedName],Analiza_wRankingach[[#This Row],[Nazwa uczelni]],StandardName[Ranking],"=Webometrics")&gt;0,1,0)</f>
        <v>1</v>
      </c>
      <c r="L114">
        <f>SUM(Analiza_wRankingach[[#This Row],[THE]:[Webometrics]])</f>
        <v>1</v>
      </c>
      <c r="M11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1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1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1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54</v>
      </c>
      <c r="Q114">
        <f>SUM(Analiza_wRankingach[[#This Row],[THE_RV1000]:[Webometrics_RV1000]])</f>
        <v>3054</v>
      </c>
      <c r="R114">
        <f>SUMIFS(StandardName[RankValueInTheRanking],StandardName[StandardizedName],Analiza_wRankingach[[#This Row],[Nazwa uczelni]],StandardName[Ranking],"=THE")</f>
        <v>0</v>
      </c>
      <c r="S114">
        <f>SUMIFS(StandardName[RankValueInTheRanking],StandardName[StandardizedName],Analiza_wRankingach[[#This Row],[Nazwa uczelni]],StandardName[Ranking],"=ARWU")</f>
        <v>0</v>
      </c>
      <c r="T114">
        <f>SUMIFS(StandardName[RankValueInTheRanking],StandardName[StandardizedName],Analiza_wRankingach[[#This Row],[Nazwa uczelni]],StandardName[Ranking],"=QS")</f>
        <v>0</v>
      </c>
      <c r="U114">
        <f>SUMIFS(StandardName[RankValueInTheRanking],StandardName[StandardizedName],Analiza_wRankingach[[#This Row],[Nazwa uczelni]],StandardName[Ranking],"=Webometrics")</f>
        <v>54</v>
      </c>
      <c r="V114">
        <f>SUMIFS(StandardName[IDinTheRanking],StandardName[StandardizedName],Analiza_wRankingach[[#This Row],[Nazwa uczelni]],StandardName[Ranking],"=THE")</f>
        <v>0</v>
      </c>
      <c r="W114">
        <f>SUMIFS(StandardName[IDinTheRanking],StandardName[StandardizedName],Analiza_wRankingach[[#This Row],[Nazwa uczelni]],StandardName[Ranking],"=ARWU")</f>
        <v>0</v>
      </c>
      <c r="X114">
        <f>SUMIFS(StandardName[IDinTheRanking],StandardName[StandardizedName],Analiza_wRankingach[[#This Row],[Nazwa uczelni]],StandardName[Ranking],"=QS")</f>
        <v>0</v>
      </c>
      <c r="Y114">
        <f>SUMIFS(StandardName[IDinTheRanking],StandardName[StandardizedName],Analiza_wRankingach[[#This Row],[Nazwa uczelni]],StandardName[Ranking],"=Webometrics")</f>
        <v>54</v>
      </c>
      <c r="Z114">
        <f>SUM(Analiza_wRankingach[[#This Row],[THE_ID]:[Webometrics_ID]])</f>
        <v>54</v>
      </c>
    </row>
    <row r="115" spans="1:26" hidden="1" x14ac:dyDescent="0.45">
      <c r="A115" t="s">
        <v>89</v>
      </c>
      <c r="B115">
        <v>14</v>
      </c>
      <c r="C115" t="s">
        <v>89</v>
      </c>
      <c r="D115">
        <v>14</v>
      </c>
      <c r="E115" t="s">
        <v>849</v>
      </c>
      <c r="G115" t="s">
        <v>625</v>
      </c>
      <c r="H115">
        <f>IF(SUMIFS(StandardName[IDinTheRanking],StandardName[StandardizedName],Analiza_wRankingach[[#This Row],[Nazwa uczelni]],StandardName[Ranking],"=THE")&gt;0,1,0)</f>
        <v>0</v>
      </c>
      <c r="I115">
        <f>IF(SUMIFS(StandardName[IDinTheRanking],StandardName[StandardizedName],Analiza_wRankingach[[#This Row],[Nazwa uczelni]],StandardName[Ranking],"=ARWU")&gt;0,1,0)</f>
        <v>0</v>
      </c>
      <c r="J115">
        <f>IF(SUMIFS(StandardName[IDinTheRanking],StandardName[StandardizedName],Analiza_wRankingach[[#This Row],[Nazwa uczelni]],StandardName[Ranking],"=QS")&gt;0,1,0)</f>
        <v>0</v>
      </c>
      <c r="K115">
        <f>IF(SUMIFS(StandardName[IDinTheRanking],StandardName[StandardizedName],Analiza_wRankingach[[#This Row],[Nazwa uczelni]],StandardName[Ranking],"=Webometrics")&gt;0,1,0)</f>
        <v>1</v>
      </c>
      <c r="L115">
        <f>SUM(Analiza_wRankingach[[#This Row],[THE]:[Webometrics]])</f>
        <v>1</v>
      </c>
      <c r="M11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1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1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1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55</v>
      </c>
      <c r="Q115">
        <f>SUM(Analiza_wRankingach[[#This Row],[THE_RV1000]:[Webometrics_RV1000]])</f>
        <v>3055</v>
      </c>
      <c r="R115">
        <f>SUMIFS(StandardName[RankValueInTheRanking],StandardName[StandardizedName],Analiza_wRankingach[[#This Row],[Nazwa uczelni]],StandardName[Ranking],"=THE")</f>
        <v>0</v>
      </c>
      <c r="S115">
        <f>SUMIFS(StandardName[RankValueInTheRanking],StandardName[StandardizedName],Analiza_wRankingach[[#This Row],[Nazwa uczelni]],StandardName[Ranking],"=ARWU")</f>
        <v>0</v>
      </c>
      <c r="T115">
        <f>SUMIFS(StandardName[RankValueInTheRanking],StandardName[StandardizedName],Analiza_wRankingach[[#This Row],[Nazwa uczelni]],StandardName[Ranking],"=QS")</f>
        <v>0</v>
      </c>
      <c r="U115">
        <f>SUMIFS(StandardName[RankValueInTheRanking],StandardName[StandardizedName],Analiza_wRankingach[[#This Row],[Nazwa uczelni]],StandardName[Ranking],"=Webometrics")</f>
        <v>55</v>
      </c>
      <c r="V115">
        <f>SUMIFS(StandardName[IDinTheRanking],StandardName[StandardizedName],Analiza_wRankingach[[#This Row],[Nazwa uczelni]],StandardName[Ranking],"=THE")</f>
        <v>0</v>
      </c>
      <c r="W115">
        <f>SUMIFS(StandardName[IDinTheRanking],StandardName[StandardizedName],Analiza_wRankingach[[#This Row],[Nazwa uczelni]],StandardName[Ranking],"=ARWU")</f>
        <v>0</v>
      </c>
      <c r="X115">
        <f>SUMIFS(StandardName[IDinTheRanking],StandardName[StandardizedName],Analiza_wRankingach[[#This Row],[Nazwa uczelni]],StandardName[Ranking],"=QS")</f>
        <v>0</v>
      </c>
      <c r="Y115">
        <f>SUMIFS(StandardName[IDinTheRanking],StandardName[StandardizedName],Analiza_wRankingach[[#This Row],[Nazwa uczelni]],StandardName[Ranking],"=Webometrics")</f>
        <v>55</v>
      </c>
      <c r="Z115">
        <f>SUM(Analiza_wRankingach[[#This Row],[THE_ID]:[Webometrics_ID]])</f>
        <v>55</v>
      </c>
    </row>
    <row r="116" spans="1:26" hidden="1" x14ac:dyDescent="0.45">
      <c r="A116" t="s">
        <v>537</v>
      </c>
      <c r="B116">
        <v>15</v>
      </c>
      <c r="C116" t="s">
        <v>169</v>
      </c>
      <c r="D116">
        <v>15</v>
      </c>
      <c r="E116" t="s">
        <v>849</v>
      </c>
      <c r="G116" t="s">
        <v>705</v>
      </c>
      <c r="H116">
        <f>IF(SUMIFS(StandardName[IDinTheRanking],StandardName[StandardizedName],Analiza_wRankingach[[#This Row],[Nazwa uczelni]],StandardName[Ranking],"=THE")&gt;0,1,0)</f>
        <v>0</v>
      </c>
      <c r="I116">
        <f>IF(SUMIFS(StandardName[IDinTheRanking],StandardName[StandardizedName],Analiza_wRankingach[[#This Row],[Nazwa uczelni]],StandardName[Ranking],"=ARWU")&gt;0,1,0)</f>
        <v>0</v>
      </c>
      <c r="J116">
        <f>IF(SUMIFS(StandardName[IDinTheRanking],StandardName[StandardizedName],Analiza_wRankingach[[#This Row],[Nazwa uczelni]],StandardName[Ranking],"=QS")&gt;0,1,0)</f>
        <v>1</v>
      </c>
      <c r="K116">
        <f>IF(SUMIFS(StandardName[IDinTheRanking],StandardName[StandardizedName],Analiza_wRankingach[[#This Row],[Nazwa uczelni]],StandardName[Ranking],"=Webometrics")&gt;0,1,0)</f>
        <v>0</v>
      </c>
      <c r="L116">
        <f>SUM(Analiza_wRankingach[[#This Row],[THE]:[Webometrics]])</f>
        <v>1</v>
      </c>
      <c r="M11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1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1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55</v>
      </c>
      <c r="P11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16">
        <f>SUM(Analiza_wRankingach[[#This Row],[THE_RV1000]:[Webometrics_RV1000]])</f>
        <v>3055</v>
      </c>
      <c r="R116">
        <f>SUMIFS(StandardName[RankValueInTheRanking],StandardName[StandardizedName],Analiza_wRankingach[[#This Row],[Nazwa uczelni]],StandardName[Ranking],"=THE")</f>
        <v>0</v>
      </c>
      <c r="S116">
        <f>SUMIFS(StandardName[RankValueInTheRanking],StandardName[StandardizedName],Analiza_wRankingach[[#This Row],[Nazwa uczelni]],StandardName[Ranking],"=ARWU")</f>
        <v>0</v>
      </c>
      <c r="T116">
        <f>SUMIFS(StandardName[RankValueInTheRanking],StandardName[StandardizedName],Analiza_wRankingach[[#This Row],[Nazwa uczelni]],StandardName[Ranking],"=QS")</f>
        <v>55</v>
      </c>
      <c r="U116">
        <f>SUMIFS(StandardName[RankValueInTheRanking],StandardName[StandardizedName],Analiza_wRankingach[[#This Row],[Nazwa uczelni]],StandardName[Ranking],"=Webometrics")</f>
        <v>0</v>
      </c>
      <c r="V116">
        <f>SUMIFS(StandardName[IDinTheRanking],StandardName[StandardizedName],Analiza_wRankingach[[#This Row],[Nazwa uczelni]],StandardName[Ranking],"=THE")</f>
        <v>0</v>
      </c>
      <c r="W116">
        <f>SUMIFS(StandardName[IDinTheRanking],StandardName[StandardizedName],Analiza_wRankingach[[#This Row],[Nazwa uczelni]],StandardName[Ranking],"=ARWU")</f>
        <v>0</v>
      </c>
      <c r="X116">
        <f>SUMIFS(StandardName[IDinTheRanking],StandardName[StandardizedName],Analiza_wRankingach[[#This Row],[Nazwa uczelni]],StandardName[Ranking],"=QS")</f>
        <v>55</v>
      </c>
      <c r="Y116">
        <f>SUMIFS(StandardName[IDinTheRanking],StandardName[StandardizedName],Analiza_wRankingach[[#This Row],[Nazwa uczelni]],StandardName[Ranking],"=Webometrics")</f>
        <v>0</v>
      </c>
      <c r="Z116">
        <f>SUM(Analiza_wRankingach[[#This Row],[THE_ID]:[Webometrics_ID]])</f>
        <v>55</v>
      </c>
    </row>
    <row r="117" spans="1:26" hidden="1" x14ac:dyDescent="0.45">
      <c r="A117" t="s">
        <v>647</v>
      </c>
      <c r="B117">
        <v>16</v>
      </c>
      <c r="C117" t="s">
        <v>230</v>
      </c>
      <c r="D117">
        <v>16</v>
      </c>
      <c r="E117" t="s">
        <v>849</v>
      </c>
      <c r="G117" t="s">
        <v>570</v>
      </c>
      <c r="H117">
        <f>IF(SUMIFS(StandardName[IDinTheRanking],StandardName[StandardizedName],Analiza_wRankingach[[#This Row],[Nazwa uczelni]],StandardName[Ranking],"=THE")&gt;0,1,0)</f>
        <v>0</v>
      </c>
      <c r="I117">
        <f>IF(SUMIFS(StandardName[IDinTheRanking],StandardName[StandardizedName],Analiza_wRankingach[[#This Row],[Nazwa uczelni]],StandardName[Ranking],"=ARWU")&gt;0,1,0)</f>
        <v>1</v>
      </c>
      <c r="J117">
        <f>IF(SUMIFS(StandardName[IDinTheRanking],StandardName[StandardizedName],Analiza_wRankingach[[#This Row],[Nazwa uczelni]],StandardName[Ranking],"=QS")&gt;0,1,0)</f>
        <v>0</v>
      </c>
      <c r="K117">
        <f>IF(SUMIFS(StandardName[IDinTheRanking],StandardName[StandardizedName],Analiza_wRankingach[[#This Row],[Nazwa uczelni]],StandardName[Ranking],"=Webometrics")&gt;0,1,0)</f>
        <v>0</v>
      </c>
      <c r="L117">
        <f>SUM(Analiza_wRankingach[[#This Row],[THE]:[Webometrics]])</f>
        <v>1</v>
      </c>
      <c r="M11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1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57</v>
      </c>
      <c r="O11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1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17">
        <f>SUM(Analiza_wRankingach[[#This Row],[THE_RV1000]:[Webometrics_RV1000]])</f>
        <v>3057</v>
      </c>
      <c r="R117">
        <f>SUMIFS(StandardName[RankValueInTheRanking],StandardName[StandardizedName],Analiza_wRankingach[[#This Row],[Nazwa uczelni]],StandardName[Ranking],"=THE")</f>
        <v>0</v>
      </c>
      <c r="S117">
        <f>SUMIFS(StandardName[RankValueInTheRanking],StandardName[StandardizedName],Analiza_wRankingach[[#This Row],[Nazwa uczelni]],StandardName[Ranking],"=ARWU")</f>
        <v>57</v>
      </c>
      <c r="T117">
        <f>SUMIFS(StandardName[RankValueInTheRanking],StandardName[StandardizedName],Analiza_wRankingach[[#This Row],[Nazwa uczelni]],StandardName[Ranking],"=QS")</f>
        <v>0</v>
      </c>
      <c r="U117">
        <f>SUMIFS(StandardName[RankValueInTheRanking],StandardName[StandardizedName],Analiza_wRankingach[[#This Row],[Nazwa uczelni]],StandardName[Ranking],"=Webometrics")</f>
        <v>0</v>
      </c>
      <c r="V117">
        <f>SUMIFS(StandardName[IDinTheRanking],StandardName[StandardizedName],Analiza_wRankingach[[#This Row],[Nazwa uczelni]],StandardName[Ranking],"=THE")</f>
        <v>0</v>
      </c>
      <c r="W117">
        <f>SUMIFS(StandardName[IDinTheRanking],StandardName[StandardizedName],Analiza_wRankingach[[#This Row],[Nazwa uczelni]],StandardName[Ranking],"=ARWU")</f>
        <v>58</v>
      </c>
      <c r="X117">
        <f>SUMIFS(StandardName[IDinTheRanking],StandardName[StandardizedName],Analiza_wRankingach[[#This Row],[Nazwa uczelni]],StandardName[Ranking],"=QS")</f>
        <v>0</v>
      </c>
      <c r="Y117">
        <f>SUMIFS(StandardName[IDinTheRanking],StandardName[StandardizedName],Analiza_wRankingach[[#This Row],[Nazwa uczelni]],StandardName[Ranking],"=Webometrics")</f>
        <v>0</v>
      </c>
      <c r="Z117">
        <f>SUM(Analiza_wRankingach[[#This Row],[THE_ID]:[Webometrics_ID]])</f>
        <v>58</v>
      </c>
    </row>
    <row r="118" spans="1:26" hidden="1" x14ac:dyDescent="0.45">
      <c r="A118" t="s">
        <v>36</v>
      </c>
      <c r="B118">
        <v>17</v>
      </c>
      <c r="C118" t="s">
        <v>36</v>
      </c>
      <c r="D118">
        <v>16</v>
      </c>
      <c r="E118" t="s">
        <v>849</v>
      </c>
      <c r="G118" t="s">
        <v>322</v>
      </c>
      <c r="H118">
        <f>IF(SUMIFS(StandardName[IDinTheRanking],StandardName[StandardizedName],Analiza_wRankingach[[#This Row],[Nazwa uczelni]],StandardName[Ranking],"=THE")&gt;0,1,0)</f>
        <v>1</v>
      </c>
      <c r="I118">
        <f>IF(SUMIFS(StandardName[IDinTheRanking],StandardName[StandardizedName],Analiza_wRankingach[[#This Row],[Nazwa uczelni]],StandardName[Ranking],"=ARWU")&gt;0,1,0)</f>
        <v>0</v>
      </c>
      <c r="J118">
        <f>IF(SUMIFS(StandardName[IDinTheRanking],StandardName[StandardizedName],Analiza_wRankingach[[#This Row],[Nazwa uczelni]],StandardName[Ranking],"=QS")&gt;0,1,0)</f>
        <v>0</v>
      </c>
      <c r="K118">
        <f>IF(SUMIFS(StandardName[IDinTheRanking],StandardName[StandardizedName],Analiza_wRankingach[[#This Row],[Nazwa uczelni]],StandardName[Ranking],"=Webometrics")&gt;0,1,0)</f>
        <v>0</v>
      </c>
      <c r="L118">
        <f>SUM(Analiza_wRankingach[[#This Row],[THE]:[Webometrics]])</f>
        <v>1</v>
      </c>
      <c r="M11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59</v>
      </c>
      <c r="N11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1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1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18">
        <f>SUM(Analiza_wRankingach[[#This Row],[THE_RV1000]:[Webometrics_RV1000]])</f>
        <v>3059</v>
      </c>
      <c r="R118">
        <f>SUMIFS(StandardName[RankValueInTheRanking],StandardName[StandardizedName],Analiza_wRankingach[[#This Row],[Nazwa uczelni]],StandardName[Ranking],"=THE")</f>
        <v>59</v>
      </c>
      <c r="S118">
        <f>SUMIFS(StandardName[RankValueInTheRanking],StandardName[StandardizedName],Analiza_wRankingach[[#This Row],[Nazwa uczelni]],StandardName[Ranking],"=ARWU")</f>
        <v>0</v>
      </c>
      <c r="T118">
        <f>SUMIFS(StandardName[RankValueInTheRanking],StandardName[StandardizedName],Analiza_wRankingach[[#This Row],[Nazwa uczelni]],StandardName[Ranking],"=QS")</f>
        <v>0</v>
      </c>
      <c r="U118">
        <f>SUMIFS(StandardName[RankValueInTheRanking],StandardName[StandardizedName],Analiza_wRankingach[[#This Row],[Nazwa uczelni]],StandardName[Ranking],"=Webometrics")</f>
        <v>0</v>
      </c>
      <c r="V118">
        <f>SUMIFS(StandardName[IDinTheRanking],StandardName[StandardizedName],Analiza_wRankingach[[#This Row],[Nazwa uczelni]],StandardName[Ranking],"=THE")</f>
        <v>59</v>
      </c>
      <c r="W118">
        <f>SUMIFS(StandardName[IDinTheRanking],StandardName[StandardizedName],Analiza_wRankingach[[#This Row],[Nazwa uczelni]],StandardName[Ranking],"=ARWU")</f>
        <v>0</v>
      </c>
      <c r="X118">
        <f>SUMIFS(StandardName[IDinTheRanking],StandardName[StandardizedName],Analiza_wRankingach[[#This Row],[Nazwa uczelni]],StandardName[Ranking],"=QS")</f>
        <v>0</v>
      </c>
      <c r="Y118">
        <f>SUMIFS(StandardName[IDinTheRanking],StandardName[StandardizedName],Analiza_wRankingach[[#This Row],[Nazwa uczelni]],StandardName[Ranking],"=Webometrics")</f>
        <v>0</v>
      </c>
      <c r="Z118">
        <f>SUM(Analiza_wRankingach[[#This Row],[THE_ID]:[Webometrics_ID]])</f>
        <v>59</v>
      </c>
    </row>
    <row r="119" spans="1:26" hidden="1" x14ac:dyDescent="0.45">
      <c r="A119" t="s">
        <v>48</v>
      </c>
      <c r="B119">
        <v>18</v>
      </c>
      <c r="C119" t="s">
        <v>48</v>
      </c>
      <c r="D119">
        <v>18</v>
      </c>
      <c r="E119" t="s">
        <v>849</v>
      </c>
      <c r="G119" t="s">
        <v>594</v>
      </c>
      <c r="H119">
        <f>IF(SUMIFS(StandardName[IDinTheRanking],StandardName[StandardizedName],Analiza_wRankingach[[#This Row],[Nazwa uczelni]],StandardName[Ranking],"=THE")&gt;0,1,0)</f>
        <v>0</v>
      </c>
      <c r="I119">
        <f>IF(SUMIFS(StandardName[IDinTheRanking],StandardName[StandardizedName],Analiza_wRankingach[[#This Row],[Nazwa uczelni]],StandardName[Ranking],"=ARWU")&gt;0,1,0)</f>
        <v>1</v>
      </c>
      <c r="J119">
        <f>IF(SUMIFS(StandardName[IDinTheRanking],StandardName[StandardizedName],Analiza_wRankingach[[#This Row],[Nazwa uczelni]],StandardName[Ranking],"=QS")&gt;0,1,0)</f>
        <v>0</v>
      </c>
      <c r="K119">
        <f>IF(SUMIFS(StandardName[IDinTheRanking],StandardName[StandardizedName],Analiza_wRankingach[[#This Row],[Nazwa uczelni]],StandardName[Ranking],"=Webometrics")&gt;0,1,0)</f>
        <v>0</v>
      </c>
      <c r="L119">
        <f>SUM(Analiza_wRankingach[[#This Row],[THE]:[Webometrics]])</f>
        <v>1</v>
      </c>
      <c r="M11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1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62</v>
      </c>
      <c r="O11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1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19">
        <f>SUM(Analiza_wRankingach[[#This Row],[THE_RV1000]:[Webometrics_RV1000]])</f>
        <v>3062</v>
      </c>
      <c r="R119">
        <f>SUMIFS(StandardName[RankValueInTheRanking],StandardName[StandardizedName],Analiza_wRankingach[[#This Row],[Nazwa uczelni]],StandardName[Ranking],"=THE")</f>
        <v>0</v>
      </c>
      <c r="S119">
        <f>SUMIFS(StandardName[RankValueInTheRanking],StandardName[StandardizedName],Analiza_wRankingach[[#This Row],[Nazwa uczelni]],StandardName[Ranking],"=ARWU")</f>
        <v>62</v>
      </c>
      <c r="T119">
        <f>SUMIFS(StandardName[RankValueInTheRanking],StandardName[StandardizedName],Analiza_wRankingach[[#This Row],[Nazwa uczelni]],StandardName[Ranking],"=QS")</f>
        <v>0</v>
      </c>
      <c r="U119">
        <f>SUMIFS(StandardName[RankValueInTheRanking],StandardName[StandardizedName],Analiza_wRankingach[[#This Row],[Nazwa uczelni]],StandardName[Ranking],"=Webometrics")</f>
        <v>0</v>
      </c>
      <c r="V119">
        <f>SUMIFS(StandardName[IDinTheRanking],StandardName[StandardizedName],Analiza_wRankingach[[#This Row],[Nazwa uczelni]],StandardName[Ranking],"=THE")</f>
        <v>0</v>
      </c>
      <c r="W119">
        <f>SUMIFS(StandardName[IDinTheRanking],StandardName[StandardizedName],Analiza_wRankingach[[#This Row],[Nazwa uczelni]],StandardName[Ranking],"=ARWU")</f>
        <v>62</v>
      </c>
      <c r="X119">
        <f>SUMIFS(StandardName[IDinTheRanking],StandardName[StandardizedName],Analiza_wRankingach[[#This Row],[Nazwa uczelni]],StandardName[Ranking],"=QS")</f>
        <v>0</v>
      </c>
      <c r="Y119">
        <f>SUMIFS(StandardName[IDinTheRanking],StandardName[StandardizedName],Analiza_wRankingach[[#This Row],[Nazwa uczelni]],StandardName[Ranking],"=Webometrics")</f>
        <v>0</v>
      </c>
      <c r="Z119">
        <f>SUM(Analiza_wRankingach[[#This Row],[THE_ID]:[Webometrics_ID]])</f>
        <v>62</v>
      </c>
    </row>
    <row r="120" spans="1:26" hidden="1" x14ac:dyDescent="0.45">
      <c r="A120" t="s">
        <v>652</v>
      </c>
      <c r="B120">
        <v>19</v>
      </c>
      <c r="C120" t="s">
        <v>614</v>
      </c>
      <c r="D120">
        <v>19</v>
      </c>
      <c r="E120" t="s">
        <v>849</v>
      </c>
      <c r="G120" t="s">
        <v>820</v>
      </c>
      <c r="H120">
        <f>IF(SUMIFS(StandardName[IDinTheRanking],StandardName[StandardizedName],Analiza_wRankingach[[#This Row],[Nazwa uczelni]],StandardName[Ranking],"=THE")&gt;0,1,0)</f>
        <v>0</v>
      </c>
      <c r="I120">
        <f>IF(SUMIFS(StandardName[IDinTheRanking],StandardName[StandardizedName],Analiza_wRankingach[[#This Row],[Nazwa uczelni]],StandardName[Ranking],"=ARWU")&gt;0,1,0)</f>
        <v>0</v>
      </c>
      <c r="J120">
        <f>IF(SUMIFS(StandardName[IDinTheRanking],StandardName[StandardizedName],Analiza_wRankingach[[#This Row],[Nazwa uczelni]],StandardName[Ranking],"=QS")&gt;0,1,0)</f>
        <v>0</v>
      </c>
      <c r="K120">
        <f>IF(SUMIFS(StandardName[IDinTheRanking],StandardName[StandardizedName],Analiza_wRankingach[[#This Row],[Nazwa uczelni]],StandardName[Ranking],"=Webometrics")&gt;0,1,0)</f>
        <v>1</v>
      </c>
      <c r="L120">
        <f>SUM(Analiza_wRankingach[[#This Row],[THE]:[Webometrics]])</f>
        <v>1</v>
      </c>
      <c r="M12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2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2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63</v>
      </c>
      <c r="Q120">
        <f>SUM(Analiza_wRankingach[[#This Row],[THE_RV1000]:[Webometrics_RV1000]])</f>
        <v>3063</v>
      </c>
      <c r="R120">
        <f>SUMIFS(StandardName[RankValueInTheRanking],StandardName[StandardizedName],Analiza_wRankingach[[#This Row],[Nazwa uczelni]],StandardName[Ranking],"=THE")</f>
        <v>0</v>
      </c>
      <c r="S120">
        <f>SUMIFS(StandardName[RankValueInTheRanking],StandardName[StandardizedName],Analiza_wRankingach[[#This Row],[Nazwa uczelni]],StandardName[Ranking],"=ARWU")</f>
        <v>0</v>
      </c>
      <c r="T120">
        <f>SUMIFS(StandardName[RankValueInTheRanking],StandardName[StandardizedName],Analiza_wRankingach[[#This Row],[Nazwa uczelni]],StandardName[Ranking],"=QS")</f>
        <v>0</v>
      </c>
      <c r="U120">
        <f>SUMIFS(StandardName[RankValueInTheRanking],StandardName[StandardizedName],Analiza_wRankingach[[#This Row],[Nazwa uczelni]],StandardName[Ranking],"=Webometrics")</f>
        <v>63</v>
      </c>
      <c r="V120">
        <f>SUMIFS(StandardName[IDinTheRanking],StandardName[StandardizedName],Analiza_wRankingach[[#This Row],[Nazwa uczelni]],StandardName[Ranking],"=THE")</f>
        <v>0</v>
      </c>
      <c r="W120">
        <f>SUMIFS(StandardName[IDinTheRanking],StandardName[StandardizedName],Analiza_wRankingach[[#This Row],[Nazwa uczelni]],StandardName[Ranking],"=ARWU")</f>
        <v>0</v>
      </c>
      <c r="X120">
        <f>SUMIFS(StandardName[IDinTheRanking],StandardName[StandardizedName],Analiza_wRankingach[[#This Row],[Nazwa uczelni]],StandardName[Ranking],"=QS")</f>
        <v>0</v>
      </c>
      <c r="Y120">
        <f>SUMIFS(StandardName[IDinTheRanking],StandardName[StandardizedName],Analiza_wRankingach[[#This Row],[Nazwa uczelni]],StandardName[Ranking],"=Webometrics")</f>
        <v>63</v>
      </c>
      <c r="Z120">
        <f>SUM(Analiza_wRankingach[[#This Row],[THE_ID]:[Webometrics_ID]])</f>
        <v>63</v>
      </c>
    </row>
    <row r="121" spans="1:26" hidden="1" x14ac:dyDescent="0.45">
      <c r="A121" t="s">
        <v>118</v>
      </c>
      <c r="B121">
        <v>20</v>
      </c>
      <c r="C121" t="s">
        <v>118</v>
      </c>
      <c r="D121">
        <v>20</v>
      </c>
      <c r="E121" t="s">
        <v>849</v>
      </c>
      <c r="G121" t="s">
        <v>715</v>
      </c>
      <c r="H121">
        <f>IF(SUMIFS(StandardName[IDinTheRanking],StandardName[StandardizedName],Analiza_wRankingach[[#This Row],[Nazwa uczelni]],StandardName[Ranking],"=THE")&gt;0,1,0)</f>
        <v>0</v>
      </c>
      <c r="I121">
        <f>IF(SUMIFS(StandardName[IDinTheRanking],StandardName[StandardizedName],Analiza_wRankingach[[#This Row],[Nazwa uczelni]],StandardName[Ranking],"=ARWU")&gt;0,1,0)</f>
        <v>0</v>
      </c>
      <c r="J121">
        <f>IF(SUMIFS(StandardName[IDinTheRanking],StandardName[StandardizedName],Analiza_wRankingach[[#This Row],[Nazwa uczelni]],StandardName[Ranking],"=QS")&gt;0,1,0)</f>
        <v>1</v>
      </c>
      <c r="K121">
        <f>IF(SUMIFS(StandardName[IDinTheRanking],StandardName[StandardizedName],Analiza_wRankingach[[#This Row],[Nazwa uczelni]],StandardName[Ranking],"=Webometrics")&gt;0,1,0)</f>
        <v>0</v>
      </c>
      <c r="L121">
        <f>SUM(Analiza_wRankingach[[#This Row],[THE]:[Webometrics]])</f>
        <v>1</v>
      </c>
      <c r="M12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2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64</v>
      </c>
      <c r="P12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21">
        <f>SUM(Analiza_wRankingach[[#This Row],[THE_RV1000]:[Webometrics_RV1000]])</f>
        <v>3064</v>
      </c>
      <c r="R121">
        <f>SUMIFS(StandardName[RankValueInTheRanking],StandardName[StandardizedName],Analiza_wRankingach[[#This Row],[Nazwa uczelni]],StandardName[Ranking],"=THE")</f>
        <v>0</v>
      </c>
      <c r="S121">
        <f>SUMIFS(StandardName[RankValueInTheRanking],StandardName[StandardizedName],Analiza_wRankingach[[#This Row],[Nazwa uczelni]],StandardName[Ranking],"=ARWU")</f>
        <v>0</v>
      </c>
      <c r="T121">
        <f>SUMIFS(StandardName[RankValueInTheRanking],StandardName[StandardizedName],Analiza_wRankingach[[#This Row],[Nazwa uczelni]],StandardName[Ranking],"=QS")</f>
        <v>64</v>
      </c>
      <c r="U121">
        <f>SUMIFS(StandardName[RankValueInTheRanking],StandardName[StandardizedName],Analiza_wRankingach[[#This Row],[Nazwa uczelni]],StandardName[Ranking],"=Webometrics")</f>
        <v>0</v>
      </c>
      <c r="V121">
        <f>SUMIFS(StandardName[IDinTheRanking],StandardName[StandardizedName],Analiza_wRankingach[[#This Row],[Nazwa uczelni]],StandardName[Ranking],"=THE")</f>
        <v>0</v>
      </c>
      <c r="W121">
        <f>SUMIFS(StandardName[IDinTheRanking],StandardName[StandardizedName],Analiza_wRankingach[[#This Row],[Nazwa uczelni]],StandardName[Ranking],"=ARWU")</f>
        <v>0</v>
      </c>
      <c r="X121">
        <f>SUMIFS(StandardName[IDinTheRanking],StandardName[StandardizedName],Analiza_wRankingach[[#This Row],[Nazwa uczelni]],StandardName[Ranking],"=QS")</f>
        <v>64</v>
      </c>
      <c r="Y121">
        <f>SUMIFS(StandardName[IDinTheRanking],StandardName[StandardizedName],Analiza_wRankingach[[#This Row],[Nazwa uczelni]],StandardName[Ranking],"=Webometrics")</f>
        <v>0</v>
      </c>
      <c r="Z121">
        <f>SUM(Analiza_wRankingach[[#This Row],[THE_ID]:[Webometrics_ID]])</f>
        <v>64</v>
      </c>
    </row>
    <row r="122" spans="1:26" hidden="1" x14ac:dyDescent="0.45">
      <c r="A122" t="s">
        <v>621</v>
      </c>
      <c r="B122">
        <v>21</v>
      </c>
      <c r="C122" t="s">
        <v>179</v>
      </c>
      <c r="D122">
        <v>21</v>
      </c>
      <c r="E122" t="s">
        <v>849</v>
      </c>
      <c r="G122" t="s">
        <v>821</v>
      </c>
      <c r="H122">
        <f>IF(SUMIFS(StandardName[IDinTheRanking],StandardName[StandardizedName],Analiza_wRankingach[[#This Row],[Nazwa uczelni]],StandardName[Ranking],"=THE")&gt;0,1,0)</f>
        <v>0</v>
      </c>
      <c r="I122">
        <f>IF(SUMIFS(StandardName[IDinTheRanking],StandardName[StandardizedName],Analiza_wRankingach[[#This Row],[Nazwa uczelni]],StandardName[Ranking],"=ARWU")&gt;0,1,0)</f>
        <v>0</v>
      </c>
      <c r="J122">
        <f>IF(SUMIFS(StandardName[IDinTheRanking],StandardName[StandardizedName],Analiza_wRankingach[[#This Row],[Nazwa uczelni]],StandardName[Ranking],"=QS")&gt;0,1,0)</f>
        <v>0</v>
      </c>
      <c r="K122">
        <f>IF(SUMIFS(StandardName[IDinTheRanking],StandardName[StandardizedName],Analiza_wRankingach[[#This Row],[Nazwa uczelni]],StandardName[Ranking],"=Webometrics")&gt;0,1,0)</f>
        <v>1</v>
      </c>
      <c r="L122">
        <f>SUM(Analiza_wRankingach[[#This Row],[THE]:[Webometrics]])</f>
        <v>1</v>
      </c>
      <c r="M12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2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2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64</v>
      </c>
      <c r="Q122">
        <f>SUM(Analiza_wRankingach[[#This Row],[THE_RV1000]:[Webometrics_RV1000]])</f>
        <v>3064</v>
      </c>
      <c r="R122">
        <f>SUMIFS(StandardName[RankValueInTheRanking],StandardName[StandardizedName],Analiza_wRankingach[[#This Row],[Nazwa uczelni]],StandardName[Ranking],"=THE")</f>
        <v>0</v>
      </c>
      <c r="S122">
        <f>SUMIFS(StandardName[RankValueInTheRanking],StandardName[StandardizedName],Analiza_wRankingach[[#This Row],[Nazwa uczelni]],StandardName[Ranking],"=ARWU")</f>
        <v>0</v>
      </c>
      <c r="T122">
        <f>SUMIFS(StandardName[RankValueInTheRanking],StandardName[StandardizedName],Analiza_wRankingach[[#This Row],[Nazwa uczelni]],StandardName[Ranking],"=QS")</f>
        <v>0</v>
      </c>
      <c r="U122">
        <f>SUMIFS(StandardName[RankValueInTheRanking],StandardName[StandardizedName],Analiza_wRankingach[[#This Row],[Nazwa uczelni]],StandardName[Ranking],"=Webometrics")</f>
        <v>64</v>
      </c>
      <c r="V122">
        <f>SUMIFS(StandardName[IDinTheRanking],StandardName[StandardizedName],Analiza_wRankingach[[#This Row],[Nazwa uczelni]],StandardName[Ranking],"=THE")</f>
        <v>0</v>
      </c>
      <c r="W122">
        <f>SUMIFS(StandardName[IDinTheRanking],StandardName[StandardizedName],Analiza_wRankingach[[#This Row],[Nazwa uczelni]],StandardName[Ranking],"=ARWU")</f>
        <v>0</v>
      </c>
      <c r="X122">
        <f>SUMIFS(StandardName[IDinTheRanking],StandardName[StandardizedName],Analiza_wRankingach[[#This Row],[Nazwa uczelni]],StandardName[Ranking],"=QS")</f>
        <v>0</v>
      </c>
      <c r="Y122">
        <f>SUMIFS(StandardName[IDinTheRanking],StandardName[StandardizedName],Analiza_wRankingach[[#This Row],[Nazwa uczelni]],StandardName[Ranking],"=Webometrics")</f>
        <v>64</v>
      </c>
      <c r="Z122">
        <f>SUM(Analiza_wRankingach[[#This Row],[THE_ID]:[Webometrics_ID]])</f>
        <v>64</v>
      </c>
    </row>
    <row r="123" spans="1:26" hidden="1" x14ac:dyDescent="0.45">
      <c r="A123" t="s">
        <v>61</v>
      </c>
      <c r="B123">
        <v>22</v>
      </c>
      <c r="C123" t="s">
        <v>61</v>
      </c>
      <c r="D123">
        <v>22</v>
      </c>
      <c r="E123" t="s">
        <v>849</v>
      </c>
      <c r="G123" t="s">
        <v>720</v>
      </c>
      <c r="H123">
        <f>IF(SUMIFS(StandardName[IDinTheRanking],StandardName[StandardizedName],Analiza_wRankingach[[#This Row],[Nazwa uczelni]],StandardName[Ranking],"=THE")&gt;0,1,0)</f>
        <v>0</v>
      </c>
      <c r="I123">
        <f>IF(SUMIFS(StandardName[IDinTheRanking],StandardName[StandardizedName],Analiza_wRankingach[[#This Row],[Nazwa uczelni]],StandardName[Ranking],"=ARWU")&gt;0,1,0)</f>
        <v>0</v>
      </c>
      <c r="J123">
        <f>IF(SUMIFS(StandardName[IDinTheRanking],StandardName[StandardizedName],Analiza_wRankingach[[#This Row],[Nazwa uczelni]],StandardName[Ranking],"=QS")&gt;0,1,0)</f>
        <v>1</v>
      </c>
      <c r="K123">
        <f>IF(SUMIFS(StandardName[IDinTheRanking],StandardName[StandardizedName],Analiza_wRankingach[[#This Row],[Nazwa uczelni]],StandardName[Ranking],"=Webometrics")&gt;0,1,0)</f>
        <v>0</v>
      </c>
      <c r="L123">
        <f>SUM(Analiza_wRankingach[[#This Row],[THE]:[Webometrics]])</f>
        <v>1</v>
      </c>
      <c r="M12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2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67</v>
      </c>
      <c r="P12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23">
        <f>SUM(Analiza_wRankingach[[#This Row],[THE_RV1000]:[Webometrics_RV1000]])</f>
        <v>3067</v>
      </c>
      <c r="R123">
        <f>SUMIFS(StandardName[RankValueInTheRanking],StandardName[StandardizedName],Analiza_wRankingach[[#This Row],[Nazwa uczelni]],StandardName[Ranking],"=THE")</f>
        <v>0</v>
      </c>
      <c r="S123">
        <f>SUMIFS(StandardName[RankValueInTheRanking],StandardName[StandardizedName],Analiza_wRankingach[[#This Row],[Nazwa uczelni]],StandardName[Ranking],"=ARWU")</f>
        <v>0</v>
      </c>
      <c r="T123">
        <f>SUMIFS(StandardName[RankValueInTheRanking],StandardName[StandardizedName],Analiza_wRankingach[[#This Row],[Nazwa uczelni]],StandardName[Ranking],"=QS")</f>
        <v>67</v>
      </c>
      <c r="U123">
        <f>SUMIFS(StandardName[RankValueInTheRanking],StandardName[StandardizedName],Analiza_wRankingach[[#This Row],[Nazwa uczelni]],StandardName[Ranking],"=Webometrics")</f>
        <v>0</v>
      </c>
      <c r="V123">
        <f>SUMIFS(StandardName[IDinTheRanking],StandardName[StandardizedName],Analiza_wRankingach[[#This Row],[Nazwa uczelni]],StandardName[Ranking],"=THE")</f>
        <v>0</v>
      </c>
      <c r="W123">
        <f>SUMIFS(StandardName[IDinTheRanking],StandardName[StandardizedName],Analiza_wRankingach[[#This Row],[Nazwa uczelni]],StandardName[Ranking],"=ARWU")</f>
        <v>0</v>
      </c>
      <c r="X123">
        <f>SUMIFS(StandardName[IDinTheRanking],StandardName[StandardizedName],Analiza_wRankingach[[#This Row],[Nazwa uczelni]],StandardName[Ranking],"=QS")</f>
        <v>67</v>
      </c>
      <c r="Y123">
        <f>SUMIFS(StandardName[IDinTheRanking],StandardName[StandardizedName],Analiza_wRankingach[[#This Row],[Nazwa uczelni]],StandardName[Ranking],"=Webometrics")</f>
        <v>0</v>
      </c>
      <c r="Z123">
        <f>SUM(Analiza_wRankingach[[#This Row],[THE_ID]:[Webometrics_ID]])</f>
        <v>67</v>
      </c>
    </row>
    <row r="124" spans="1:26" hidden="1" x14ac:dyDescent="0.45">
      <c r="A124" t="s">
        <v>220</v>
      </c>
      <c r="B124">
        <v>23</v>
      </c>
      <c r="C124" t="s">
        <v>854</v>
      </c>
      <c r="D124">
        <v>23</v>
      </c>
      <c r="E124" t="s">
        <v>849</v>
      </c>
      <c r="G124" t="s">
        <v>722</v>
      </c>
      <c r="H124">
        <f>IF(SUMIFS(StandardName[IDinTheRanking],StandardName[StandardizedName],Analiza_wRankingach[[#This Row],[Nazwa uczelni]],StandardName[Ranking],"=THE")&gt;0,1,0)</f>
        <v>0</v>
      </c>
      <c r="I124">
        <f>IF(SUMIFS(StandardName[IDinTheRanking],StandardName[StandardizedName],Analiza_wRankingach[[#This Row],[Nazwa uczelni]],StandardName[Ranking],"=ARWU")&gt;0,1,0)</f>
        <v>0</v>
      </c>
      <c r="J124">
        <f>IF(SUMIFS(StandardName[IDinTheRanking],StandardName[StandardizedName],Analiza_wRankingach[[#This Row],[Nazwa uczelni]],StandardName[Ranking],"=QS")&gt;0,1,0)</f>
        <v>1</v>
      </c>
      <c r="K124">
        <f>IF(SUMIFS(StandardName[IDinTheRanking],StandardName[StandardizedName],Analiza_wRankingach[[#This Row],[Nazwa uczelni]],StandardName[Ranking],"=Webometrics")&gt;0,1,0)</f>
        <v>0</v>
      </c>
      <c r="L124">
        <f>SUM(Analiza_wRankingach[[#This Row],[THE]:[Webometrics]])</f>
        <v>1</v>
      </c>
      <c r="M12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2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68</v>
      </c>
      <c r="P12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24">
        <f>SUM(Analiza_wRankingach[[#This Row],[THE_RV1000]:[Webometrics_RV1000]])</f>
        <v>3068</v>
      </c>
      <c r="R124">
        <f>SUMIFS(StandardName[RankValueInTheRanking],StandardName[StandardizedName],Analiza_wRankingach[[#This Row],[Nazwa uczelni]],StandardName[Ranking],"=THE")</f>
        <v>0</v>
      </c>
      <c r="S124">
        <f>SUMIFS(StandardName[RankValueInTheRanking],StandardName[StandardizedName],Analiza_wRankingach[[#This Row],[Nazwa uczelni]],StandardName[Ranking],"=ARWU")</f>
        <v>0</v>
      </c>
      <c r="T124">
        <f>SUMIFS(StandardName[RankValueInTheRanking],StandardName[StandardizedName],Analiza_wRankingach[[#This Row],[Nazwa uczelni]],StandardName[Ranking],"=QS")</f>
        <v>68</v>
      </c>
      <c r="U124">
        <f>SUMIFS(StandardName[RankValueInTheRanking],StandardName[StandardizedName],Analiza_wRankingach[[#This Row],[Nazwa uczelni]],StandardName[Ranking],"=Webometrics")</f>
        <v>0</v>
      </c>
      <c r="V124">
        <f>SUMIFS(StandardName[IDinTheRanking],StandardName[StandardizedName],Analiza_wRankingach[[#This Row],[Nazwa uczelni]],StandardName[Ranking],"=THE")</f>
        <v>0</v>
      </c>
      <c r="W124">
        <f>SUMIFS(StandardName[IDinTheRanking],StandardName[StandardizedName],Analiza_wRankingach[[#This Row],[Nazwa uczelni]],StandardName[Ranking],"=ARWU")</f>
        <v>0</v>
      </c>
      <c r="X124">
        <f>SUMIFS(StandardName[IDinTheRanking],StandardName[StandardizedName],Analiza_wRankingach[[#This Row],[Nazwa uczelni]],StandardName[Ranking],"=QS")</f>
        <v>68</v>
      </c>
      <c r="Y124">
        <f>SUMIFS(StandardName[IDinTheRanking],StandardName[StandardizedName],Analiza_wRankingach[[#This Row],[Nazwa uczelni]],StandardName[Ranking],"=Webometrics")</f>
        <v>0</v>
      </c>
      <c r="Z124">
        <f>SUM(Analiza_wRankingach[[#This Row],[THE_ID]:[Webometrics_ID]])</f>
        <v>68</v>
      </c>
    </row>
    <row r="125" spans="1:26" hidden="1" x14ac:dyDescent="0.45">
      <c r="A125" t="s">
        <v>83</v>
      </c>
      <c r="B125">
        <v>24</v>
      </c>
      <c r="C125" t="s">
        <v>83</v>
      </c>
      <c r="D125">
        <v>24</v>
      </c>
      <c r="E125" t="s">
        <v>849</v>
      </c>
      <c r="G125" t="s">
        <v>599</v>
      </c>
      <c r="H125">
        <f>IF(SUMIFS(StandardName[IDinTheRanking],StandardName[StandardizedName],Analiza_wRankingach[[#This Row],[Nazwa uczelni]],StandardName[Ranking],"=THE")&gt;0,1,0)</f>
        <v>0</v>
      </c>
      <c r="I125">
        <f>IF(SUMIFS(StandardName[IDinTheRanking],StandardName[StandardizedName],Analiza_wRankingach[[#This Row],[Nazwa uczelni]],StandardName[Ranking],"=ARWU")&gt;0,1,0)</f>
        <v>1</v>
      </c>
      <c r="J125">
        <f>IF(SUMIFS(StandardName[IDinTheRanking],StandardName[StandardizedName],Analiza_wRankingach[[#This Row],[Nazwa uczelni]],StandardName[Ranking],"=QS")&gt;0,1,0)</f>
        <v>0</v>
      </c>
      <c r="K125">
        <f>IF(SUMIFS(StandardName[IDinTheRanking],StandardName[StandardizedName],Analiza_wRankingach[[#This Row],[Nazwa uczelni]],StandardName[Ranking],"=Webometrics")&gt;0,1,0)</f>
        <v>0</v>
      </c>
      <c r="L125">
        <f>SUM(Analiza_wRankingach[[#This Row],[THE]:[Webometrics]])</f>
        <v>1</v>
      </c>
      <c r="M12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69</v>
      </c>
      <c r="O12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2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25">
        <f>SUM(Analiza_wRankingach[[#This Row],[THE_RV1000]:[Webometrics_RV1000]])</f>
        <v>3069</v>
      </c>
      <c r="R125">
        <f>SUMIFS(StandardName[RankValueInTheRanking],StandardName[StandardizedName],Analiza_wRankingach[[#This Row],[Nazwa uczelni]],StandardName[Ranking],"=THE")</f>
        <v>0</v>
      </c>
      <c r="S125">
        <f>SUMIFS(StandardName[RankValueInTheRanking],StandardName[StandardizedName],Analiza_wRankingach[[#This Row],[Nazwa uczelni]],StandardName[Ranking],"=ARWU")</f>
        <v>69</v>
      </c>
      <c r="T125">
        <f>SUMIFS(StandardName[RankValueInTheRanking],StandardName[StandardizedName],Analiza_wRankingach[[#This Row],[Nazwa uczelni]],StandardName[Ranking],"=QS")</f>
        <v>0</v>
      </c>
      <c r="U125">
        <f>SUMIFS(StandardName[RankValueInTheRanking],StandardName[StandardizedName],Analiza_wRankingach[[#This Row],[Nazwa uczelni]],StandardName[Ranking],"=Webometrics")</f>
        <v>0</v>
      </c>
      <c r="V125">
        <f>SUMIFS(StandardName[IDinTheRanking],StandardName[StandardizedName],Analiza_wRankingach[[#This Row],[Nazwa uczelni]],StandardName[Ranking],"=THE")</f>
        <v>0</v>
      </c>
      <c r="W125">
        <f>SUMIFS(StandardName[IDinTheRanking],StandardName[StandardizedName],Analiza_wRankingach[[#This Row],[Nazwa uczelni]],StandardName[Ranking],"=ARWU")</f>
        <v>69</v>
      </c>
      <c r="X125">
        <f>SUMIFS(StandardName[IDinTheRanking],StandardName[StandardizedName],Analiza_wRankingach[[#This Row],[Nazwa uczelni]],StandardName[Ranking],"=QS")</f>
        <v>0</v>
      </c>
      <c r="Y125">
        <f>SUMIFS(StandardName[IDinTheRanking],StandardName[StandardizedName],Analiza_wRankingach[[#This Row],[Nazwa uczelni]],StandardName[Ranking],"=Webometrics")</f>
        <v>0</v>
      </c>
      <c r="Z125">
        <f>SUM(Analiza_wRankingach[[#This Row],[THE_ID]:[Webometrics_ID]])</f>
        <v>69</v>
      </c>
    </row>
    <row r="126" spans="1:26" hidden="1" x14ac:dyDescent="0.45">
      <c r="A126" t="s">
        <v>133</v>
      </c>
      <c r="B126">
        <v>25</v>
      </c>
      <c r="C126" t="s">
        <v>133</v>
      </c>
      <c r="D126">
        <v>25</v>
      </c>
      <c r="E126" t="s">
        <v>849</v>
      </c>
      <c r="G126" t="s">
        <v>826</v>
      </c>
      <c r="H126">
        <f>IF(SUMIFS(StandardName[IDinTheRanking],StandardName[StandardizedName],Analiza_wRankingach[[#This Row],[Nazwa uczelni]],StandardName[Ranking],"=THE")&gt;0,1,0)</f>
        <v>0</v>
      </c>
      <c r="I126">
        <f>IF(SUMIFS(StandardName[IDinTheRanking],StandardName[StandardizedName],Analiza_wRankingach[[#This Row],[Nazwa uczelni]],StandardName[Ranking],"=ARWU")&gt;0,1,0)</f>
        <v>0</v>
      </c>
      <c r="J126">
        <f>IF(SUMIFS(StandardName[IDinTheRanking],StandardName[StandardizedName],Analiza_wRankingach[[#This Row],[Nazwa uczelni]],StandardName[Ranking],"=QS")&gt;0,1,0)</f>
        <v>0</v>
      </c>
      <c r="K126">
        <f>IF(SUMIFS(StandardName[IDinTheRanking],StandardName[StandardizedName],Analiza_wRankingach[[#This Row],[Nazwa uczelni]],StandardName[Ranking],"=Webometrics")&gt;0,1,0)</f>
        <v>1</v>
      </c>
      <c r="L126">
        <f>SUM(Analiza_wRankingach[[#This Row],[THE]:[Webometrics]])</f>
        <v>1</v>
      </c>
      <c r="M12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2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2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70</v>
      </c>
      <c r="Q126">
        <f>SUM(Analiza_wRankingach[[#This Row],[THE_RV1000]:[Webometrics_RV1000]])</f>
        <v>3070</v>
      </c>
      <c r="R126">
        <f>SUMIFS(StandardName[RankValueInTheRanking],StandardName[StandardizedName],Analiza_wRankingach[[#This Row],[Nazwa uczelni]],StandardName[Ranking],"=THE")</f>
        <v>0</v>
      </c>
      <c r="S126">
        <f>SUMIFS(StandardName[RankValueInTheRanking],StandardName[StandardizedName],Analiza_wRankingach[[#This Row],[Nazwa uczelni]],StandardName[Ranking],"=ARWU")</f>
        <v>0</v>
      </c>
      <c r="T126">
        <f>SUMIFS(StandardName[RankValueInTheRanking],StandardName[StandardizedName],Analiza_wRankingach[[#This Row],[Nazwa uczelni]],StandardName[Ranking],"=QS")</f>
        <v>0</v>
      </c>
      <c r="U126">
        <f>SUMIFS(StandardName[RankValueInTheRanking],StandardName[StandardizedName],Analiza_wRankingach[[#This Row],[Nazwa uczelni]],StandardName[Ranking],"=Webometrics")</f>
        <v>70</v>
      </c>
      <c r="V126">
        <f>SUMIFS(StandardName[IDinTheRanking],StandardName[StandardizedName],Analiza_wRankingach[[#This Row],[Nazwa uczelni]],StandardName[Ranking],"=THE")</f>
        <v>0</v>
      </c>
      <c r="W126">
        <f>SUMIFS(StandardName[IDinTheRanking],StandardName[StandardizedName],Analiza_wRankingach[[#This Row],[Nazwa uczelni]],StandardName[Ranking],"=ARWU")</f>
        <v>0</v>
      </c>
      <c r="X126">
        <f>SUMIFS(StandardName[IDinTheRanking],StandardName[StandardizedName],Analiza_wRankingach[[#This Row],[Nazwa uczelni]],StandardName[Ranking],"=QS")</f>
        <v>0</v>
      </c>
      <c r="Y126">
        <f>SUMIFS(StandardName[IDinTheRanking],StandardName[StandardizedName],Analiza_wRankingach[[#This Row],[Nazwa uczelni]],StandardName[Ranking],"=Webometrics")</f>
        <v>70</v>
      </c>
      <c r="Z126">
        <f>SUM(Analiza_wRankingach[[#This Row],[THE_ID]:[Webometrics_ID]])</f>
        <v>70</v>
      </c>
    </row>
    <row r="127" spans="1:26" hidden="1" x14ac:dyDescent="0.45">
      <c r="A127" t="s">
        <v>663</v>
      </c>
      <c r="B127">
        <v>26</v>
      </c>
      <c r="C127" t="s">
        <v>663</v>
      </c>
      <c r="D127">
        <v>26</v>
      </c>
      <c r="E127" t="s">
        <v>849</v>
      </c>
      <c r="G127" t="s">
        <v>725</v>
      </c>
      <c r="H127">
        <f>IF(SUMIFS(StandardName[IDinTheRanking],StandardName[StandardizedName],Analiza_wRankingach[[#This Row],[Nazwa uczelni]],StandardName[Ranking],"=THE")&gt;0,1,0)</f>
        <v>0</v>
      </c>
      <c r="I127">
        <f>IF(SUMIFS(StandardName[IDinTheRanking],StandardName[StandardizedName],Analiza_wRankingach[[#This Row],[Nazwa uczelni]],StandardName[Ranking],"=ARWU")&gt;0,1,0)</f>
        <v>0</v>
      </c>
      <c r="J127">
        <f>IF(SUMIFS(StandardName[IDinTheRanking],StandardName[StandardizedName],Analiza_wRankingach[[#This Row],[Nazwa uczelni]],StandardName[Ranking],"=QS")&gt;0,1,0)</f>
        <v>1</v>
      </c>
      <c r="K127">
        <f>IF(SUMIFS(StandardName[IDinTheRanking],StandardName[StandardizedName],Analiza_wRankingach[[#This Row],[Nazwa uczelni]],StandardName[Ranking],"=Webometrics")&gt;0,1,0)</f>
        <v>0</v>
      </c>
      <c r="L127">
        <f>SUM(Analiza_wRankingach[[#This Row],[THE]:[Webometrics]])</f>
        <v>1</v>
      </c>
      <c r="M12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2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70</v>
      </c>
      <c r="P12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27">
        <f>SUM(Analiza_wRankingach[[#This Row],[THE_RV1000]:[Webometrics_RV1000]])</f>
        <v>3070</v>
      </c>
      <c r="R127">
        <f>SUMIFS(StandardName[RankValueInTheRanking],StandardName[StandardizedName],Analiza_wRankingach[[#This Row],[Nazwa uczelni]],StandardName[Ranking],"=THE")</f>
        <v>0</v>
      </c>
      <c r="S127">
        <f>SUMIFS(StandardName[RankValueInTheRanking],StandardName[StandardizedName],Analiza_wRankingach[[#This Row],[Nazwa uczelni]],StandardName[Ranking],"=ARWU")</f>
        <v>0</v>
      </c>
      <c r="T127">
        <f>SUMIFS(StandardName[RankValueInTheRanking],StandardName[StandardizedName],Analiza_wRankingach[[#This Row],[Nazwa uczelni]],StandardName[Ranking],"=QS")</f>
        <v>70</v>
      </c>
      <c r="U127">
        <f>SUMIFS(StandardName[RankValueInTheRanking],StandardName[StandardizedName],Analiza_wRankingach[[#This Row],[Nazwa uczelni]],StandardName[Ranking],"=Webometrics")</f>
        <v>0</v>
      </c>
      <c r="V127">
        <f>SUMIFS(StandardName[IDinTheRanking],StandardName[StandardizedName],Analiza_wRankingach[[#This Row],[Nazwa uczelni]],StandardName[Ranking],"=THE")</f>
        <v>0</v>
      </c>
      <c r="W127">
        <f>SUMIFS(StandardName[IDinTheRanking],StandardName[StandardizedName],Analiza_wRankingach[[#This Row],[Nazwa uczelni]],StandardName[Ranking],"=ARWU")</f>
        <v>0</v>
      </c>
      <c r="X127">
        <f>SUMIFS(StandardName[IDinTheRanking],StandardName[StandardizedName],Analiza_wRankingach[[#This Row],[Nazwa uczelni]],StandardName[Ranking],"=QS")</f>
        <v>70</v>
      </c>
      <c r="Y127">
        <f>SUMIFS(StandardName[IDinTheRanking],StandardName[StandardizedName],Analiza_wRankingach[[#This Row],[Nazwa uczelni]],StandardName[Ranking],"=Webometrics")</f>
        <v>0</v>
      </c>
      <c r="Z127">
        <f>SUM(Analiza_wRankingach[[#This Row],[THE_ID]:[Webometrics_ID]])</f>
        <v>70</v>
      </c>
    </row>
    <row r="128" spans="1:26" hidden="1" x14ac:dyDescent="0.45">
      <c r="A128" t="s">
        <v>666</v>
      </c>
      <c r="B128">
        <v>27</v>
      </c>
      <c r="C128" t="s">
        <v>792</v>
      </c>
      <c r="D128">
        <v>27</v>
      </c>
      <c r="E128" t="s">
        <v>849</v>
      </c>
      <c r="G128" t="s">
        <v>600</v>
      </c>
      <c r="H128">
        <f>IF(SUMIFS(StandardName[IDinTheRanking],StandardName[StandardizedName],Analiza_wRankingach[[#This Row],[Nazwa uczelni]],StandardName[Ranking],"=THE")&gt;0,1,0)</f>
        <v>0</v>
      </c>
      <c r="I128">
        <f>IF(SUMIFS(StandardName[IDinTheRanking],StandardName[StandardizedName],Analiza_wRankingach[[#This Row],[Nazwa uczelni]],StandardName[Ranking],"=ARWU")&gt;0,1,0)</f>
        <v>1</v>
      </c>
      <c r="J128">
        <f>IF(SUMIFS(StandardName[IDinTheRanking],StandardName[StandardizedName],Analiza_wRankingach[[#This Row],[Nazwa uczelni]],StandardName[Ranking],"=QS")&gt;0,1,0)</f>
        <v>0</v>
      </c>
      <c r="K128">
        <f>IF(SUMIFS(StandardName[IDinTheRanking],StandardName[StandardizedName],Analiza_wRankingach[[#This Row],[Nazwa uczelni]],StandardName[Ranking],"=Webometrics")&gt;0,1,0)</f>
        <v>0</v>
      </c>
      <c r="L128">
        <f>SUM(Analiza_wRankingach[[#This Row],[THE]:[Webometrics]])</f>
        <v>1</v>
      </c>
      <c r="M12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70</v>
      </c>
      <c r="O12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2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28">
        <f>SUM(Analiza_wRankingach[[#This Row],[THE_RV1000]:[Webometrics_RV1000]])</f>
        <v>3070</v>
      </c>
      <c r="R128">
        <f>SUMIFS(StandardName[RankValueInTheRanking],StandardName[StandardizedName],Analiza_wRankingach[[#This Row],[Nazwa uczelni]],StandardName[Ranking],"=THE")</f>
        <v>0</v>
      </c>
      <c r="S128">
        <f>SUMIFS(StandardName[RankValueInTheRanking],StandardName[StandardizedName],Analiza_wRankingach[[#This Row],[Nazwa uczelni]],StandardName[Ranking],"=ARWU")</f>
        <v>70</v>
      </c>
      <c r="T128">
        <f>SUMIFS(StandardName[RankValueInTheRanking],StandardName[StandardizedName],Analiza_wRankingach[[#This Row],[Nazwa uczelni]],StandardName[Ranking],"=QS")</f>
        <v>0</v>
      </c>
      <c r="U128">
        <f>SUMIFS(StandardName[RankValueInTheRanking],StandardName[StandardizedName],Analiza_wRankingach[[#This Row],[Nazwa uczelni]],StandardName[Ranking],"=Webometrics")</f>
        <v>0</v>
      </c>
      <c r="V128">
        <f>SUMIFS(StandardName[IDinTheRanking],StandardName[StandardizedName],Analiza_wRankingach[[#This Row],[Nazwa uczelni]],StandardName[Ranking],"=THE")</f>
        <v>0</v>
      </c>
      <c r="W128">
        <f>SUMIFS(StandardName[IDinTheRanking],StandardName[StandardizedName],Analiza_wRankingach[[#This Row],[Nazwa uczelni]],StandardName[Ranking],"=ARWU")</f>
        <v>70</v>
      </c>
      <c r="X128">
        <f>SUMIFS(StandardName[IDinTheRanking],StandardName[StandardizedName],Analiza_wRankingach[[#This Row],[Nazwa uczelni]],StandardName[Ranking],"=QS")</f>
        <v>0</v>
      </c>
      <c r="Y128">
        <f>SUMIFS(StandardName[IDinTheRanking],StandardName[StandardizedName],Analiza_wRankingach[[#This Row],[Nazwa uczelni]],StandardName[Ranking],"=Webometrics")</f>
        <v>0</v>
      </c>
      <c r="Z128">
        <f>SUM(Analiza_wRankingach[[#This Row],[THE_ID]:[Webometrics_ID]])</f>
        <v>70</v>
      </c>
    </row>
    <row r="129" spans="1:26" hidden="1" x14ac:dyDescent="0.45">
      <c r="A129" t="s">
        <v>543</v>
      </c>
      <c r="B129">
        <v>28</v>
      </c>
      <c r="C129" t="s">
        <v>296</v>
      </c>
      <c r="D129">
        <v>28</v>
      </c>
      <c r="E129" t="s">
        <v>849</v>
      </c>
      <c r="G129" t="s">
        <v>728</v>
      </c>
      <c r="H129">
        <f>IF(SUMIFS(StandardName[IDinTheRanking],StandardName[StandardizedName],Analiza_wRankingach[[#This Row],[Nazwa uczelni]],StandardName[Ranking],"=THE")&gt;0,1,0)</f>
        <v>0</v>
      </c>
      <c r="I129">
        <f>IF(SUMIFS(StandardName[IDinTheRanking],StandardName[StandardizedName],Analiza_wRankingach[[#This Row],[Nazwa uczelni]],StandardName[Ranking],"=ARWU")&gt;0,1,0)</f>
        <v>0</v>
      </c>
      <c r="J129">
        <f>IF(SUMIFS(StandardName[IDinTheRanking],StandardName[StandardizedName],Analiza_wRankingach[[#This Row],[Nazwa uczelni]],StandardName[Ranking],"=QS")&gt;0,1,0)</f>
        <v>1</v>
      </c>
      <c r="K129">
        <f>IF(SUMIFS(StandardName[IDinTheRanking],StandardName[StandardizedName],Analiza_wRankingach[[#This Row],[Nazwa uczelni]],StandardName[Ranking],"=Webometrics")&gt;0,1,0)</f>
        <v>0</v>
      </c>
      <c r="L129">
        <f>SUM(Analiza_wRankingach[[#This Row],[THE]:[Webometrics]])</f>
        <v>1</v>
      </c>
      <c r="M12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2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2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71</v>
      </c>
      <c r="P12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29">
        <f>SUM(Analiza_wRankingach[[#This Row],[THE_RV1000]:[Webometrics_RV1000]])</f>
        <v>3071</v>
      </c>
      <c r="R129">
        <f>SUMIFS(StandardName[RankValueInTheRanking],StandardName[StandardizedName],Analiza_wRankingach[[#This Row],[Nazwa uczelni]],StandardName[Ranking],"=THE")</f>
        <v>0</v>
      </c>
      <c r="S129">
        <f>SUMIFS(StandardName[RankValueInTheRanking],StandardName[StandardizedName],Analiza_wRankingach[[#This Row],[Nazwa uczelni]],StandardName[Ranking],"=ARWU")</f>
        <v>0</v>
      </c>
      <c r="T129">
        <f>SUMIFS(StandardName[RankValueInTheRanking],StandardName[StandardizedName],Analiza_wRankingach[[#This Row],[Nazwa uczelni]],StandardName[Ranking],"=QS")</f>
        <v>71</v>
      </c>
      <c r="U129">
        <f>SUMIFS(StandardName[RankValueInTheRanking],StandardName[StandardizedName],Analiza_wRankingach[[#This Row],[Nazwa uczelni]],StandardName[Ranking],"=Webometrics")</f>
        <v>0</v>
      </c>
      <c r="V129">
        <f>SUMIFS(StandardName[IDinTheRanking],StandardName[StandardizedName],Analiza_wRankingach[[#This Row],[Nazwa uczelni]],StandardName[Ranking],"=THE")</f>
        <v>0</v>
      </c>
      <c r="W129">
        <f>SUMIFS(StandardName[IDinTheRanking],StandardName[StandardizedName],Analiza_wRankingach[[#This Row],[Nazwa uczelni]],StandardName[Ranking],"=ARWU")</f>
        <v>0</v>
      </c>
      <c r="X129">
        <f>SUMIFS(StandardName[IDinTheRanking],StandardName[StandardizedName],Analiza_wRankingach[[#This Row],[Nazwa uczelni]],StandardName[Ranking],"=QS")</f>
        <v>71</v>
      </c>
      <c r="Y129">
        <f>SUMIFS(StandardName[IDinTheRanking],StandardName[StandardizedName],Analiza_wRankingach[[#This Row],[Nazwa uczelni]],StandardName[Ranking],"=Webometrics")</f>
        <v>0</v>
      </c>
      <c r="Z129">
        <f>SUM(Analiza_wRankingach[[#This Row],[THE_ID]:[Webometrics_ID]])</f>
        <v>71</v>
      </c>
    </row>
    <row r="130" spans="1:26" hidden="1" x14ac:dyDescent="0.45">
      <c r="A130" t="s">
        <v>306</v>
      </c>
      <c r="B130">
        <v>29</v>
      </c>
      <c r="C130" t="s">
        <v>306</v>
      </c>
      <c r="D130">
        <v>29</v>
      </c>
      <c r="E130" t="s">
        <v>849</v>
      </c>
      <c r="G130" t="s">
        <v>601</v>
      </c>
      <c r="H130">
        <f>IF(SUMIFS(StandardName[IDinTheRanking],StandardName[StandardizedName],Analiza_wRankingach[[#This Row],[Nazwa uczelni]],StandardName[Ranking],"=THE")&gt;0,1,0)</f>
        <v>0</v>
      </c>
      <c r="I130">
        <f>IF(SUMIFS(StandardName[IDinTheRanking],StandardName[StandardizedName],Analiza_wRankingach[[#This Row],[Nazwa uczelni]],StandardName[Ranking],"=ARWU")&gt;0,1,0)</f>
        <v>1</v>
      </c>
      <c r="J130">
        <f>IF(SUMIFS(StandardName[IDinTheRanking],StandardName[StandardizedName],Analiza_wRankingach[[#This Row],[Nazwa uczelni]],StandardName[Ranking],"=QS")&gt;0,1,0)</f>
        <v>0</v>
      </c>
      <c r="K130">
        <f>IF(SUMIFS(StandardName[IDinTheRanking],StandardName[StandardizedName],Analiza_wRankingach[[#This Row],[Nazwa uczelni]],StandardName[Ranking],"=Webometrics")&gt;0,1,0)</f>
        <v>0</v>
      </c>
      <c r="L130">
        <f>SUM(Analiza_wRankingach[[#This Row],[THE]:[Webometrics]])</f>
        <v>1</v>
      </c>
      <c r="M13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3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71</v>
      </c>
      <c r="O13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3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30">
        <f>SUM(Analiza_wRankingach[[#This Row],[THE_RV1000]:[Webometrics_RV1000]])</f>
        <v>3071</v>
      </c>
      <c r="R130">
        <f>SUMIFS(StandardName[RankValueInTheRanking],StandardName[StandardizedName],Analiza_wRankingach[[#This Row],[Nazwa uczelni]],StandardName[Ranking],"=THE")</f>
        <v>0</v>
      </c>
      <c r="S130">
        <f>SUMIFS(StandardName[RankValueInTheRanking],StandardName[StandardizedName],Analiza_wRankingach[[#This Row],[Nazwa uczelni]],StandardName[Ranking],"=ARWU")</f>
        <v>71</v>
      </c>
      <c r="T130">
        <f>SUMIFS(StandardName[RankValueInTheRanking],StandardName[StandardizedName],Analiza_wRankingach[[#This Row],[Nazwa uczelni]],StandardName[Ranking],"=QS")</f>
        <v>0</v>
      </c>
      <c r="U130">
        <f>SUMIFS(StandardName[RankValueInTheRanking],StandardName[StandardizedName],Analiza_wRankingach[[#This Row],[Nazwa uczelni]],StandardName[Ranking],"=Webometrics")</f>
        <v>0</v>
      </c>
      <c r="V130">
        <f>SUMIFS(StandardName[IDinTheRanking],StandardName[StandardizedName],Analiza_wRankingach[[#This Row],[Nazwa uczelni]],StandardName[Ranking],"=THE")</f>
        <v>0</v>
      </c>
      <c r="W130">
        <f>SUMIFS(StandardName[IDinTheRanking],StandardName[StandardizedName],Analiza_wRankingach[[#This Row],[Nazwa uczelni]],StandardName[Ranking],"=ARWU")</f>
        <v>72</v>
      </c>
      <c r="X130">
        <f>SUMIFS(StandardName[IDinTheRanking],StandardName[StandardizedName],Analiza_wRankingach[[#This Row],[Nazwa uczelni]],StandardName[Ranking],"=QS")</f>
        <v>0</v>
      </c>
      <c r="Y130">
        <f>SUMIFS(StandardName[IDinTheRanking],StandardName[StandardizedName],Analiza_wRankingach[[#This Row],[Nazwa uczelni]],StandardName[Ranking],"=Webometrics")</f>
        <v>0</v>
      </c>
      <c r="Z130">
        <f>SUM(Analiza_wRankingach[[#This Row],[THE_ID]:[Webometrics_ID]])</f>
        <v>72</v>
      </c>
    </row>
    <row r="131" spans="1:26" hidden="1" x14ac:dyDescent="0.45">
      <c r="A131" t="s">
        <v>671</v>
      </c>
      <c r="B131">
        <v>30</v>
      </c>
      <c r="C131" t="s">
        <v>337</v>
      </c>
      <c r="D131">
        <v>30</v>
      </c>
      <c r="E131" t="s">
        <v>849</v>
      </c>
      <c r="G131" t="s">
        <v>381</v>
      </c>
      <c r="H131">
        <f>IF(SUMIFS(StandardName[IDinTheRanking],StandardName[StandardizedName],Analiza_wRankingach[[#This Row],[Nazwa uczelni]],StandardName[Ranking],"=THE")&gt;0,1,0)</f>
        <v>1</v>
      </c>
      <c r="I131">
        <f>IF(SUMIFS(StandardName[IDinTheRanking],StandardName[StandardizedName],Analiza_wRankingach[[#This Row],[Nazwa uczelni]],StandardName[Ranking],"=ARWU")&gt;0,1,0)</f>
        <v>0</v>
      </c>
      <c r="J131">
        <f>IF(SUMIFS(StandardName[IDinTheRanking],StandardName[StandardizedName],Analiza_wRankingach[[#This Row],[Nazwa uczelni]],StandardName[Ranking],"=QS")&gt;0,1,0)</f>
        <v>0</v>
      </c>
      <c r="K131">
        <f>IF(SUMIFS(StandardName[IDinTheRanking],StandardName[StandardizedName],Analiza_wRankingach[[#This Row],[Nazwa uczelni]],StandardName[Ranking],"=Webometrics")&gt;0,1,0)</f>
        <v>0</v>
      </c>
      <c r="L131">
        <f>SUM(Analiza_wRankingach[[#This Row],[THE]:[Webometrics]])</f>
        <v>1</v>
      </c>
      <c r="M13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73</v>
      </c>
      <c r="N13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3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3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31">
        <f>SUM(Analiza_wRankingach[[#This Row],[THE_RV1000]:[Webometrics_RV1000]])</f>
        <v>3073</v>
      </c>
      <c r="R131">
        <f>SUMIFS(StandardName[RankValueInTheRanking],StandardName[StandardizedName],Analiza_wRankingach[[#This Row],[Nazwa uczelni]],StandardName[Ranking],"=THE")</f>
        <v>73</v>
      </c>
      <c r="S131">
        <f>SUMIFS(StandardName[RankValueInTheRanking],StandardName[StandardizedName],Analiza_wRankingach[[#This Row],[Nazwa uczelni]],StandardName[Ranking],"=ARWU")</f>
        <v>0</v>
      </c>
      <c r="T131">
        <f>SUMIFS(StandardName[RankValueInTheRanking],StandardName[StandardizedName],Analiza_wRankingach[[#This Row],[Nazwa uczelni]],StandardName[Ranking],"=QS")</f>
        <v>0</v>
      </c>
      <c r="U131">
        <f>SUMIFS(StandardName[RankValueInTheRanking],StandardName[StandardizedName],Analiza_wRankingach[[#This Row],[Nazwa uczelni]],StandardName[Ranking],"=Webometrics")</f>
        <v>0</v>
      </c>
      <c r="V131">
        <f>SUMIFS(StandardName[IDinTheRanking],StandardName[StandardizedName],Analiza_wRankingach[[#This Row],[Nazwa uczelni]],StandardName[Ranking],"=THE")</f>
        <v>73</v>
      </c>
      <c r="W131">
        <f>SUMIFS(StandardName[IDinTheRanking],StandardName[StandardizedName],Analiza_wRankingach[[#This Row],[Nazwa uczelni]],StandardName[Ranking],"=ARWU")</f>
        <v>0</v>
      </c>
      <c r="X131">
        <f>SUMIFS(StandardName[IDinTheRanking],StandardName[StandardizedName],Analiza_wRankingach[[#This Row],[Nazwa uczelni]],StandardName[Ranking],"=QS")</f>
        <v>0</v>
      </c>
      <c r="Y131">
        <f>SUMIFS(StandardName[IDinTheRanking],StandardName[StandardizedName],Analiza_wRankingach[[#This Row],[Nazwa uczelni]],StandardName[Ranking],"=Webometrics")</f>
        <v>0</v>
      </c>
      <c r="Z131">
        <f>SUM(Analiza_wRankingach[[#This Row],[THE_ID]:[Webometrics_ID]])</f>
        <v>73</v>
      </c>
    </row>
    <row r="132" spans="1:26" hidden="1" x14ac:dyDescent="0.45">
      <c r="A132" t="s">
        <v>253</v>
      </c>
      <c r="B132">
        <v>31</v>
      </c>
      <c r="C132" t="s">
        <v>253</v>
      </c>
      <c r="D132">
        <v>31</v>
      </c>
      <c r="E132" t="s">
        <v>849</v>
      </c>
      <c r="G132" t="s">
        <v>733</v>
      </c>
      <c r="H132">
        <f>IF(SUMIFS(StandardName[IDinTheRanking],StandardName[StandardizedName],Analiza_wRankingach[[#This Row],[Nazwa uczelni]],StandardName[Ranking],"=THE")&gt;0,1,0)</f>
        <v>0</v>
      </c>
      <c r="I132">
        <f>IF(SUMIFS(StandardName[IDinTheRanking],StandardName[StandardizedName],Analiza_wRankingach[[#This Row],[Nazwa uczelni]],StandardName[Ranking],"=ARWU")&gt;0,1,0)</f>
        <v>0</v>
      </c>
      <c r="J132">
        <f>IF(SUMIFS(StandardName[IDinTheRanking],StandardName[StandardizedName],Analiza_wRankingach[[#This Row],[Nazwa uczelni]],StandardName[Ranking],"=QS")&gt;0,1,0)</f>
        <v>1</v>
      </c>
      <c r="K132">
        <f>IF(SUMIFS(StandardName[IDinTheRanking],StandardName[StandardizedName],Analiza_wRankingach[[#This Row],[Nazwa uczelni]],StandardName[Ranking],"=Webometrics")&gt;0,1,0)</f>
        <v>0</v>
      </c>
      <c r="L132">
        <f>SUM(Analiza_wRankingach[[#This Row],[THE]:[Webometrics]])</f>
        <v>1</v>
      </c>
      <c r="M13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3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3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74</v>
      </c>
      <c r="P13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32">
        <f>SUM(Analiza_wRankingach[[#This Row],[THE_RV1000]:[Webometrics_RV1000]])</f>
        <v>3074</v>
      </c>
      <c r="R132">
        <f>SUMIFS(StandardName[RankValueInTheRanking],StandardName[StandardizedName],Analiza_wRankingach[[#This Row],[Nazwa uczelni]],StandardName[Ranking],"=THE")</f>
        <v>0</v>
      </c>
      <c r="S132">
        <f>SUMIFS(StandardName[RankValueInTheRanking],StandardName[StandardizedName],Analiza_wRankingach[[#This Row],[Nazwa uczelni]],StandardName[Ranking],"=ARWU")</f>
        <v>0</v>
      </c>
      <c r="T132">
        <f>SUMIFS(StandardName[RankValueInTheRanking],StandardName[StandardizedName],Analiza_wRankingach[[#This Row],[Nazwa uczelni]],StandardName[Ranking],"=QS")</f>
        <v>74</v>
      </c>
      <c r="U132">
        <f>SUMIFS(StandardName[RankValueInTheRanking],StandardName[StandardizedName],Analiza_wRankingach[[#This Row],[Nazwa uczelni]],StandardName[Ranking],"=Webometrics")</f>
        <v>0</v>
      </c>
      <c r="V132">
        <f>SUMIFS(StandardName[IDinTheRanking],StandardName[StandardizedName],Analiza_wRankingach[[#This Row],[Nazwa uczelni]],StandardName[Ranking],"=THE")</f>
        <v>0</v>
      </c>
      <c r="W132">
        <f>SUMIFS(StandardName[IDinTheRanking],StandardName[StandardizedName],Analiza_wRankingach[[#This Row],[Nazwa uczelni]],StandardName[Ranking],"=ARWU")</f>
        <v>0</v>
      </c>
      <c r="X132">
        <f>SUMIFS(StandardName[IDinTheRanking],StandardName[StandardizedName],Analiza_wRankingach[[#This Row],[Nazwa uczelni]],StandardName[Ranking],"=QS")</f>
        <v>74</v>
      </c>
      <c r="Y132">
        <f>SUMIFS(StandardName[IDinTheRanking],StandardName[StandardizedName],Analiza_wRankingach[[#This Row],[Nazwa uczelni]],StandardName[Ranking],"=Webometrics")</f>
        <v>0</v>
      </c>
      <c r="Z132">
        <f>SUM(Analiza_wRankingach[[#This Row],[THE_ID]:[Webometrics_ID]])</f>
        <v>74</v>
      </c>
    </row>
    <row r="133" spans="1:26" hidden="1" x14ac:dyDescent="0.45">
      <c r="A133" t="s">
        <v>151</v>
      </c>
      <c r="B133">
        <v>32</v>
      </c>
      <c r="C133" t="s">
        <v>151</v>
      </c>
      <c r="D133">
        <v>32</v>
      </c>
      <c r="E133" t="s">
        <v>849</v>
      </c>
      <c r="G133" t="s">
        <v>602</v>
      </c>
      <c r="H133">
        <f>IF(SUMIFS(StandardName[IDinTheRanking],StandardName[StandardizedName],Analiza_wRankingach[[#This Row],[Nazwa uczelni]],StandardName[Ranking],"=THE")&gt;0,1,0)</f>
        <v>0</v>
      </c>
      <c r="I133">
        <f>IF(SUMIFS(StandardName[IDinTheRanking],StandardName[StandardizedName],Analiza_wRankingach[[#This Row],[Nazwa uczelni]],StandardName[Ranking],"=ARWU")&gt;0,1,0)</f>
        <v>1</v>
      </c>
      <c r="J133">
        <f>IF(SUMIFS(StandardName[IDinTheRanking],StandardName[StandardizedName],Analiza_wRankingach[[#This Row],[Nazwa uczelni]],StandardName[Ranking],"=QS")&gt;0,1,0)</f>
        <v>0</v>
      </c>
      <c r="K133">
        <f>IF(SUMIFS(StandardName[IDinTheRanking],StandardName[StandardizedName],Analiza_wRankingach[[#This Row],[Nazwa uczelni]],StandardName[Ranking],"=Webometrics")&gt;0,1,0)</f>
        <v>0</v>
      </c>
      <c r="L133">
        <f>SUM(Analiza_wRankingach[[#This Row],[THE]:[Webometrics]])</f>
        <v>1</v>
      </c>
      <c r="M13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3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74</v>
      </c>
      <c r="O13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3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33">
        <f>SUM(Analiza_wRankingach[[#This Row],[THE_RV1000]:[Webometrics_RV1000]])</f>
        <v>3074</v>
      </c>
      <c r="R133">
        <f>SUMIFS(StandardName[RankValueInTheRanking],StandardName[StandardizedName],Analiza_wRankingach[[#This Row],[Nazwa uczelni]],StandardName[Ranking],"=THE")</f>
        <v>0</v>
      </c>
      <c r="S133">
        <f>SUMIFS(StandardName[RankValueInTheRanking],StandardName[StandardizedName],Analiza_wRankingach[[#This Row],[Nazwa uczelni]],StandardName[Ranking],"=ARWU")</f>
        <v>74</v>
      </c>
      <c r="T133">
        <f>SUMIFS(StandardName[RankValueInTheRanking],StandardName[StandardizedName],Analiza_wRankingach[[#This Row],[Nazwa uczelni]],StandardName[Ranking],"=QS")</f>
        <v>0</v>
      </c>
      <c r="U133">
        <f>SUMIFS(StandardName[RankValueInTheRanking],StandardName[StandardizedName],Analiza_wRankingach[[#This Row],[Nazwa uczelni]],StandardName[Ranking],"=Webometrics")</f>
        <v>0</v>
      </c>
      <c r="V133">
        <f>SUMIFS(StandardName[IDinTheRanking],StandardName[StandardizedName],Analiza_wRankingach[[#This Row],[Nazwa uczelni]],StandardName[Ranking],"=THE")</f>
        <v>0</v>
      </c>
      <c r="W133">
        <f>SUMIFS(StandardName[IDinTheRanking],StandardName[StandardizedName],Analiza_wRankingach[[#This Row],[Nazwa uczelni]],StandardName[Ranking],"=ARWU")</f>
        <v>74</v>
      </c>
      <c r="X133">
        <f>SUMIFS(StandardName[IDinTheRanking],StandardName[StandardizedName],Analiza_wRankingach[[#This Row],[Nazwa uczelni]],StandardName[Ranking],"=QS")</f>
        <v>0</v>
      </c>
      <c r="Y133">
        <f>SUMIFS(StandardName[IDinTheRanking],StandardName[StandardizedName],Analiza_wRankingach[[#This Row],[Nazwa uczelni]],StandardName[Ranking],"=Webometrics")</f>
        <v>0</v>
      </c>
      <c r="Z133">
        <f>SUM(Analiza_wRankingach[[#This Row],[THE_ID]:[Webometrics_ID]])</f>
        <v>74</v>
      </c>
    </row>
    <row r="134" spans="1:26" hidden="1" x14ac:dyDescent="0.45">
      <c r="A134" t="s">
        <v>533</v>
      </c>
      <c r="B134">
        <v>33</v>
      </c>
      <c r="C134" t="s">
        <v>194</v>
      </c>
      <c r="D134">
        <v>33</v>
      </c>
      <c r="E134" t="s">
        <v>849</v>
      </c>
      <c r="G134" t="s">
        <v>734</v>
      </c>
      <c r="H134">
        <f>IF(SUMIFS(StandardName[IDinTheRanking],StandardName[StandardizedName],Analiza_wRankingach[[#This Row],[Nazwa uczelni]],StandardName[Ranking],"=THE")&gt;0,1,0)</f>
        <v>0</v>
      </c>
      <c r="I134">
        <f>IF(SUMIFS(StandardName[IDinTheRanking],StandardName[StandardizedName],Analiza_wRankingach[[#This Row],[Nazwa uczelni]],StandardName[Ranking],"=ARWU")&gt;0,1,0)</f>
        <v>0</v>
      </c>
      <c r="J134">
        <f>IF(SUMIFS(StandardName[IDinTheRanking],StandardName[StandardizedName],Analiza_wRankingach[[#This Row],[Nazwa uczelni]],StandardName[Ranking],"=QS")&gt;0,1,0)</f>
        <v>1</v>
      </c>
      <c r="K134">
        <f>IF(SUMIFS(StandardName[IDinTheRanking],StandardName[StandardizedName],Analiza_wRankingach[[#This Row],[Nazwa uczelni]],StandardName[Ranking],"=Webometrics")&gt;0,1,0)</f>
        <v>0</v>
      </c>
      <c r="L134">
        <f>SUM(Analiza_wRankingach[[#This Row],[THE]:[Webometrics]])</f>
        <v>1</v>
      </c>
      <c r="M13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3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3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75</v>
      </c>
      <c r="P13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34">
        <f>SUM(Analiza_wRankingach[[#This Row],[THE_RV1000]:[Webometrics_RV1000]])</f>
        <v>3075</v>
      </c>
      <c r="R134">
        <f>SUMIFS(StandardName[RankValueInTheRanking],StandardName[StandardizedName],Analiza_wRankingach[[#This Row],[Nazwa uczelni]],StandardName[Ranking],"=THE")</f>
        <v>0</v>
      </c>
      <c r="S134">
        <f>SUMIFS(StandardName[RankValueInTheRanking],StandardName[StandardizedName],Analiza_wRankingach[[#This Row],[Nazwa uczelni]],StandardName[Ranking],"=ARWU")</f>
        <v>0</v>
      </c>
      <c r="T134">
        <f>SUMIFS(StandardName[RankValueInTheRanking],StandardName[StandardizedName],Analiza_wRankingach[[#This Row],[Nazwa uczelni]],StandardName[Ranking],"=QS")</f>
        <v>75</v>
      </c>
      <c r="U134">
        <f>SUMIFS(StandardName[RankValueInTheRanking],StandardName[StandardizedName],Analiza_wRankingach[[#This Row],[Nazwa uczelni]],StandardName[Ranking],"=Webometrics")</f>
        <v>0</v>
      </c>
      <c r="V134">
        <f>SUMIFS(StandardName[IDinTheRanking],StandardName[StandardizedName],Analiza_wRankingach[[#This Row],[Nazwa uczelni]],StandardName[Ranking],"=THE")</f>
        <v>0</v>
      </c>
      <c r="W134">
        <f>SUMIFS(StandardName[IDinTheRanking],StandardName[StandardizedName],Analiza_wRankingach[[#This Row],[Nazwa uczelni]],StandardName[Ranking],"=ARWU")</f>
        <v>0</v>
      </c>
      <c r="X134">
        <f>SUMIFS(StandardName[IDinTheRanking],StandardName[StandardizedName],Analiza_wRankingach[[#This Row],[Nazwa uczelni]],StandardName[Ranking],"=QS")</f>
        <v>75</v>
      </c>
      <c r="Y134">
        <f>SUMIFS(StandardName[IDinTheRanking],StandardName[StandardizedName],Analiza_wRankingach[[#This Row],[Nazwa uczelni]],StandardName[Ranking],"=Webometrics")</f>
        <v>0</v>
      </c>
      <c r="Z134">
        <f>SUM(Analiza_wRankingach[[#This Row],[THE_ID]:[Webometrics_ID]])</f>
        <v>75</v>
      </c>
    </row>
    <row r="135" spans="1:26" hidden="1" x14ac:dyDescent="0.45">
      <c r="A135" t="s">
        <v>282</v>
      </c>
      <c r="B135">
        <v>34</v>
      </c>
      <c r="C135" t="s">
        <v>282</v>
      </c>
      <c r="D135">
        <v>34</v>
      </c>
      <c r="E135" t="s">
        <v>849</v>
      </c>
      <c r="G135" t="s">
        <v>395</v>
      </c>
      <c r="H135">
        <f>IF(SUMIFS(StandardName[IDinTheRanking],StandardName[StandardizedName],Analiza_wRankingach[[#This Row],[Nazwa uczelni]],StandardName[Ranking],"=THE")&gt;0,1,0)</f>
        <v>1</v>
      </c>
      <c r="I135">
        <f>IF(SUMIFS(StandardName[IDinTheRanking],StandardName[StandardizedName],Analiza_wRankingach[[#This Row],[Nazwa uczelni]],StandardName[Ranking],"=ARWU")&gt;0,1,0)</f>
        <v>0</v>
      </c>
      <c r="J135">
        <f>IF(SUMIFS(StandardName[IDinTheRanking],StandardName[StandardizedName],Analiza_wRankingach[[#This Row],[Nazwa uczelni]],StandardName[Ranking],"=QS")&gt;0,1,0)</f>
        <v>0</v>
      </c>
      <c r="K135">
        <f>IF(SUMIFS(StandardName[IDinTheRanking],StandardName[StandardizedName],Analiza_wRankingach[[#This Row],[Nazwa uczelni]],StandardName[Ranking],"=Webometrics")&gt;0,1,0)</f>
        <v>0</v>
      </c>
      <c r="L135">
        <f>SUM(Analiza_wRankingach[[#This Row],[THE]:[Webometrics]])</f>
        <v>1</v>
      </c>
      <c r="M13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77</v>
      </c>
      <c r="N13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3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3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35">
        <f>SUM(Analiza_wRankingach[[#This Row],[THE_RV1000]:[Webometrics_RV1000]])</f>
        <v>3077</v>
      </c>
      <c r="R135">
        <f>SUMIFS(StandardName[RankValueInTheRanking],StandardName[StandardizedName],Analiza_wRankingach[[#This Row],[Nazwa uczelni]],StandardName[Ranking],"=THE")</f>
        <v>77</v>
      </c>
      <c r="S135">
        <f>SUMIFS(StandardName[RankValueInTheRanking],StandardName[StandardizedName],Analiza_wRankingach[[#This Row],[Nazwa uczelni]],StandardName[Ranking],"=ARWU")</f>
        <v>0</v>
      </c>
      <c r="T135">
        <f>SUMIFS(StandardName[RankValueInTheRanking],StandardName[StandardizedName],Analiza_wRankingach[[#This Row],[Nazwa uczelni]],StandardName[Ranking],"=QS")</f>
        <v>0</v>
      </c>
      <c r="U135">
        <f>SUMIFS(StandardName[RankValueInTheRanking],StandardName[StandardizedName],Analiza_wRankingach[[#This Row],[Nazwa uczelni]],StandardName[Ranking],"=Webometrics")</f>
        <v>0</v>
      </c>
      <c r="V135">
        <f>SUMIFS(StandardName[IDinTheRanking],StandardName[StandardizedName],Analiza_wRankingach[[#This Row],[Nazwa uczelni]],StandardName[Ranking],"=THE")</f>
        <v>77</v>
      </c>
      <c r="W135">
        <f>SUMIFS(StandardName[IDinTheRanking],StandardName[StandardizedName],Analiza_wRankingach[[#This Row],[Nazwa uczelni]],StandardName[Ranking],"=ARWU")</f>
        <v>0</v>
      </c>
      <c r="X135">
        <f>SUMIFS(StandardName[IDinTheRanking],StandardName[StandardizedName],Analiza_wRankingach[[#This Row],[Nazwa uczelni]],StandardName[Ranking],"=QS")</f>
        <v>0</v>
      </c>
      <c r="Y135">
        <f>SUMIFS(StandardName[IDinTheRanking],StandardName[StandardizedName],Analiza_wRankingach[[#This Row],[Nazwa uczelni]],StandardName[Ranking],"=Webometrics")</f>
        <v>0</v>
      </c>
      <c r="Z135">
        <f>SUM(Analiza_wRankingach[[#This Row],[THE_ID]:[Webometrics_ID]])</f>
        <v>77</v>
      </c>
    </row>
    <row r="136" spans="1:26" hidden="1" x14ac:dyDescent="0.45">
      <c r="A136" t="s">
        <v>102</v>
      </c>
      <c r="B136">
        <v>35</v>
      </c>
      <c r="C136" t="s">
        <v>102</v>
      </c>
      <c r="D136">
        <v>34</v>
      </c>
      <c r="E136" t="s">
        <v>849</v>
      </c>
      <c r="G136" t="s">
        <v>738</v>
      </c>
      <c r="H136">
        <f>IF(SUMIFS(StandardName[IDinTheRanking],StandardName[StandardizedName],Analiza_wRankingach[[#This Row],[Nazwa uczelni]],StandardName[Ranking],"=THE")&gt;0,1,0)</f>
        <v>0</v>
      </c>
      <c r="I136">
        <f>IF(SUMIFS(StandardName[IDinTheRanking],StandardName[StandardizedName],Analiza_wRankingach[[#This Row],[Nazwa uczelni]],StandardName[Ranking],"=ARWU")&gt;0,1,0)</f>
        <v>0</v>
      </c>
      <c r="J136">
        <f>IF(SUMIFS(StandardName[IDinTheRanking],StandardName[StandardizedName],Analiza_wRankingach[[#This Row],[Nazwa uczelni]],StandardName[Ranking],"=QS")&gt;0,1,0)</f>
        <v>1</v>
      </c>
      <c r="K136">
        <f>IF(SUMIFS(StandardName[IDinTheRanking],StandardName[StandardizedName],Analiza_wRankingach[[#This Row],[Nazwa uczelni]],StandardName[Ranking],"=Webometrics")&gt;0,1,0)</f>
        <v>0</v>
      </c>
      <c r="L136">
        <f>SUM(Analiza_wRankingach[[#This Row],[THE]:[Webometrics]])</f>
        <v>1</v>
      </c>
      <c r="M13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3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3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77</v>
      </c>
      <c r="P13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36">
        <f>SUM(Analiza_wRankingach[[#This Row],[THE_RV1000]:[Webometrics_RV1000]])</f>
        <v>3077</v>
      </c>
      <c r="R136">
        <f>SUMIFS(StandardName[RankValueInTheRanking],StandardName[StandardizedName],Analiza_wRankingach[[#This Row],[Nazwa uczelni]],StandardName[Ranking],"=THE")</f>
        <v>0</v>
      </c>
      <c r="S136">
        <f>SUMIFS(StandardName[RankValueInTheRanking],StandardName[StandardizedName],Analiza_wRankingach[[#This Row],[Nazwa uczelni]],StandardName[Ranking],"=ARWU")</f>
        <v>0</v>
      </c>
      <c r="T136">
        <f>SUMIFS(StandardName[RankValueInTheRanking],StandardName[StandardizedName],Analiza_wRankingach[[#This Row],[Nazwa uczelni]],StandardName[Ranking],"=QS")</f>
        <v>77</v>
      </c>
      <c r="U136">
        <f>SUMIFS(StandardName[RankValueInTheRanking],StandardName[StandardizedName],Analiza_wRankingach[[#This Row],[Nazwa uczelni]],StandardName[Ranking],"=Webometrics")</f>
        <v>0</v>
      </c>
      <c r="V136">
        <f>SUMIFS(StandardName[IDinTheRanking],StandardName[StandardizedName],Analiza_wRankingach[[#This Row],[Nazwa uczelni]],StandardName[Ranking],"=THE")</f>
        <v>0</v>
      </c>
      <c r="W136">
        <f>SUMIFS(StandardName[IDinTheRanking],StandardName[StandardizedName],Analiza_wRankingach[[#This Row],[Nazwa uczelni]],StandardName[Ranking],"=ARWU")</f>
        <v>0</v>
      </c>
      <c r="X136">
        <f>SUMIFS(StandardName[IDinTheRanking],StandardName[StandardizedName],Analiza_wRankingach[[#This Row],[Nazwa uczelni]],StandardName[Ranking],"=QS")</f>
        <v>77</v>
      </c>
      <c r="Y136">
        <f>SUMIFS(StandardName[IDinTheRanking],StandardName[StandardizedName],Analiza_wRankingach[[#This Row],[Nazwa uczelni]],StandardName[Ranking],"=Webometrics")</f>
        <v>0</v>
      </c>
      <c r="Z136">
        <f>SUM(Analiza_wRankingach[[#This Row],[THE_ID]:[Webometrics_ID]])</f>
        <v>77</v>
      </c>
    </row>
    <row r="137" spans="1:26" hidden="1" x14ac:dyDescent="0.45">
      <c r="A137" t="s">
        <v>360</v>
      </c>
      <c r="B137">
        <v>36</v>
      </c>
      <c r="C137" t="s">
        <v>360</v>
      </c>
      <c r="D137">
        <v>36</v>
      </c>
      <c r="E137" t="s">
        <v>849</v>
      </c>
      <c r="G137" t="s">
        <v>830</v>
      </c>
      <c r="H137">
        <f>IF(SUMIFS(StandardName[IDinTheRanking],StandardName[StandardizedName],Analiza_wRankingach[[#This Row],[Nazwa uczelni]],StandardName[Ranking],"=THE")&gt;0,1,0)</f>
        <v>0</v>
      </c>
      <c r="I137">
        <f>IF(SUMIFS(StandardName[IDinTheRanking],StandardName[StandardizedName],Analiza_wRankingach[[#This Row],[Nazwa uczelni]],StandardName[Ranking],"=ARWU")&gt;0,1,0)</f>
        <v>0</v>
      </c>
      <c r="J137">
        <f>IF(SUMIFS(StandardName[IDinTheRanking],StandardName[StandardizedName],Analiza_wRankingach[[#This Row],[Nazwa uczelni]],StandardName[Ranking],"=QS")&gt;0,1,0)</f>
        <v>0</v>
      </c>
      <c r="K137">
        <f>IF(SUMIFS(StandardName[IDinTheRanking],StandardName[StandardizedName],Analiza_wRankingach[[#This Row],[Nazwa uczelni]],StandardName[Ranking],"=Webometrics")&gt;0,1,0)</f>
        <v>1</v>
      </c>
      <c r="L137">
        <f>SUM(Analiza_wRankingach[[#This Row],[THE]:[Webometrics]])</f>
        <v>1</v>
      </c>
      <c r="M13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3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3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3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77</v>
      </c>
      <c r="Q137">
        <f>SUM(Analiza_wRankingach[[#This Row],[THE_RV1000]:[Webometrics_RV1000]])</f>
        <v>3077</v>
      </c>
      <c r="R137">
        <f>SUMIFS(StandardName[RankValueInTheRanking],StandardName[StandardizedName],Analiza_wRankingach[[#This Row],[Nazwa uczelni]],StandardName[Ranking],"=THE")</f>
        <v>0</v>
      </c>
      <c r="S137">
        <f>SUMIFS(StandardName[RankValueInTheRanking],StandardName[StandardizedName],Analiza_wRankingach[[#This Row],[Nazwa uczelni]],StandardName[Ranking],"=ARWU")</f>
        <v>0</v>
      </c>
      <c r="T137">
        <f>SUMIFS(StandardName[RankValueInTheRanking],StandardName[StandardizedName],Analiza_wRankingach[[#This Row],[Nazwa uczelni]],StandardName[Ranking],"=QS")</f>
        <v>0</v>
      </c>
      <c r="U137">
        <f>SUMIFS(StandardName[RankValueInTheRanking],StandardName[StandardizedName],Analiza_wRankingach[[#This Row],[Nazwa uczelni]],StandardName[Ranking],"=Webometrics")</f>
        <v>77</v>
      </c>
      <c r="V137">
        <f>SUMIFS(StandardName[IDinTheRanking],StandardName[StandardizedName],Analiza_wRankingach[[#This Row],[Nazwa uczelni]],StandardName[Ranking],"=THE")</f>
        <v>0</v>
      </c>
      <c r="W137">
        <f>SUMIFS(StandardName[IDinTheRanking],StandardName[StandardizedName],Analiza_wRankingach[[#This Row],[Nazwa uczelni]],StandardName[Ranking],"=ARWU")</f>
        <v>0</v>
      </c>
      <c r="X137">
        <f>SUMIFS(StandardName[IDinTheRanking],StandardName[StandardizedName],Analiza_wRankingach[[#This Row],[Nazwa uczelni]],StandardName[Ranking],"=QS")</f>
        <v>0</v>
      </c>
      <c r="Y137">
        <f>SUMIFS(StandardName[IDinTheRanking],StandardName[StandardizedName],Analiza_wRankingach[[#This Row],[Nazwa uczelni]],StandardName[Ranking],"=Webometrics")</f>
        <v>77</v>
      </c>
      <c r="Z137">
        <f>SUM(Analiza_wRankingach[[#This Row],[THE_ID]:[Webometrics_ID]])</f>
        <v>77</v>
      </c>
    </row>
    <row r="138" spans="1:26" hidden="1" x14ac:dyDescent="0.45">
      <c r="A138" t="s">
        <v>558</v>
      </c>
      <c r="B138">
        <v>37</v>
      </c>
      <c r="C138" t="s">
        <v>199</v>
      </c>
      <c r="D138">
        <v>37</v>
      </c>
      <c r="E138" t="s">
        <v>849</v>
      </c>
      <c r="G138" t="s">
        <v>603</v>
      </c>
      <c r="H138">
        <f>IF(SUMIFS(StandardName[IDinTheRanking],StandardName[StandardizedName],Analiza_wRankingach[[#This Row],[Nazwa uczelni]],StandardName[Ranking],"=THE")&gt;0,1,0)</f>
        <v>0</v>
      </c>
      <c r="I138">
        <f>IF(SUMIFS(StandardName[IDinTheRanking],StandardName[StandardizedName],Analiza_wRankingach[[#This Row],[Nazwa uczelni]],StandardName[Ranking],"=ARWU")&gt;0,1,0)</f>
        <v>1</v>
      </c>
      <c r="J138">
        <f>IF(SUMIFS(StandardName[IDinTheRanking],StandardName[StandardizedName],Analiza_wRankingach[[#This Row],[Nazwa uczelni]],StandardName[Ranking],"=QS")&gt;0,1,0)</f>
        <v>0</v>
      </c>
      <c r="K138">
        <f>IF(SUMIFS(StandardName[IDinTheRanking],StandardName[StandardizedName],Analiza_wRankingach[[#This Row],[Nazwa uczelni]],StandardName[Ranking],"=Webometrics")&gt;0,1,0)</f>
        <v>0</v>
      </c>
      <c r="L138">
        <f>SUM(Analiza_wRankingach[[#This Row],[THE]:[Webometrics]])</f>
        <v>1</v>
      </c>
      <c r="M13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3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77</v>
      </c>
      <c r="O13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3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38">
        <f>SUM(Analiza_wRankingach[[#This Row],[THE_RV1000]:[Webometrics_RV1000]])</f>
        <v>3077</v>
      </c>
      <c r="R138">
        <f>SUMIFS(StandardName[RankValueInTheRanking],StandardName[StandardizedName],Analiza_wRankingach[[#This Row],[Nazwa uczelni]],StandardName[Ranking],"=THE")</f>
        <v>0</v>
      </c>
      <c r="S138">
        <f>SUMIFS(StandardName[RankValueInTheRanking],StandardName[StandardizedName],Analiza_wRankingach[[#This Row],[Nazwa uczelni]],StandardName[Ranking],"=ARWU")</f>
        <v>77</v>
      </c>
      <c r="T138">
        <f>SUMIFS(StandardName[RankValueInTheRanking],StandardName[StandardizedName],Analiza_wRankingach[[#This Row],[Nazwa uczelni]],StandardName[Ranking],"=QS")</f>
        <v>0</v>
      </c>
      <c r="U138">
        <f>SUMIFS(StandardName[RankValueInTheRanking],StandardName[StandardizedName],Analiza_wRankingach[[#This Row],[Nazwa uczelni]],StandardName[Ranking],"=Webometrics")</f>
        <v>0</v>
      </c>
      <c r="V138">
        <f>SUMIFS(StandardName[IDinTheRanking],StandardName[StandardizedName],Analiza_wRankingach[[#This Row],[Nazwa uczelni]],StandardName[Ranking],"=THE")</f>
        <v>0</v>
      </c>
      <c r="W138">
        <f>SUMIFS(StandardName[IDinTheRanking],StandardName[StandardizedName],Analiza_wRankingach[[#This Row],[Nazwa uczelni]],StandardName[Ranking],"=ARWU")</f>
        <v>77</v>
      </c>
      <c r="X138">
        <f>SUMIFS(StandardName[IDinTheRanking],StandardName[StandardizedName],Analiza_wRankingach[[#This Row],[Nazwa uczelni]],StandardName[Ranking],"=QS")</f>
        <v>0</v>
      </c>
      <c r="Y138">
        <f>SUMIFS(StandardName[IDinTheRanking],StandardName[StandardizedName],Analiza_wRankingach[[#This Row],[Nazwa uczelni]],StandardName[Ranking],"=Webometrics")</f>
        <v>0</v>
      </c>
      <c r="Z138">
        <f>SUM(Analiza_wRankingach[[#This Row],[THE_ID]:[Webometrics_ID]])</f>
        <v>77</v>
      </c>
    </row>
    <row r="139" spans="1:26" hidden="1" x14ac:dyDescent="0.45">
      <c r="A139" t="s">
        <v>683</v>
      </c>
      <c r="B139">
        <v>38</v>
      </c>
      <c r="C139" t="s">
        <v>250</v>
      </c>
      <c r="D139">
        <v>38</v>
      </c>
      <c r="E139" t="s">
        <v>849</v>
      </c>
      <c r="G139" t="s">
        <v>831</v>
      </c>
      <c r="H139">
        <f>IF(SUMIFS(StandardName[IDinTheRanking],StandardName[StandardizedName],Analiza_wRankingach[[#This Row],[Nazwa uczelni]],StandardName[Ranking],"=THE")&gt;0,1,0)</f>
        <v>0</v>
      </c>
      <c r="I139">
        <f>IF(SUMIFS(StandardName[IDinTheRanking],StandardName[StandardizedName],Analiza_wRankingach[[#This Row],[Nazwa uczelni]],StandardName[Ranking],"=ARWU")&gt;0,1,0)</f>
        <v>0</v>
      </c>
      <c r="J139">
        <f>IF(SUMIFS(StandardName[IDinTheRanking],StandardName[StandardizedName],Analiza_wRankingach[[#This Row],[Nazwa uczelni]],StandardName[Ranking],"=QS")&gt;0,1,0)</f>
        <v>0</v>
      </c>
      <c r="K139">
        <f>IF(SUMIFS(StandardName[IDinTheRanking],StandardName[StandardizedName],Analiza_wRankingach[[#This Row],[Nazwa uczelni]],StandardName[Ranking],"=Webometrics")&gt;0,1,0)</f>
        <v>1</v>
      </c>
      <c r="L139">
        <f>SUM(Analiza_wRankingach[[#This Row],[THE]:[Webometrics]])</f>
        <v>1</v>
      </c>
      <c r="M13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3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3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3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78</v>
      </c>
      <c r="Q139">
        <f>SUM(Analiza_wRankingach[[#This Row],[THE_RV1000]:[Webometrics_RV1000]])</f>
        <v>3078</v>
      </c>
      <c r="R139">
        <f>SUMIFS(StandardName[RankValueInTheRanking],StandardName[StandardizedName],Analiza_wRankingach[[#This Row],[Nazwa uczelni]],StandardName[Ranking],"=THE")</f>
        <v>0</v>
      </c>
      <c r="S139">
        <f>SUMIFS(StandardName[RankValueInTheRanking],StandardName[StandardizedName],Analiza_wRankingach[[#This Row],[Nazwa uczelni]],StandardName[Ranking],"=ARWU")</f>
        <v>0</v>
      </c>
      <c r="T139">
        <f>SUMIFS(StandardName[RankValueInTheRanking],StandardName[StandardizedName],Analiza_wRankingach[[#This Row],[Nazwa uczelni]],StandardName[Ranking],"=QS")</f>
        <v>0</v>
      </c>
      <c r="U139">
        <f>SUMIFS(StandardName[RankValueInTheRanking],StandardName[StandardizedName],Analiza_wRankingach[[#This Row],[Nazwa uczelni]],StandardName[Ranking],"=Webometrics")</f>
        <v>78</v>
      </c>
      <c r="V139">
        <f>SUMIFS(StandardName[IDinTheRanking],StandardName[StandardizedName],Analiza_wRankingach[[#This Row],[Nazwa uczelni]],StandardName[Ranking],"=THE")</f>
        <v>0</v>
      </c>
      <c r="W139">
        <f>SUMIFS(StandardName[IDinTheRanking],StandardName[StandardizedName],Analiza_wRankingach[[#This Row],[Nazwa uczelni]],StandardName[Ranking],"=ARWU")</f>
        <v>0</v>
      </c>
      <c r="X139">
        <f>SUMIFS(StandardName[IDinTheRanking],StandardName[StandardizedName],Analiza_wRankingach[[#This Row],[Nazwa uczelni]],StandardName[Ranking],"=QS")</f>
        <v>0</v>
      </c>
      <c r="Y139">
        <f>SUMIFS(StandardName[IDinTheRanking],StandardName[StandardizedName],Analiza_wRankingach[[#This Row],[Nazwa uczelni]],StandardName[Ranking],"=Webometrics")</f>
        <v>78</v>
      </c>
      <c r="Z139">
        <f>SUM(Analiza_wRankingach[[#This Row],[THE_ID]:[Webometrics_ID]])</f>
        <v>78</v>
      </c>
    </row>
    <row r="140" spans="1:26" hidden="1" x14ac:dyDescent="0.45">
      <c r="A140" t="s">
        <v>686</v>
      </c>
      <c r="B140">
        <v>39</v>
      </c>
      <c r="C140" t="s">
        <v>139</v>
      </c>
      <c r="D140">
        <v>39</v>
      </c>
      <c r="E140" t="s">
        <v>849</v>
      </c>
      <c r="G140" t="s">
        <v>740</v>
      </c>
      <c r="H140">
        <f>IF(SUMIFS(StandardName[IDinTheRanking],StandardName[StandardizedName],Analiza_wRankingach[[#This Row],[Nazwa uczelni]],StandardName[Ranking],"=THE")&gt;0,1,0)</f>
        <v>0</v>
      </c>
      <c r="I140">
        <f>IF(SUMIFS(StandardName[IDinTheRanking],StandardName[StandardizedName],Analiza_wRankingach[[#This Row],[Nazwa uczelni]],StandardName[Ranking],"=ARWU")&gt;0,1,0)</f>
        <v>0</v>
      </c>
      <c r="J140">
        <f>IF(SUMIFS(StandardName[IDinTheRanking],StandardName[StandardizedName],Analiza_wRankingach[[#This Row],[Nazwa uczelni]],StandardName[Ranking],"=QS")&gt;0,1,0)</f>
        <v>1</v>
      </c>
      <c r="K140">
        <f>IF(SUMIFS(StandardName[IDinTheRanking],StandardName[StandardizedName],Analiza_wRankingach[[#This Row],[Nazwa uczelni]],StandardName[Ranking],"=Webometrics")&gt;0,1,0)</f>
        <v>0</v>
      </c>
      <c r="L140">
        <f>SUM(Analiza_wRankingach[[#This Row],[THE]:[Webometrics]])</f>
        <v>1</v>
      </c>
      <c r="M14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4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78</v>
      </c>
      <c r="P14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40">
        <f>SUM(Analiza_wRankingach[[#This Row],[THE_RV1000]:[Webometrics_RV1000]])</f>
        <v>3078</v>
      </c>
      <c r="R140">
        <f>SUMIFS(StandardName[RankValueInTheRanking],StandardName[StandardizedName],Analiza_wRankingach[[#This Row],[Nazwa uczelni]],StandardName[Ranking],"=THE")</f>
        <v>0</v>
      </c>
      <c r="S140">
        <f>SUMIFS(StandardName[RankValueInTheRanking],StandardName[StandardizedName],Analiza_wRankingach[[#This Row],[Nazwa uczelni]],StandardName[Ranking],"=ARWU")</f>
        <v>0</v>
      </c>
      <c r="T140">
        <f>SUMIFS(StandardName[RankValueInTheRanking],StandardName[StandardizedName],Analiza_wRankingach[[#This Row],[Nazwa uczelni]],StandardName[Ranking],"=QS")</f>
        <v>78</v>
      </c>
      <c r="U140">
        <f>SUMIFS(StandardName[RankValueInTheRanking],StandardName[StandardizedName],Analiza_wRankingach[[#This Row],[Nazwa uczelni]],StandardName[Ranking],"=Webometrics")</f>
        <v>0</v>
      </c>
      <c r="V140">
        <f>SUMIFS(StandardName[IDinTheRanking],StandardName[StandardizedName],Analiza_wRankingach[[#This Row],[Nazwa uczelni]],StandardName[Ranking],"=THE")</f>
        <v>0</v>
      </c>
      <c r="W140">
        <f>SUMIFS(StandardName[IDinTheRanking],StandardName[StandardizedName],Analiza_wRankingach[[#This Row],[Nazwa uczelni]],StandardName[Ranking],"=ARWU")</f>
        <v>0</v>
      </c>
      <c r="X140">
        <f>SUMIFS(StandardName[IDinTheRanking],StandardName[StandardizedName],Analiza_wRankingach[[#This Row],[Nazwa uczelni]],StandardName[Ranking],"=QS")</f>
        <v>78</v>
      </c>
      <c r="Y140">
        <f>SUMIFS(StandardName[IDinTheRanking],StandardName[StandardizedName],Analiza_wRankingach[[#This Row],[Nazwa uczelni]],StandardName[Ranking],"=Webometrics")</f>
        <v>0</v>
      </c>
      <c r="Z140">
        <f>SUM(Analiza_wRankingach[[#This Row],[THE_ID]:[Webometrics_ID]])</f>
        <v>78</v>
      </c>
    </row>
    <row r="141" spans="1:26" hidden="1" x14ac:dyDescent="0.45">
      <c r="A141" t="s">
        <v>319</v>
      </c>
      <c r="B141">
        <v>40</v>
      </c>
      <c r="C141" t="s">
        <v>319</v>
      </c>
      <c r="D141">
        <v>40</v>
      </c>
      <c r="E141" t="s">
        <v>849</v>
      </c>
      <c r="G141" t="s">
        <v>604</v>
      </c>
      <c r="H141">
        <f>IF(SUMIFS(StandardName[IDinTheRanking],StandardName[StandardizedName],Analiza_wRankingach[[#This Row],[Nazwa uczelni]],StandardName[Ranking],"=THE")&gt;0,1,0)</f>
        <v>0</v>
      </c>
      <c r="I141">
        <f>IF(SUMIFS(StandardName[IDinTheRanking],StandardName[StandardizedName],Analiza_wRankingach[[#This Row],[Nazwa uczelni]],StandardName[Ranking],"=ARWU")&gt;0,1,0)</f>
        <v>1</v>
      </c>
      <c r="J141">
        <f>IF(SUMIFS(StandardName[IDinTheRanking],StandardName[StandardizedName],Analiza_wRankingach[[#This Row],[Nazwa uczelni]],StandardName[Ranking],"=QS")&gt;0,1,0)</f>
        <v>0</v>
      </c>
      <c r="K141">
        <f>IF(SUMIFS(StandardName[IDinTheRanking],StandardName[StandardizedName],Analiza_wRankingach[[#This Row],[Nazwa uczelni]],StandardName[Ranking],"=Webometrics")&gt;0,1,0)</f>
        <v>0</v>
      </c>
      <c r="L141">
        <f>SUM(Analiza_wRankingach[[#This Row],[THE]:[Webometrics]])</f>
        <v>1</v>
      </c>
      <c r="M14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78</v>
      </c>
      <c r="O14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4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41">
        <f>SUM(Analiza_wRankingach[[#This Row],[THE_RV1000]:[Webometrics_RV1000]])</f>
        <v>3078</v>
      </c>
      <c r="R141">
        <f>SUMIFS(StandardName[RankValueInTheRanking],StandardName[StandardizedName],Analiza_wRankingach[[#This Row],[Nazwa uczelni]],StandardName[Ranking],"=THE")</f>
        <v>0</v>
      </c>
      <c r="S141">
        <f>SUMIFS(StandardName[RankValueInTheRanking],StandardName[StandardizedName],Analiza_wRankingach[[#This Row],[Nazwa uczelni]],StandardName[Ranking],"=ARWU")</f>
        <v>78</v>
      </c>
      <c r="T141">
        <f>SUMIFS(StandardName[RankValueInTheRanking],StandardName[StandardizedName],Analiza_wRankingach[[#This Row],[Nazwa uczelni]],StandardName[Ranking],"=QS")</f>
        <v>0</v>
      </c>
      <c r="U141">
        <f>SUMIFS(StandardName[RankValueInTheRanking],StandardName[StandardizedName],Analiza_wRankingach[[#This Row],[Nazwa uczelni]],StandardName[Ranking],"=Webometrics")</f>
        <v>0</v>
      </c>
      <c r="V141">
        <f>SUMIFS(StandardName[IDinTheRanking],StandardName[StandardizedName],Analiza_wRankingach[[#This Row],[Nazwa uczelni]],StandardName[Ranking],"=THE")</f>
        <v>0</v>
      </c>
      <c r="W141">
        <f>SUMIFS(StandardName[IDinTheRanking],StandardName[StandardizedName],Analiza_wRankingach[[#This Row],[Nazwa uczelni]],StandardName[Ranking],"=ARWU")</f>
        <v>78</v>
      </c>
      <c r="X141">
        <f>SUMIFS(StandardName[IDinTheRanking],StandardName[StandardizedName],Analiza_wRankingach[[#This Row],[Nazwa uczelni]],StandardName[Ranking],"=QS")</f>
        <v>0</v>
      </c>
      <c r="Y141">
        <f>SUMIFS(StandardName[IDinTheRanking],StandardName[StandardizedName],Analiza_wRankingach[[#This Row],[Nazwa uczelni]],StandardName[Ranking],"=Webometrics")</f>
        <v>0</v>
      </c>
      <c r="Z141">
        <f>SUM(Analiza_wRankingach[[#This Row],[THE_ID]:[Webometrics_ID]])</f>
        <v>78</v>
      </c>
    </row>
    <row r="142" spans="1:26" hidden="1" x14ac:dyDescent="0.45">
      <c r="A142" t="s">
        <v>301</v>
      </c>
      <c r="B142">
        <v>41</v>
      </c>
      <c r="C142" t="s">
        <v>572</v>
      </c>
      <c r="D142">
        <v>41</v>
      </c>
      <c r="E142" t="s">
        <v>849</v>
      </c>
      <c r="G142" t="s">
        <v>742</v>
      </c>
      <c r="H142">
        <f>IF(SUMIFS(StandardName[IDinTheRanking],StandardName[StandardizedName],Analiza_wRankingach[[#This Row],[Nazwa uczelni]],StandardName[Ranking],"=THE")&gt;0,1,0)</f>
        <v>0</v>
      </c>
      <c r="I142">
        <f>IF(SUMIFS(StandardName[IDinTheRanking],StandardName[StandardizedName],Analiza_wRankingach[[#This Row],[Nazwa uczelni]],StandardName[Ranking],"=ARWU")&gt;0,1,0)</f>
        <v>0</v>
      </c>
      <c r="J142">
        <f>IF(SUMIFS(StandardName[IDinTheRanking],StandardName[StandardizedName],Analiza_wRankingach[[#This Row],[Nazwa uczelni]],StandardName[Ranking],"=QS")&gt;0,1,0)</f>
        <v>1</v>
      </c>
      <c r="K142">
        <f>IF(SUMIFS(StandardName[IDinTheRanking],StandardName[StandardizedName],Analiza_wRankingach[[#This Row],[Nazwa uczelni]],StandardName[Ranking],"=Webometrics")&gt;0,1,0)</f>
        <v>0</v>
      </c>
      <c r="L142">
        <f>SUM(Analiza_wRankingach[[#This Row],[THE]:[Webometrics]])</f>
        <v>1</v>
      </c>
      <c r="M14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4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79</v>
      </c>
      <c r="P14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42">
        <f>SUM(Analiza_wRankingach[[#This Row],[THE_RV1000]:[Webometrics_RV1000]])</f>
        <v>3079</v>
      </c>
      <c r="R142">
        <f>SUMIFS(StandardName[RankValueInTheRanking],StandardName[StandardizedName],Analiza_wRankingach[[#This Row],[Nazwa uczelni]],StandardName[Ranking],"=THE")</f>
        <v>0</v>
      </c>
      <c r="S142">
        <f>SUMIFS(StandardName[RankValueInTheRanking],StandardName[StandardizedName],Analiza_wRankingach[[#This Row],[Nazwa uczelni]],StandardName[Ranking],"=ARWU")</f>
        <v>0</v>
      </c>
      <c r="T142">
        <f>SUMIFS(StandardName[RankValueInTheRanking],StandardName[StandardizedName],Analiza_wRankingach[[#This Row],[Nazwa uczelni]],StandardName[Ranking],"=QS")</f>
        <v>79</v>
      </c>
      <c r="U142">
        <f>SUMIFS(StandardName[RankValueInTheRanking],StandardName[StandardizedName],Analiza_wRankingach[[#This Row],[Nazwa uczelni]],StandardName[Ranking],"=Webometrics")</f>
        <v>0</v>
      </c>
      <c r="V142">
        <f>SUMIFS(StandardName[IDinTheRanking],StandardName[StandardizedName],Analiza_wRankingach[[#This Row],[Nazwa uczelni]],StandardName[Ranking],"=THE")</f>
        <v>0</v>
      </c>
      <c r="W142">
        <f>SUMIFS(StandardName[IDinTheRanking],StandardName[StandardizedName],Analiza_wRankingach[[#This Row],[Nazwa uczelni]],StandardName[Ranking],"=ARWU")</f>
        <v>0</v>
      </c>
      <c r="X142">
        <f>SUMIFS(StandardName[IDinTheRanking],StandardName[StandardizedName],Analiza_wRankingach[[#This Row],[Nazwa uczelni]],StandardName[Ranking],"=QS")</f>
        <v>79</v>
      </c>
      <c r="Y142">
        <f>SUMIFS(StandardName[IDinTheRanking],StandardName[StandardizedName],Analiza_wRankingach[[#This Row],[Nazwa uczelni]],StandardName[Ranking],"=Webometrics")</f>
        <v>0</v>
      </c>
      <c r="Z142">
        <f>SUM(Analiza_wRankingach[[#This Row],[THE_ID]:[Webometrics_ID]])</f>
        <v>79</v>
      </c>
    </row>
    <row r="143" spans="1:26" hidden="1" x14ac:dyDescent="0.45">
      <c r="A143" t="s">
        <v>689</v>
      </c>
      <c r="B143">
        <v>42</v>
      </c>
      <c r="C143" t="s">
        <v>689</v>
      </c>
      <c r="D143">
        <v>42</v>
      </c>
      <c r="E143" t="s">
        <v>849</v>
      </c>
      <c r="G143" t="s">
        <v>605</v>
      </c>
      <c r="H143">
        <f>IF(SUMIFS(StandardName[IDinTheRanking],StandardName[StandardizedName],Analiza_wRankingach[[#This Row],[Nazwa uczelni]],StandardName[Ranking],"=THE")&gt;0,1,0)</f>
        <v>0</v>
      </c>
      <c r="I143">
        <f>IF(SUMIFS(StandardName[IDinTheRanking],StandardName[StandardizedName],Analiza_wRankingach[[#This Row],[Nazwa uczelni]],StandardName[Ranking],"=ARWU")&gt;0,1,0)</f>
        <v>1</v>
      </c>
      <c r="J143">
        <f>IF(SUMIFS(StandardName[IDinTheRanking],StandardName[StandardizedName],Analiza_wRankingach[[#This Row],[Nazwa uczelni]],StandardName[Ranking],"=QS")&gt;0,1,0)</f>
        <v>0</v>
      </c>
      <c r="K143">
        <f>IF(SUMIFS(StandardName[IDinTheRanking],StandardName[StandardizedName],Analiza_wRankingach[[#This Row],[Nazwa uczelni]],StandardName[Ranking],"=Webometrics")&gt;0,1,0)</f>
        <v>0</v>
      </c>
      <c r="L143">
        <f>SUM(Analiza_wRankingach[[#This Row],[THE]:[Webometrics]])</f>
        <v>1</v>
      </c>
      <c r="M14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79</v>
      </c>
      <c r="O14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4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43">
        <f>SUM(Analiza_wRankingach[[#This Row],[THE_RV1000]:[Webometrics_RV1000]])</f>
        <v>3079</v>
      </c>
      <c r="R143">
        <f>SUMIFS(StandardName[RankValueInTheRanking],StandardName[StandardizedName],Analiza_wRankingach[[#This Row],[Nazwa uczelni]],StandardName[Ranking],"=THE")</f>
        <v>0</v>
      </c>
      <c r="S143">
        <f>SUMIFS(StandardName[RankValueInTheRanking],StandardName[StandardizedName],Analiza_wRankingach[[#This Row],[Nazwa uczelni]],StandardName[Ranking],"=ARWU")</f>
        <v>79</v>
      </c>
      <c r="T143">
        <f>SUMIFS(StandardName[RankValueInTheRanking],StandardName[StandardizedName],Analiza_wRankingach[[#This Row],[Nazwa uczelni]],StandardName[Ranking],"=QS")</f>
        <v>0</v>
      </c>
      <c r="U143">
        <f>SUMIFS(StandardName[RankValueInTheRanking],StandardName[StandardizedName],Analiza_wRankingach[[#This Row],[Nazwa uczelni]],StandardName[Ranking],"=Webometrics")</f>
        <v>0</v>
      </c>
      <c r="V143">
        <f>SUMIFS(StandardName[IDinTheRanking],StandardName[StandardizedName],Analiza_wRankingach[[#This Row],[Nazwa uczelni]],StandardName[Ranking],"=THE")</f>
        <v>0</v>
      </c>
      <c r="W143">
        <f>SUMIFS(StandardName[IDinTheRanking],StandardName[StandardizedName],Analiza_wRankingach[[#This Row],[Nazwa uczelni]],StandardName[Ranking],"=ARWU")</f>
        <v>79</v>
      </c>
      <c r="X143">
        <f>SUMIFS(StandardName[IDinTheRanking],StandardName[StandardizedName],Analiza_wRankingach[[#This Row],[Nazwa uczelni]],StandardName[Ranking],"=QS")</f>
        <v>0</v>
      </c>
      <c r="Y143">
        <f>SUMIFS(StandardName[IDinTheRanking],StandardName[StandardizedName],Analiza_wRankingach[[#This Row],[Nazwa uczelni]],StandardName[Ranking],"=Webometrics")</f>
        <v>0</v>
      </c>
      <c r="Z143">
        <f>SUM(Analiza_wRankingach[[#This Row],[THE_ID]:[Webometrics_ID]])</f>
        <v>79</v>
      </c>
    </row>
    <row r="144" spans="1:26" hidden="1" x14ac:dyDescent="0.45">
      <c r="A144" t="s">
        <v>355</v>
      </c>
      <c r="B144">
        <v>43</v>
      </c>
      <c r="C144" t="s">
        <v>355</v>
      </c>
      <c r="D144">
        <v>42</v>
      </c>
      <c r="E144" t="s">
        <v>849</v>
      </c>
      <c r="G144" t="s">
        <v>832</v>
      </c>
      <c r="H144">
        <f>IF(SUMIFS(StandardName[IDinTheRanking],StandardName[StandardizedName],Analiza_wRankingach[[#This Row],[Nazwa uczelni]],StandardName[Ranking],"=THE")&gt;0,1,0)</f>
        <v>0</v>
      </c>
      <c r="I144">
        <f>IF(SUMIFS(StandardName[IDinTheRanking],StandardName[StandardizedName],Analiza_wRankingach[[#This Row],[Nazwa uczelni]],StandardName[Ranking],"=ARWU")&gt;0,1,0)</f>
        <v>0</v>
      </c>
      <c r="J144">
        <f>IF(SUMIFS(StandardName[IDinTheRanking],StandardName[StandardizedName],Analiza_wRankingach[[#This Row],[Nazwa uczelni]],StandardName[Ranking],"=QS")&gt;0,1,0)</f>
        <v>0</v>
      </c>
      <c r="K144">
        <f>IF(SUMIFS(StandardName[IDinTheRanking],StandardName[StandardizedName],Analiza_wRankingach[[#This Row],[Nazwa uczelni]],StandardName[Ranking],"=Webometrics")&gt;0,1,0)</f>
        <v>1</v>
      </c>
      <c r="L144">
        <f>SUM(Analiza_wRankingach[[#This Row],[THE]:[Webometrics]])</f>
        <v>1</v>
      </c>
      <c r="M14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4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4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82</v>
      </c>
      <c r="Q144">
        <f>SUM(Analiza_wRankingach[[#This Row],[THE_RV1000]:[Webometrics_RV1000]])</f>
        <v>3082</v>
      </c>
      <c r="R144">
        <f>SUMIFS(StandardName[RankValueInTheRanking],StandardName[StandardizedName],Analiza_wRankingach[[#This Row],[Nazwa uczelni]],StandardName[Ranking],"=THE")</f>
        <v>0</v>
      </c>
      <c r="S144">
        <f>SUMIFS(StandardName[RankValueInTheRanking],StandardName[StandardizedName],Analiza_wRankingach[[#This Row],[Nazwa uczelni]],StandardName[Ranking],"=ARWU")</f>
        <v>0</v>
      </c>
      <c r="T144">
        <f>SUMIFS(StandardName[RankValueInTheRanking],StandardName[StandardizedName],Analiza_wRankingach[[#This Row],[Nazwa uczelni]],StandardName[Ranking],"=QS")</f>
        <v>0</v>
      </c>
      <c r="U144">
        <f>SUMIFS(StandardName[RankValueInTheRanking],StandardName[StandardizedName],Analiza_wRankingach[[#This Row],[Nazwa uczelni]],StandardName[Ranking],"=Webometrics")</f>
        <v>82</v>
      </c>
      <c r="V144">
        <f>SUMIFS(StandardName[IDinTheRanking],StandardName[StandardizedName],Analiza_wRankingach[[#This Row],[Nazwa uczelni]],StandardName[Ranking],"=THE")</f>
        <v>0</v>
      </c>
      <c r="W144">
        <f>SUMIFS(StandardName[IDinTheRanking],StandardName[StandardizedName],Analiza_wRankingach[[#This Row],[Nazwa uczelni]],StandardName[Ranking],"=ARWU")</f>
        <v>0</v>
      </c>
      <c r="X144">
        <f>SUMIFS(StandardName[IDinTheRanking],StandardName[StandardizedName],Analiza_wRankingach[[#This Row],[Nazwa uczelni]],StandardName[Ranking],"=QS")</f>
        <v>0</v>
      </c>
      <c r="Y144">
        <f>SUMIFS(StandardName[IDinTheRanking],StandardName[StandardizedName],Analiza_wRankingach[[#This Row],[Nazwa uczelni]],StandardName[Ranking],"=Webometrics")</f>
        <v>82</v>
      </c>
      <c r="Z144">
        <f>SUM(Analiza_wRankingach[[#This Row],[THE_ID]:[Webometrics_ID]])</f>
        <v>82</v>
      </c>
    </row>
    <row r="145" spans="1:26" hidden="1" x14ac:dyDescent="0.45">
      <c r="A145" t="s">
        <v>692</v>
      </c>
      <c r="B145">
        <v>44</v>
      </c>
      <c r="C145" t="s">
        <v>795</v>
      </c>
      <c r="D145">
        <v>44</v>
      </c>
      <c r="E145" t="s">
        <v>849</v>
      </c>
      <c r="G145" t="s">
        <v>833</v>
      </c>
      <c r="H145">
        <f>IF(SUMIFS(StandardName[IDinTheRanking],StandardName[StandardizedName],Analiza_wRankingach[[#This Row],[Nazwa uczelni]],StandardName[Ranking],"=THE")&gt;0,1,0)</f>
        <v>0</v>
      </c>
      <c r="I145">
        <f>IF(SUMIFS(StandardName[IDinTheRanking],StandardName[StandardizedName],Analiza_wRankingach[[#This Row],[Nazwa uczelni]],StandardName[Ranking],"=ARWU")&gt;0,1,0)</f>
        <v>0</v>
      </c>
      <c r="J145">
        <f>IF(SUMIFS(StandardName[IDinTheRanking],StandardName[StandardizedName],Analiza_wRankingach[[#This Row],[Nazwa uczelni]],StandardName[Ranking],"=QS")&gt;0,1,0)</f>
        <v>0</v>
      </c>
      <c r="K145">
        <f>IF(SUMIFS(StandardName[IDinTheRanking],StandardName[StandardizedName],Analiza_wRankingach[[#This Row],[Nazwa uczelni]],StandardName[Ranking],"=Webometrics")&gt;0,1,0)</f>
        <v>1</v>
      </c>
      <c r="L145">
        <f>SUM(Analiza_wRankingach[[#This Row],[THE]:[Webometrics]])</f>
        <v>1</v>
      </c>
      <c r="M14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4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4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83</v>
      </c>
      <c r="Q145">
        <f>SUM(Analiza_wRankingach[[#This Row],[THE_RV1000]:[Webometrics_RV1000]])</f>
        <v>3083</v>
      </c>
      <c r="R145">
        <f>SUMIFS(StandardName[RankValueInTheRanking],StandardName[StandardizedName],Analiza_wRankingach[[#This Row],[Nazwa uczelni]],StandardName[Ranking],"=THE")</f>
        <v>0</v>
      </c>
      <c r="S145">
        <f>SUMIFS(StandardName[RankValueInTheRanking],StandardName[StandardizedName],Analiza_wRankingach[[#This Row],[Nazwa uczelni]],StandardName[Ranking],"=ARWU")</f>
        <v>0</v>
      </c>
      <c r="T145">
        <f>SUMIFS(StandardName[RankValueInTheRanking],StandardName[StandardizedName],Analiza_wRankingach[[#This Row],[Nazwa uczelni]],StandardName[Ranking],"=QS")</f>
        <v>0</v>
      </c>
      <c r="U145">
        <f>SUMIFS(StandardName[RankValueInTheRanking],StandardName[StandardizedName],Analiza_wRankingach[[#This Row],[Nazwa uczelni]],StandardName[Ranking],"=Webometrics")</f>
        <v>83</v>
      </c>
      <c r="V145">
        <f>SUMIFS(StandardName[IDinTheRanking],StandardName[StandardizedName],Analiza_wRankingach[[#This Row],[Nazwa uczelni]],StandardName[Ranking],"=THE")</f>
        <v>0</v>
      </c>
      <c r="W145">
        <f>SUMIFS(StandardName[IDinTheRanking],StandardName[StandardizedName],Analiza_wRankingach[[#This Row],[Nazwa uczelni]],StandardName[Ranking],"=ARWU")</f>
        <v>0</v>
      </c>
      <c r="X145">
        <f>SUMIFS(StandardName[IDinTheRanking],StandardName[StandardizedName],Analiza_wRankingach[[#This Row],[Nazwa uczelni]],StandardName[Ranking],"=QS")</f>
        <v>0</v>
      </c>
      <c r="Y145">
        <f>SUMIFS(StandardName[IDinTheRanking],StandardName[StandardizedName],Analiza_wRankingach[[#This Row],[Nazwa uczelni]],StandardName[Ranking],"=Webometrics")</f>
        <v>83</v>
      </c>
      <c r="Z145">
        <f>SUM(Analiza_wRankingach[[#This Row],[THE_ID]:[Webometrics_ID]])</f>
        <v>83</v>
      </c>
    </row>
    <row r="146" spans="1:26" hidden="1" x14ac:dyDescent="0.45">
      <c r="A146" t="s">
        <v>694</v>
      </c>
      <c r="B146">
        <v>45</v>
      </c>
      <c r="C146" t="s">
        <v>810</v>
      </c>
      <c r="D146">
        <v>45</v>
      </c>
      <c r="E146" t="s">
        <v>849</v>
      </c>
      <c r="G146" t="s">
        <v>609</v>
      </c>
      <c r="H146">
        <f>IF(SUMIFS(StandardName[IDinTheRanking],StandardName[StandardizedName],Analiza_wRankingach[[#This Row],[Nazwa uczelni]],StandardName[Ranking],"=THE")&gt;0,1,0)</f>
        <v>0</v>
      </c>
      <c r="I146">
        <f>IF(SUMIFS(StandardName[IDinTheRanking],StandardName[StandardizedName],Analiza_wRankingach[[#This Row],[Nazwa uczelni]],StandardName[Ranking],"=ARWU")&gt;0,1,0)</f>
        <v>1</v>
      </c>
      <c r="J146">
        <f>IF(SUMIFS(StandardName[IDinTheRanking],StandardName[StandardizedName],Analiza_wRankingach[[#This Row],[Nazwa uczelni]],StandardName[Ranking],"=QS")&gt;0,1,0)</f>
        <v>0</v>
      </c>
      <c r="K146">
        <f>IF(SUMIFS(StandardName[IDinTheRanking],StandardName[StandardizedName],Analiza_wRankingach[[#This Row],[Nazwa uczelni]],StandardName[Ranking],"=Webometrics")&gt;0,1,0)</f>
        <v>0</v>
      </c>
      <c r="L146">
        <f>SUM(Analiza_wRankingach[[#This Row],[THE]:[Webometrics]])</f>
        <v>1</v>
      </c>
      <c r="M14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83</v>
      </c>
      <c r="O14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4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46">
        <f>SUM(Analiza_wRankingach[[#This Row],[THE_RV1000]:[Webometrics_RV1000]])</f>
        <v>3083</v>
      </c>
      <c r="R146">
        <f>SUMIFS(StandardName[RankValueInTheRanking],StandardName[StandardizedName],Analiza_wRankingach[[#This Row],[Nazwa uczelni]],StandardName[Ranking],"=THE")</f>
        <v>0</v>
      </c>
      <c r="S146">
        <f>SUMIFS(StandardName[RankValueInTheRanking],StandardName[StandardizedName],Analiza_wRankingach[[#This Row],[Nazwa uczelni]],StandardName[Ranking],"=ARWU")</f>
        <v>83</v>
      </c>
      <c r="T146">
        <f>SUMIFS(StandardName[RankValueInTheRanking],StandardName[StandardizedName],Analiza_wRankingach[[#This Row],[Nazwa uczelni]],StandardName[Ranking],"=QS")</f>
        <v>0</v>
      </c>
      <c r="U146">
        <f>SUMIFS(StandardName[RankValueInTheRanking],StandardName[StandardizedName],Analiza_wRankingach[[#This Row],[Nazwa uczelni]],StandardName[Ranking],"=Webometrics")</f>
        <v>0</v>
      </c>
      <c r="V146">
        <f>SUMIFS(StandardName[IDinTheRanking],StandardName[StandardizedName],Analiza_wRankingach[[#This Row],[Nazwa uczelni]],StandardName[Ranking],"=THE")</f>
        <v>0</v>
      </c>
      <c r="W146">
        <f>SUMIFS(StandardName[IDinTheRanking],StandardName[StandardizedName],Analiza_wRankingach[[#This Row],[Nazwa uczelni]],StandardName[Ranking],"=ARWU")</f>
        <v>84</v>
      </c>
      <c r="X146">
        <f>SUMIFS(StandardName[IDinTheRanking],StandardName[StandardizedName],Analiza_wRankingach[[#This Row],[Nazwa uczelni]],StandardName[Ranking],"=QS")</f>
        <v>0</v>
      </c>
      <c r="Y146">
        <f>SUMIFS(StandardName[IDinTheRanking],StandardName[StandardizedName],Analiza_wRankingach[[#This Row],[Nazwa uczelni]],StandardName[Ranking],"=Webometrics")</f>
        <v>0</v>
      </c>
      <c r="Z146">
        <f>SUM(Analiza_wRankingach[[#This Row],[THE_ID]:[Webometrics_ID]])</f>
        <v>84</v>
      </c>
    </row>
    <row r="147" spans="1:26" hidden="1" x14ac:dyDescent="0.45">
      <c r="A147" t="s">
        <v>286</v>
      </c>
      <c r="B147">
        <v>46</v>
      </c>
      <c r="C147" t="s">
        <v>286</v>
      </c>
      <c r="D147">
        <v>46</v>
      </c>
      <c r="E147" t="s">
        <v>849</v>
      </c>
      <c r="G147" t="s">
        <v>610</v>
      </c>
      <c r="H147">
        <f>IF(SUMIFS(StandardName[IDinTheRanking],StandardName[StandardizedName],Analiza_wRankingach[[#This Row],[Nazwa uczelni]],StandardName[Ranking],"=THE")&gt;0,1,0)</f>
        <v>0</v>
      </c>
      <c r="I147">
        <f>IF(SUMIFS(StandardName[IDinTheRanking],StandardName[StandardizedName],Analiza_wRankingach[[#This Row],[Nazwa uczelni]],StandardName[Ranking],"=ARWU")&gt;0,1,0)</f>
        <v>1</v>
      </c>
      <c r="J147">
        <f>IF(SUMIFS(StandardName[IDinTheRanking],StandardName[StandardizedName],Analiza_wRankingach[[#This Row],[Nazwa uczelni]],StandardName[Ranking],"=QS")&gt;0,1,0)</f>
        <v>0</v>
      </c>
      <c r="K147">
        <f>IF(SUMIFS(StandardName[IDinTheRanking],StandardName[StandardizedName],Analiza_wRankingach[[#This Row],[Nazwa uczelni]],StandardName[Ranking],"=Webometrics")&gt;0,1,0)</f>
        <v>0</v>
      </c>
      <c r="L147">
        <f>SUM(Analiza_wRankingach[[#This Row],[THE]:[Webometrics]])</f>
        <v>1</v>
      </c>
      <c r="M14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83</v>
      </c>
      <c r="O14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4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47">
        <f>SUM(Analiza_wRankingach[[#This Row],[THE_RV1000]:[Webometrics_RV1000]])</f>
        <v>3083</v>
      </c>
      <c r="R147">
        <f>SUMIFS(StandardName[RankValueInTheRanking],StandardName[StandardizedName],Analiza_wRankingach[[#This Row],[Nazwa uczelni]],StandardName[Ranking],"=THE")</f>
        <v>0</v>
      </c>
      <c r="S147">
        <f>SUMIFS(StandardName[RankValueInTheRanking],StandardName[StandardizedName],Analiza_wRankingach[[#This Row],[Nazwa uczelni]],StandardName[Ranking],"=ARWU")</f>
        <v>83</v>
      </c>
      <c r="T147">
        <f>SUMIFS(StandardName[RankValueInTheRanking],StandardName[StandardizedName],Analiza_wRankingach[[#This Row],[Nazwa uczelni]],StandardName[Ranking],"=QS")</f>
        <v>0</v>
      </c>
      <c r="U147">
        <f>SUMIFS(StandardName[RankValueInTheRanking],StandardName[StandardizedName],Analiza_wRankingach[[#This Row],[Nazwa uczelni]],StandardName[Ranking],"=Webometrics")</f>
        <v>0</v>
      </c>
      <c r="V147">
        <f>SUMIFS(StandardName[IDinTheRanking],StandardName[StandardizedName],Analiza_wRankingach[[#This Row],[Nazwa uczelni]],StandardName[Ranking],"=THE")</f>
        <v>0</v>
      </c>
      <c r="W147">
        <f>SUMIFS(StandardName[IDinTheRanking],StandardName[StandardizedName],Analiza_wRankingach[[#This Row],[Nazwa uczelni]],StandardName[Ranking],"=ARWU")</f>
        <v>85</v>
      </c>
      <c r="X147">
        <f>SUMIFS(StandardName[IDinTheRanking],StandardName[StandardizedName],Analiza_wRankingach[[#This Row],[Nazwa uczelni]],StandardName[Ranking],"=QS")</f>
        <v>0</v>
      </c>
      <c r="Y147">
        <f>SUMIFS(StandardName[IDinTheRanking],StandardName[StandardizedName],Analiza_wRankingach[[#This Row],[Nazwa uczelni]],StandardName[Ranking],"=Webometrics")</f>
        <v>0</v>
      </c>
      <c r="Z147">
        <f>SUM(Analiza_wRankingach[[#This Row],[THE_ID]:[Webometrics_ID]])</f>
        <v>85</v>
      </c>
    </row>
    <row r="148" spans="1:26" hidden="1" x14ac:dyDescent="0.45">
      <c r="A148" t="s">
        <v>225</v>
      </c>
      <c r="B148">
        <v>47</v>
      </c>
      <c r="C148" t="s">
        <v>225</v>
      </c>
      <c r="D148">
        <v>47</v>
      </c>
      <c r="E148" t="s">
        <v>849</v>
      </c>
      <c r="G148" t="s">
        <v>612</v>
      </c>
      <c r="H148">
        <f>IF(SUMIFS(StandardName[IDinTheRanking],StandardName[StandardizedName],Analiza_wRankingach[[#This Row],[Nazwa uczelni]],StandardName[Ranking],"=THE")&gt;0,1,0)</f>
        <v>0</v>
      </c>
      <c r="I148">
        <f>IF(SUMIFS(StandardName[IDinTheRanking],StandardName[StandardizedName],Analiza_wRankingach[[#This Row],[Nazwa uczelni]],StandardName[Ranking],"=ARWU")&gt;0,1,0)</f>
        <v>1</v>
      </c>
      <c r="J148">
        <f>IF(SUMIFS(StandardName[IDinTheRanking],StandardName[StandardizedName],Analiza_wRankingach[[#This Row],[Nazwa uczelni]],StandardName[Ranking],"=QS")&gt;0,1,0)</f>
        <v>0</v>
      </c>
      <c r="K148">
        <f>IF(SUMIFS(StandardName[IDinTheRanking],StandardName[StandardizedName],Analiza_wRankingach[[#This Row],[Nazwa uczelni]],StandardName[Ranking],"=Webometrics")&gt;0,1,0)</f>
        <v>0</v>
      </c>
      <c r="L148">
        <f>SUM(Analiza_wRankingach[[#This Row],[THE]:[Webometrics]])</f>
        <v>1</v>
      </c>
      <c r="M14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83</v>
      </c>
      <c r="O14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4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48">
        <f>SUM(Analiza_wRankingach[[#This Row],[THE_RV1000]:[Webometrics_RV1000]])</f>
        <v>3083</v>
      </c>
      <c r="R148">
        <f>SUMIFS(StandardName[RankValueInTheRanking],StandardName[StandardizedName],Analiza_wRankingach[[#This Row],[Nazwa uczelni]],StandardName[Ranking],"=THE")</f>
        <v>0</v>
      </c>
      <c r="S148">
        <f>SUMIFS(StandardName[RankValueInTheRanking],StandardName[StandardizedName],Analiza_wRankingach[[#This Row],[Nazwa uczelni]],StandardName[Ranking],"=ARWU")</f>
        <v>83</v>
      </c>
      <c r="T148">
        <f>SUMIFS(StandardName[RankValueInTheRanking],StandardName[StandardizedName],Analiza_wRankingach[[#This Row],[Nazwa uczelni]],StandardName[Ranking],"=QS")</f>
        <v>0</v>
      </c>
      <c r="U148">
        <f>SUMIFS(StandardName[RankValueInTheRanking],StandardName[StandardizedName],Analiza_wRankingach[[#This Row],[Nazwa uczelni]],StandardName[Ranking],"=Webometrics")</f>
        <v>0</v>
      </c>
      <c r="V148">
        <f>SUMIFS(StandardName[IDinTheRanking],StandardName[StandardizedName],Analiza_wRankingach[[#This Row],[Nazwa uczelni]],StandardName[Ranking],"=THE")</f>
        <v>0</v>
      </c>
      <c r="W148">
        <f>SUMIFS(StandardName[IDinTheRanking],StandardName[StandardizedName],Analiza_wRankingach[[#This Row],[Nazwa uczelni]],StandardName[Ranking],"=ARWU")</f>
        <v>86</v>
      </c>
      <c r="X148">
        <f>SUMIFS(StandardName[IDinTheRanking],StandardName[StandardizedName],Analiza_wRankingach[[#This Row],[Nazwa uczelni]],StandardName[Ranking],"=QS")</f>
        <v>0</v>
      </c>
      <c r="Y148">
        <f>SUMIFS(StandardName[IDinTheRanking],StandardName[StandardizedName],Analiza_wRankingach[[#This Row],[Nazwa uczelni]],StandardName[Ranking],"=Webometrics")</f>
        <v>0</v>
      </c>
      <c r="Z148">
        <f>SUM(Analiza_wRankingach[[#This Row],[THE_ID]:[Webometrics_ID]])</f>
        <v>86</v>
      </c>
    </row>
    <row r="149" spans="1:26" hidden="1" x14ac:dyDescent="0.45">
      <c r="A149" t="s">
        <v>466</v>
      </c>
      <c r="B149">
        <v>48</v>
      </c>
      <c r="C149" t="s">
        <v>466</v>
      </c>
      <c r="D149">
        <v>48</v>
      </c>
      <c r="E149" t="s">
        <v>849</v>
      </c>
      <c r="G149" t="s">
        <v>835</v>
      </c>
      <c r="H149">
        <f>IF(SUMIFS(StandardName[IDinTheRanking],StandardName[StandardizedName],Analiza_wRankingach[[#This Row],[Nazwa uczelni]],StandardName[Ranking],"=THE")&gt;0,1,0)</f>
        <v>0</v>
      </c>
      <c r="I149">
        <f>IF(SUMIFS(StandardName[IDinTheRanking],StandardName[StandardizedName],Analiza_wRankingach[[#This Row],[Nazwa uczelni]],StandardName[Ranking],"=ARWU")&gt;0,1,0)</f>
        <v>0</v>
      </c>
      <c r="J149">
        <f>IF(SUMIFS(StandardName[IDinTheRanking],StandardName[StandardizedName],Analiza_wRankingach[[#This Row],[Nazwa uczelni]],StandardName[Ranking],"=QS")&gt;0,1,0)</f>
        <v>0</v>
      </c>
      <c r="K149">
        <f>IF(SUMIFS(StandardName[IDinTheRanking],StandardName[StandardizedName],Analiza_wRankingach[[#This Row],[Nazwa uczelni]],StandardName[Ranking],"=Webometrics")&gt;0,1,0)</f>
        <v>1</v>
      </c>
      <c r="L149">
        <f>SUM(Analiza_wRankingach[[#This Row],[THE]:[Webometrics]])</f>
        <v>1</v>
      </c>
      <c r="M14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4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4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4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85</v>
      </c>
      <c r="Q149">
        <f>SUM(Analiza_wRankingach[[#This Row],[THE_RV1000]:[Webometrics_RV1000]])</f>
        <v>3085</v>
      </c>
      <c r="R149">
        <f>SUMIFS(StandardName[RankValueInTheRanking],StandardName[StandardizedName],Analiza_wRankingach[[#This Row],[Nazwa uczelni]],StandardName[Ranking],"=THE")</f>
        <v>0</v>
      </c>
      <c r="S149">
        <f>SUMIFS(StandardName[RankValueInTheRanking],StandardName[StandardizedName],Analiza_wRankingach[[#This Row],[Nazwa uczelni]],StandardName[Ranking],"=ARWU")</f>
        <v>0</v>
      </c>
      <c r="T149">
        <f>SUMIFS(StandardName[RankValueInTheRanking],StandardName[StandardizedName],Analiza_wRankingach[[#This Row],[Nazwa uczelni]],StandardName[Ranking],"=QS")</f>
        <v>0</v>
      </c>
      <c r="U149">
        <f>SUMIFS(StandardName[RankValueInTheRanking],StandardName[StandardizedName],Analiza_wRankingach[[#This Row],[Nazwa uczelni]],StandardName[Ranking],"=Webometrics")</f>
        <v>85</v>
      </c>
      <c r="V149">
        <f>SUMIFS(StandardName[IDinTheRanking],StandardName[StandardizedName],Analiza_wRankingach[[#This Row],[Nazwa uczelni]],StandardName[Ranking],"=THE")</f>
        <v>0</v>
      </c>
      <c r="W149">
        <f>SUMIFS(StandardName[IDinTheRanking],StandardName[StandardizedName],Analiza_wRankingach[[#This Row],[Nazwa uczelni]],StandardName[Ranking],"=ARWU")</f>
        <v>0</v>
      </c>
      <c r="X149">
        <f>SUMIFS(StandardName[IDinTheRanking],StandardName[StandardizedName],Analiza_wRankingach[[#This Row],[Nazwa uczelni]],StandardName[Ranking],"=QS")</f>
        <v>0</v>
      </c>
      <c r="Y149">
        <f>SUMIFS(StandardName[IDinTheRanking],StandardName[StandardizedName],Analiza_wRankingach[[#This Row],[Nazwa uczelni]],StandardName[Ranking],"=Webometrics")</f>
        <v>85</v>
      </c>
      <c r="Z149">
        <f>SUM(Analiza_wRankingach[[#This Row],[THE_ID]:[Webometrics_ID]])</f>
        <v>85</v>
      </c>
    </row>
    <row r="150" spans="1:26" hidden="1" x14ac:dyDescent="0.45">
      <c r="A150" t="s">
        <v>173</v>
      </c>
      <c r="B150">
        <v>49</v>
      </c>
      <c r="C150" t="s">
        <v>173</v>
      </c>
      <c r="D150">
        <v>49</v>
      </c>
      <c r="E150" t="s">
        <v>849</v>
      </c>
      <c r="G150" t="s">
        <v>434</v>
      </c>
      <c r="H150">
        <f>IF(SUMIFS(StandardName[IDinTheRanking],StandardName[StandardizedName],Analiza_wRankingach[[#This Row],[Nazwa uczelni]],StandardName[Ranking],"=THE")&gt;0,1,0)</f>
        <v>1</v>
      </c>
      <c r="I150">
        <f>IF(SUMIFS(StandardName[IDinTheRanking],StandardName[StandardizedName],Analiza_wRankingach[[#This Row],[Nazwa uczelni]],StandardName[Ranking],"=ARWU")&gt;0,1,0)</f>
        <v>0</v>
      </c>
      <c r="J150">
        <f>IF(SUMIFS(StandardName[IDinTheRanking],StandardName[StandardizedName],Analiza_wRankingach[[#This Row],[Nazwa uczelni]],StandardName[Ranking],"=QS")&gt;0,1,0)</f>
        <v>0</v>
      </c>
      <c r="K150">
        <f>IF(SUMIFS(StandardName[IDinTheRanking],StandardName[StandardizedName],Analiza_wRankingach[[#This Row],[Nazwa uczelni]],StandardName[Ranking],"=Webometrics")&gt;0,1,0)</f>
        <v>0</v>
      </c>
      <c r="L150">
        <f>SUM(Analiza_wRankingach[[#This Row],[THE]:[Webometrics]])</f>
        <v>1</v>
      </c>
      <c r="M15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86</v>
      </c>
      <c r="N15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5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5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50">
        <f>SUM(Analiza_wRankingach[[#This Row],[THE_RV1000]:[Webometrics_RV1000]])</f>
        <v>3086</v>
      </c>
      <c r="R150">
        <f>SUMIFS(StandardName[RankValueInTheRanking],StandardName[StandardizedName],Analiza_wRankingach[[#This Row],[Nazwa uczelni]],StandardName[Ranking],"=THE")</f>
        <v>86</v>
      </c>
      <c r="S150">
        <f>SUMIFS(StandardName[RankValueInTheRanking],StandardName[StandardizedName],Analiza_wRankingach[[#This Row],[Nazwa uczelni]],StandardName[Ranking],"=ARWU")</f>
        <v>0</v>
      </c>
      <c r="T150">
        <f>SUMIFS(StandardName[RankValueInTheRanking],StandardName[StandardizedName],Analiza_wRankingach[[#This Row],[Nazwa uczelni]],StandardName[Ranking],"=QS")</f>
        <v>0</v>
      </c>
      <c r="U150">
        <f>SUMIFS(StandardName[RankValueInTheRanking],StandardName[StandardizedName],Analiza_wRankingach[[#This Row],[Nazwa uczelni]],StandardName[Ranking],"=Webometrics")</f>
        <v>0</v>
      </c>
      <c r="V150">
        <f>SUMIFS(StandardName[IDinTheRanking],StandardName[StandardizedName],Analiza_wRankingach[[#This Row],[Nazwa uczelni]],StandardName[Ranking],"=THE")</f>
        <v>86</v>
      </c>
      <c r="W150">
        <f>SUMIFS(StandardName[IDinTheRanking],StandardName[StandardizedName],Analiza_wRankingach[[#This Row],[Nazwa uczelni]],StandardName[Ranking],"=ARWU")</f>
        <v>0</v>
      </c>
      <c r="X150">
        <f>SUMIFS(StandardName[IDinTheRanking],StandardName[StandardizedName],Analiza_wRankingach[[#This Row],[Nazwa uczelni]],StandardName[Ranking],"=QS")</f>
        <v>0</v>
      </c>
      <c r="Y150">
        <f>SUMIFS(StandardName[IDinTheRanking],StandardName[StandardizedName],Analiza_wRankingach[[#This Row],[Nazwa uczelni]],StandardName[Ranking],"=Webometrics")</f>
        <v>0</v>
      </c>
      <c r="Z150">
        <f>SUM(Analiza_wRankingach[[#This Row],[THE_ID]:[Webometrics_ID]])</f>
        <v>86</v>
      </c>
    </row>
    <row r="151" spans="1:26" hidden="1" x14ac:dyDescent="0.45">
      <c r="A151" t="s">
        <v>145</v>
      </c>
      <c r="B151">
        <v>50</v>
      </c>
      <c r="C151" t="s">
        <v>145</v>
      </c>
      <c r="D151">
        <v>50</v>
      </c>
      <c r="E151" t="s">
        <v>849</v>
      </c>
      <c r="G151" t="s">
        <v>836</v>
      </c>
      <c r="H151">
        <f>IF(SUMIFS(StandardName[IDinTheRanking],StandardName[StandardizedName],Analiza_wRankingach[[#This Row],[Nazwa uczelni]],StandardName[Ranking],"=THE")&gt;0,1,0)</f>
        <v>0</v>
      </c>
      <c r="I151">
        <f>IF(SUMIFS(StandardName[IDinTheRanking],StandardName[StandardizedName],Analiza_wRankingach[[#This Row],[Nazwa uczelni]],StandardName[Ranking],"=ARWU")&gt;0,1,0)</f>
        <v>0</v>
      </c>
      <c r="J151">
        <f>IF(SUMIFS(StandardName[IDinTheRanking],StandardName[StandardizedName],Analiza_wRankingach[[#This Row],[Nazwa uczelni]],StandardName[Ranking],"=QS")&gt;0,1,0)</f>
        <v>0</v>
      </c>
      <c r="K151">
        <f>IF(SUMIFS(StandardName[IDinTheRanking],StandardName[StandardizedName],Analiza_wRankingach[[#This Row],[Nazwa uczelni]],StandardName[Ranking],"=Webometrics")&gt;0,1,0)</f>
        <v>1</v>
      </c>
      <c r="L151">
        <f>SUM(Analiza_wRankingach[[#This Row],[THE]:[Webometrics]])</f>
        <v>1</v>
      </c>
      <c r="M15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5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5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5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86</v>
      </c>
      <c r="Q151">
        <f>SUM(Analiza_wRankingach[[#This Row],[THE_RV1000]:[Webometrics_RV1000]])</f>
        <v>3086</v>
      </c>
      <c r="R151">
        <f>SUMIFS(StandardName[RankValueInTheRanking],StandardName[StandardizedName],Analiza_wRankingach[[#This Row],[Nazwa uczelni]],StandardName[Ranking],"=THE")</f>
        <v>0</v>
      </c>
      <c r="S151">
        <f>SUMIFS(StandardName[RankValueInTheRanking],StandardName[StandardizedName],Analiza_wRankingach[[#This Row],[Nazwa uczelni]],StandardName[Ranking],"=ARWU")</f>
        <v>0</v>
      </c>
      <c r="T151">
        <f>SUMIFS(StandardName[RankValueInTheRanking],StandardName[StandardizedName],Analiza_wRankingach[[#This Row],[Nazwa uczelni]],StandardName[Ranking],"=QS")</f>
        <v>0</v>
      </c>
      <c r="U151">
        <f>SUMIFS(StandardName[RankValueInTheRanking],StandardName[StandardizedName],Analiza_wRankingach[[#This Row],[Nazwa uczelni]],StandardName[Ranking],"=Webometrics")</f>
        <v>86</v>
      </c>
      <c r="V151">
        <f>SUMIFS(StandardName[IDinTheRanking],StandardName[StandardizedName],Analiza_wRankingach[[#This Row],[Nazwa uczelni]],StandardName[Ranking],"=THE")</f>
        <v>0</v>
      </c>
      <c r="W151">
        <f>SUMIFS(StandardName[IDinTheRanking],StandardName[StandardizedName],Analiza_wRankingach[[#This Row],[Nazwa uczelni]],StandardName[Ranking],"=ARWU")</f>
        <v>0</v>
      </c>
      <c r="X151">
        <f>SUMIFS(StandardName[IDinTheRanking],StandardName[StandardizedName],Analiza_wRankingach[[#This Row],[Nazwa uczelni]],StandardName[Ranking],"=QS")</f>
        <v>0</v>
      </c>
      <c r="Y151">
        <f>SUMIFS(StandardName[IDinTheRanking],StandardName[StandardizedName],Analiza_wRankingach[[#This Row],[Nazwa uczelni]],StandardName[Ranking],"=Webometrics")</f>
        <v>86</v>
      </c>
      <c r="Z151">
        <f>SUM(Analiza_wRankingach[[#This Row],[THE_ID]:[Webometrics_ID]])</f>
        <v>86</v>
      </c>
    </row>
    <row r="152" spans="1:26" hidden="1" x14ac:dyDescent="0.45">
      <c r="A152" t="s">
        <v>289</v>
      </c>
      <c r="B152">
        <v>51</v>
      </c>
      <c r="C152" t="s">
        <v>816</v>
      </c>
      <c r="D152">
        <v>50</v>
      </c>
      <c r="E152" t="s">
        <v>849</v>
      </c>
      <c r="G152" t="s">
        <v>438</v>
      </c>
      <c r="H152">
        <f>IF(SUMIFS(StandardName[IDinTheRanking],StandardName[StandardizedName],Analiza_wRankingach[[#This Row],[Nazwa uczelni]],StandardName[Ranking],"=THE")&gt;0,1,0)</f>
        <v>1</v>
      </c>
      <c r="I152">
        <f>IF(SUMIFS(StandardName[IDinTheRanking],StandardName[StandardizedName],Analiza_wRankingach[[#This Row],[Nazwa uczelni]],StandardName[Ranking],"=ARWU")&gt;0,1,0)</f>
        <v>0</v>
      </c>
      <c r="J152">
        <f>IF(SUMIFS(StandardName[IDinTheRanking],StandardName[StandardizedName],Analiza_wRankingach[[#This Row],[Nazwa uczelni]],StandardName[Ranking],"=QS")&gt;0,1,0)</f>
        <v>0</v>
      </c>
      <c r="K152">
        <f>IF(SUMIFS(StandardName[IDinTheRanking],StandardName[StandardizedName],Analiza_wRankingach[[#This Row],[Nazwa uczelni]],StandardName[Ranking],"=Webometrics")&gt;0,1,0)</f>
        <v>0</v>
      </c>
      <c r="L152">
        <f>SUM(Analiza_wRankingach[[#This Row],[THE]:[Webometrics]])</f>
        <v>1</v>
      </c>
      <c r="M15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86</v>
      </c>
      <c r="N15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5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5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52">
        <f>SUM(Analiza_wRankingach[[#This Row],[THE_RV1000]:[Webometrics_RV1000]])</f>
        <v>3086</v>
      </c>
      <c r="R152">
        <f>SUMIFS(StandardName[RankValueInTheRanking],StandardName[StandardizedName],Analiza_wRankingach[[#This Row],[Nazwa uczelni]],StandardName[Ranking],"=THE")</f>
        <v>86</v>
      </c>
      <c r="S152">
        <f>SUMIFS(StandardName[RankValueInTheRanking],StandardName[StandardizedName],Analiza_wRankingach[[#This Row],[Nazwa uczelni]],StandardName[Ranking],"=ARWU")</f>
        <v>0</v>
      </c>
      <c r="T152">
        <f>SUMIFS(StandardName[RankValueInTheRanking],StandardName[StandardizedName],Analiza_wRankingach[[#This Row],[Nazwa uczelni]],StandardName[Ranking],"=QS")</f>
        <v>0</v>
      </c>
      <c r="U152">
        <f>SUMIFS(StandardName[RankValueInTheRanking],StandardName[StandardizedName],Analiza_wRankingach[[#This Row],[Nazwa uczelni]],StandardName[Ranking],"=Webometrics")</f>
        <v>0</v>
      </c>
      <c r="V152">
        <f>SUMIFS(StandardName[IDinTheRanking],StandardName[StandardizedName],Analiza_wRankingach[[#This Row],[Nazwa uczelni]],StandardName[Ranking],"=THE")</f>
        <v>87</v>
      </c>
      <c r="W152">
        <f>SUMIFS(StandardName[IDinTheRanking],StandardName[StandardizedName],Analiza_wRankingach[[#This Row],[Nazwa uczelni]],StandardName[Ranking],"=ARWU")</f>
        <v>0</v>
      </c>
      <c r="X152">
        <f>SUMIFS(StandardName[IDinTheRanking],StandardName[StandardizedName],Analiza_wRankingach[[#This Row],[Nazwa uczelni]],StandardName[Ranking],"=QS")</f>
        <v>0</v>
      </c>
      <c r="Y152">
        <f>SUMIFS(StandardName[IDinTheRanking],StandardName[StandardizedName],Analiza_wRankingach[[#This Row],[Nazwa uczelni]],StandardName[Ranking],"=Webometrics")</f>
        <v>0</v>
      </c>
      <c r="Z152">
        <f>SUM(Analiza_wRankingach[[#This Row],[THE_ID]:[Webometrics_ID]])</f>
        <v>87</v>
      </c>
    </row>
    <row r="153" spans="1:26" hidden="1" x14ac:dyDescent="0.45">
      <c r="A153" t="s">
        <v>162</v>
      </c>
      <c r="B153">
        <v>52</v>
      </c>
      <c r="C153" t="s">
        <v>162</v>
      </c>
      <c r="D153">
        <v>52</v>
      </c>
      <c r="E153" t="s">
        <v>849</v>
      </c>
      <c r="G153" t="s">
        <v>751</v>
      </c>
      <c r="H153">
        <f>IF(SUMIFS(StandardName[IDinTheRanking],StandardName[StandardizedName],Analiza_wRankingach[[#This Row],[Nazwa uczelni]],StandardName[Ranking],"=THE")&gt;0,1,0)</f>
        <v>0</v>
      </c>
      <c r="I153">
        <f>IF(SUMIFS(StandardName[IDinTheRanking],StandardName[StandardizedName],Analiza_wRankingach[[#This Row],[Nazwa uczelni]],StandardName[Ranking],"=ARWU")&gt;0,1,0)</f>
        <v>0</v>
      </c>
      <c r="J153">
        <f>IF(SUMIFS(StandardName[IDinTheRanking],StandardName[StandardizedName],Analiza_wRankingach[[#This Row],[Nazwa uczelni]],StandardName[Ranking],"=QS")&gt;0,1,0)</f>
        <v>1</v>
      </c>
      <c r="K153">
        <f>IF(SUMIFS(StandardName[IDinTheRanking],StandardName[StandardizedName],Analiza_wRankingach[[#This Row],[Nazwa uczelni]],StandardName[Ranking],"=Webometrics")&gt;0,1,0)</f>
        <v>0</v>
      </c>
      <c r="L153">
        <f>SUM(Analiza_wRankingach[[#This Row],[THE]:[Webometrics]])</f>
        <v>1</v>
      </c>
      <c r="M15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5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5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87</v>
      </c>
      <c r="P15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53">
        <f>SUM(Analiza_wRankingach[[#This Row],[THE_RV1000]:[Webometrics_RV1000]])</f>
        <v>3087</v>
      </c>
      <c r="R153">
        <f>SUMIFS(StandardName[RankValueInTheRanking],StandardName[StandardizedName],Analiza_wRankingach[[#This Row],[Nazwa uczelni]],StandardName[Ranking],"=THE")</f>
        <v>0</v>
      </c>
      <c r="S153">
        <f>SUMIFS(StandardName[RankValueInTheRanking],StandardName[StandardizedName],Analiza_wRankingach[[#This Row],[Nazwa uczelni]],StandardName[Ranking],"=ARWU")</f>
        <v>0</v>
      </c>
      <c r="T153">
        <f>SUMIFS(StandardName[RankValueInTheRanking],StandardName[StandardizedName],Analiza_wRankingach[[#This Row],[Nazwa uczelni]],StandardName[Ranking],"=QS")</f>
        <v>87</v>
      </c>
      <c r="U153">
        <f>SUMIFS(StandardName[RankValueInTheRanking],StandardName[StandardizedName],Analiza_wRankingach[[#This Row],[Nazwa uczelni]],StandardName[Ranking],"=Webometrics")</f>
        <v>0</v>
      </c>
      <c r="V153">
        <f>SUMIFS(StandardName[IDinTheRanking],StandardName[StandardizedName],Analiza_wRankingach[[#This Row],[Nazwa uczelni]],StandardName[Ranking],"=THE")</f>
        <v>0</v>
      </c>
      <c r="W153">
        <f>SUMIFS(StandardName[IDinTheRanking],StandardName[StandardizedName],Analiza_wRankingach[[#This Row],[Nazwa uczelni]],StandardName[Ranking],"=ARWU")</f>
        <v>0</v>
      </c>
      <c r="X153">
        <f>SUMIFS(StandardName[IDinTheRanking],StandardName[StandardizedName],Analiza_wRankingach[[#This Row],[Nazwa uczelni]],StandardName[Ranking],"=QS")</f>
        <v>87</v>
      </c>
      <c r="Y153">
        <f>SUMIFS(StandardName[IDinTheRanking],StandardName[StandardizedName],Analiza_wRankingach[[#This Row],[Nazwa uczelni]],StandardName[Ranking],"=Webometrics")</f>
        <v>0</v>
      </c>
      <c r="Z153">
        <f>SUM(Analiza_wRankingach[[#This Row],[THE_ID]:[Webometrics_ID]])</f>
        <v>87</v>
      </c>
    </row>
    <row r="154" spans="1:26" hidden="1" x14ac:dyDescent="0.45">
      <c r="A154" t="s">
        <v>702</v>
      </c>
      <c r="B154">
        <v>53</v>
      </c>
      <c r="C154" t="s">
        <v>797</v>
      </c>
      <c r="D154">
        <v>53</v>
      </c>
      <c r="E154" t="s">
        <v>849</v>
      </c>
      <c r="G154" t="s">
        <v>756</v>
      </c>
      <c r="H154">
        <f>IF(SUMIFS(StandardName[IDinTheRanking],StandardName[StandardizedName],Analiza_wRankingach[[#This Row],[Nazwa uczelni]],StandardName[Ranking],"=THE")&gt;0,1,0)</f>
        <v>0</v>
      </c>
      <c r="I154">
        <f>IF(SUMIFS(StandardName[IDinTheRanking],StandardName[StandardizedName],Analiza_wRankingach[[#This Row],[Nazwa uczelni]],StandardName[Ranking],"=ARWU")&gt;0,1,0)</f>
        <v>0</v>
      </c>
      <c r="J154">
        <f>IF(SUMIFS(StandardName[IDinTheRanking],StandardName[StandardizedName],Analiza_wRankingach[[#This Row],[Nazwa uczelni]],StandardName[Ranking],"=QS")&gt;0,1,0)</f>
        <v>1</v>
      </c>
      <c r="K154">
        <f>IF(SUMIFS(StandardName[IDinTheRanking],StandardName[StandardizedName],Analiza_wRankingach[[#This Row],[Nazwa uczelni]],StandardName[Ranking],"=Webometrics")&gt;0,1,0)</f>
        <v>0</v>
      </c>
      <c r="L154">
        <f>SUM(Analiza_wRankingach[[#This Row],[THE]:[Webometrics]])</f>
        <v>1</v>
      </c>
      <c r="M15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5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5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89</v>
      </c>
      <c r="P15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54">
        <f>SUM(Analiza_wRankingach[[#This Row],[THE_RV1000]:[Webometrics_RV1000]])</f>
        <v>3089</v>
      </c>
      <c r="R154">
        <f>SUMIFS(StandardName[RankValueInTheRanking],StandardName[StandardizedName],Analiza_wRankingach[[#This Row],[Nazwa uczelni]],StandardName[Ranking],"=THE")</f>
        <v>0</v>
      </c>
      <c r="S154">
        <f>SUMIFS(StandardName[RankValueInTheRanking],StandardName[StandardizedName],Analiza_wRankingach[[#This Row],[Nazwa uczelni]],StandardName[Ranking],"=ARWU")</f>
        <v>0</v>
      </c>
      <c r="T154">
        <f>SUMIFS(StandardName[RankValueInTheRanking],StandardName[StandardizedName],Analiza_wRankingach[[#This Row],[Nazwa uczelni]],StandardName[Ranking],"=QS")</f>
        <v>89</v>
      </c>
      <c r="U154">
        <f>SUMIFS(StandardName[RankValueInTheRanking],StandardName[StandardizedName],Analiza_wRankingach[[#This Row],[Nazwa uczelni]],StandardName[Ranking],"=Webometrics")</f>
        <v>0</v>
      </c>
      <c r="V154">
        <f>SUMIFS(StandardName[IDinTheRanking],StandardName[StandardizedName],Analiza_wRankingach[[#This Row],[Nazwa uczelni]],StandardName[Ranking],"=THE")</f>
        <v>0</v>
      </c>
      <c r="W154">
        <f>SUMIFS(StandardName[IDinTheRanking],StandardName[StandardizedName],Analiza_wRankingach[[#This Row],[Nazwa uczelni]],StandardName[Ranking],"=ARWU")</f>
        <v>0</v>
      </c>
      <c r="X154">
        <f>SUMIFS(StandardName[IDinTheRanking],StandardName[StandardizedName],Analiza_wRankingach[[#This Row],[Nazwa uczelni]],StandardName[Ranking],"=QS")</f>
        <v>89</v>
      </c>
      <c r="Y154">
        <f>SUMIFS(StandardName[IDinTheRanking],StandardName[StandardizedName],Analiza_wRankingach[[#This Row],[Nazwa uczelni]],StandardName[Ranking],"=Webometrics")</f>
        <v>0</v>
      </c>
      <c r="Z154">
        <f>SUM(Analiza_wRankingach[[#This Row],[THE_ID]:[Webometrics_ID]])</f>
        <v>89</v>
      </c>
    </row>
    <row r="155" spans="1:26" hidden="1" x14ac:dyDescent="0.45">
      <c r="A155" t="s">
        <v>474</v>
      </c>
      <c r="B155">
        <v>54</v>
      </c>
      <c r="C155" t="s">
        <v>474</v>
      </c>
      <c r="D155">
        <v>54</v>
      </c>
      <c r="E155" t="s">
        <v>849</v>
      </c>
      <c r="G155" t="s">
        <v>615</v>
      </c>
      <c r="H155">
        <f>IF(SUMIFS(StandardName[IDinTheRanking],StandardName[StandardizedName],Analiza_wRankingach[[#This Row],[Nazwa uczelni]],StandardName[Ranking],"=THE")&gt;0,1,0)</f>
        <v>0</v>
      </c>
      <c r="I155">
        <f>IF(SUMIFS(StandardName[IDinTheRanking],StandardName[StandardizedName],Analiza_wRankingach[[#This Row],[Nazwa uczelni]],StandardName[Ranking],"=ARWU")&gt;0,1,0)</f>
        <v>1</v>
      </c>
      <c r="J155">
        <f>IF(SUMIFS(StandardName[IDinTheRanking],StandardName[StandardizedName],Analiza_wRankingach[[#This Row],[Nazwa uczelni]],StandardName[Ranking],"=QS")&gt;0,1,0)</f>
        <v>0</v>
      </c>
      <c r="K155">
        <f>IF(SUMIFS(StandardName[IDinTheRanking],StandardName[StandardizedName],Analiza_wRankingach[[#This Row],[Nazwa uczelni]],StandardName[Ranking],"=Webometrics")&gt;0,1,0)</f>
        <v>0</v>
      </c>
      <c r="L155">
        <f>SUM(Analiza_wRankingach[[#This Row],[THE]:[Webometrics]])</f>
        <v>1</v>
      </c>
      <c r="M15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5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89</v>
      </c>
      <c r="O15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5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55">
        <f>SUM(Analiza_wRankingach[[#This Row],[THE_RV1000]:[Webometrics_RV1000]])</f>
        <v>3089</v>
      </c>
      <c r="R155">
        <f>SUMIFS(StandardName[RankValueInTheRanking],StandardName[StandardizedName],Analiza_wRankingach[[#This Row],[Nazwa uczelni]],StandardName[Ranking],"=THE")</f>
        <v>0</v>
      </c>
      <c r="S155">
        <f>SUMIFS(StandardName[RankValueInTheRanking],StandardName[StandardizedName],Analiza_wRankingach[[#This Row],[Nazwa uczelni]],StandardName[Ranking],"=ARWU")</f>
        <v>89</v>
      </c>
      <c r="T155">
        <f>SUMIFS(StandardName[RankValueInTheRanking],StandardName[StandardizedName],Analiza_wRankingach[[#This Row],[Nazwa uczelni]],StandardName[Ranking],"=QS")</f>
        <v>0</v>
      </c>
      <c r="U155">
        <f>SUMIFS(StandardName[RankValueInTheRanking],StandardName[StandardizedName],Analiza_wRankingach[[#This Row],[Nazwa uczelni]],StandardName[Ranking],"=Webometrics")</f>
        <v>0</v>
      </c>
      <c r="V155">
        <f>SUMIFS(StandardName[IDinTheRanking],StandardName[StandardizedName],Analiza_wRankingach[[#This Row],[Nazwa uczelni]],StandardName[Ranking],"=THE")</f>
        <v>0</v>
      </c>
      <c r="W155">
        <f>SUMIFS(StandardName[IDinTheRanking],StandardName[StandardizedName],Analiza_wRankingach[[#This Row],[Nazwa uczelni]],StandardName[Ranking],"=ARWU")</f>
        <v>89</v>
      </c>
      <c r="X155">
        <f>SUMIFS(StandardName[IDinTheRanking],StandardName[StandardizedName],Analiza_wRankingach[[#This Row],[Nazwa uczelni]],StandardName[Ranking],"=QS")</f>
        <v>0</v>
      </c>
      <c r="Y155">
        <f>SUMIFS(StandardName[IDinTheRanking],StandardName[StandardizedName],Analiza_wRankingach[[#This Row],[Nazwa uczelni]],StandardName[Ranking],"=Webometrics")</f>
        <v>0</v>
      </c>
      <c r="Z155">
        <f>SUM(Analiza_wRankingach[[#This Row],[THE_ID]:[Webometrics_ID]])</f>
        <v>89</v>
      </c>
    </row>
    <row r="156" spans="1:26" hidden="1" x14ac:dyDescent="0.45">
      <c r="A156" t="s">
        <v>705</v>
      </c>
      <c r="B156">
        <v>55</v>
      </c>
      <c r="C156" t="s">
        <v>705</v>
      </c>
      <c r="D156">
        <v>55</v>
      </c>
      <c r="E156" t="s">
        <v>849</v>
      </c>
      <c r="G156" t="s">
        <v>616</v>
      </c>
      <c r="H156">
        <f>IF(SUMIFS(StandardName[IDinTheRanking],StandardName[StandardizedName],Analiza_wRankingach[[#This Row],[Nazwa uczelni]],StandardName[Ranking],"=THE")&gt;0,1,0)</f>
        <v>0</v>
      </c>
      <c r="I156">
        <f>IF(SUMIFS(StandardName[IDinTheRanking],StandardName[StandardizedName],Analiza_wRankingach[[#This Row],[Nazwa uczelni]],StandardName[Ranking],"=ARWU")&gt;0,1,0)</f>
        <v>1</v>
      </c>
      <c r="J156">
        <f>IF(SUMIFS(StandardName[IDinTheRanking],StandardName[StandardizedName],Analiza_wRankingach[[#This Row],[Nazwa uczelni]],StandardName[Ranking],"=QS")&gt;0,1,0)</f>
        <v>0</v>
      </c>
      <c r="K156">
        <f>IF(SUMIFS(StandardName[IDinTheRanking],StandardName[StandardizedName],Analiza_wRankingach[[#This Row],[Nazwa uczelni]],StandardName[Ranking],"=Webometrics")&gt;0,1,0)</f>
        <v>0</v>
      </c>
      <c r="L156">
        <f>SUM(Analiza_wRankingach[[#This Row],[THE]:[Webometrics]])</f>
        <v>1</v>
      </c>
      <c r="M15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5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90</v>
      </c>
      <c r="O15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5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56">
        <f>SUM(Analiza_wRankingach[[#This Row],[THE_RV1000]:[Webometrics_RV1000]])</f>
        <v>3090</v>
      </c>
      <c r="R156">
        <f>SUMIFS(StandardName[RankValueInTheRanking],StandardName[StandardizedName],Analiza_wRankingach[[#This Row],[Nazwa uczelni]],StandardName[Ranking],"=THE")</f>
        <v>0</v>
      </c>
      <c r="S156">
        <f>SUMIFS(StandardName[RankValueInTheRanking],StandardName[StandardizedName],Analiza_wRankingach[[#This Row],[Nazwa uczelni]],StandardName[Ranking],"=ARWU")</f>
        <v>90</v>
      </c>
      <c r="T156">
        <f>SUMIFS(StandardName[RankValueInTheRanking],StandardName[StandardizedName],Analiza_wRankingach[[#This Row],[Nazwa uczelni]],StandardName[Ranking],"=QS")</f>
        <v>0</v>
      </c>
      <c r="U156">
        <f>SUMIFS(StandardName[RankValueInTheRanking],StandardName[StandardizedName],Analiza_wRankingach[[#This Row],[Nazwa uczelni]],StandardName[Ranking],"=Webometrics")</f>
        <v>0</v>
      </c>
      <c r="V156">
        <f>SUMIFS(StandardName[IDinTheRanking],StandardName[StandardizedName],Analiza_wRankingach[[#This Row],[Nazwa uczelni]],StandardName[Ranking],"=THE")</f>
        <v>0</v>
      </c>
      <c r="W156">
        <f>SUMIFS(StandardName[IDinTheRanking],StandardName[StandardizedName],Analiza_wRankingach[[#This Row],[Nazwa uczelni]],StandardName[Ranking],"=ARWU")</f>
        <v>91</v>
      </c>
      <c r="X156">
        <f>SUMIFS(StandardName[IDinTheRanking],StandardName[StandardizedName],Analiza_wRankingach[[#This Row],[Nazwa uczelni]],StandardName[Ranking],"=QS")</f>
        <v>0</v>
      </c>
      <c r="Y156">
        <f>SUMIFS(StandardName[IDinTheRanking],StandardName[StandardizedName],Analiza_wRankingach[[#This Row],[Nazwa uczelni]],StandardName[Ranking],"=Webometrics")</f>
        <v>0</v>
      </c>
      <c r="Z156">
        <f>SUM(Analiza_wRankingach[[#This Row],[THE_ID]:[Webometrics_ID]])</f>
        <v>91</v>
      </c>
    </row>
    <row r="157" spans="1:26" hidden="1" x14ac:dyDescent="0.45">
      <c r="A157" t="s">
        <v>707</v>
      </c>
      <c r="B157">
        <v>56</v>
      </c>
      <c r="C157" t="s">
        <v>211</v>
      </c>
      <c r="D157">
        <v>56</v>
      </c>
      <c r="E157" t="s">
        <v>849</v>
      </c>
      <c r="G157" t="s">
        <v>451</v>
      </c>
      <c r="H157">
        <f>IF(SUMIFS(StandardName[IDinTheRanking],StandardName[StandardizedName],Analiza_wRankingach[[#This Row],[Nazwa uczelni]],StandardName[Ranking],"=THE")&gt;0,1,0)</f>
        <v>1</v>
      </c>
      <c r="I157">
        <f>IF(SUMIFS(StandardName[IDinTheRanking],StandardName[StandardizedName],Analiza_wRankingach[[#This Row],[Nazwa uczelni]],StandardName[Ranking],"=ARWU")&gt;0,1,0)</f>
        <v>0</v>
      </c>
      <c r="J157">
        <f>IF(SUMIFS(StandardName[IDinTheRanking],StandardName[StandardizedName],Analiza_wRankingach[[#This Row],[Nazwa uczelni]],StandardName[Ranking],"=QS")&gt;0,1,0)</f>
        <v>0</v>
      </c>
      <c r="K157">
        <f>IF(SUMIFS(StandardName[IDinTheRanking],StandardName[StandardizedName],Analiza_wRankingach[[#This Row],[Nazwa uczelni]],StandardName[Ranking],"=Webometrics")&gt;0,1,0)</f>
        <v>0</v>
      </c>
      <c r="L157">
        <f>SUM(Analiza_wRankingach[[#This Row],[THE]:[Webometrics]])</f>
        <v>1</v>
      </c>
      <c r="M15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91</v>
      </c>
      <c r="N15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5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5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57">
        <f>SUM(Analiza_wRankingach[[#This Row],[THE_RV1000]:[Webometrics_RV1000]])</f>
        <v>3091</v>
      </c>
      <c r="R157">
        <f>SUMIFS(StandardName[RankValueInTheRanking],StandardName[StandardizedName],Analiza_wRankingach[[#This Row],[Nazwa uczelni]],StandardName[Ranking],"=THE")</f>
        <v>91</v>
      </c>
      <c r="S157">
        <f>SUMIFS(StandardName[RankValueInTheRanking],StandardName[StandardizedName],Analiza_wRankingach[[#This Row],[Nazwa uczelni]],StandardName[Ranking],"=ARWU")</f>
        <v>0</v>
      </c>
      <c r="T157">
        <f>SUMIFS(StandardName[RankValueInTheRanking],StandardName[StandardizedName],Analiza_wRankingach[[#This Row],[Nazwa uczelni]],StandardName[Ranking],"=QS")</f>
        <v>0</v>
      </c>
      <c r="U157">
        <f>SUMIFS(StandardName[RankValueInTheRanking],StandardName[StandardizedName],Analiza_wRankingach[[#This Row],[Nazwa uczelni]],StandardName[Ranking],"=Webometrics")</f>
        <v>0</v>
      </c>
      <c r="V157">
        <f>SUMIFS(StandardName[IDinTheRanking],StandardName[StandardizedName],Analiza_wRankingach[[#This Row],[Nazwa uczelni]],StandardName[Ranking],"=THE")</f>
        <v>91</v>
      </c>
      <c r="W157">
        <f>SUMIFS(StandardName[IDinTheRanking],StandardName[StandardizedName],Analiza_wRankingach[[#This Row],[Nazwa uczelni]],StandardName[Ranking],"=ARWU")</f>
        <v>0</v>
      </c>
      <c r="X157">
        <f>SUMIFS(StandardName[IDinTheRanking],StandardName[StandardizedName],Analiza_wRankingach[[#This Row],[Nazwa uczelni]],StandardName[Ranking],"=QS")</f>
        <v>0</v>
      </c>
      <c r="Y157">
        <f>SUMIFS(StandardName[IDinTheRanking],StandardName[StandardizedName],Analiza_wRankingach[[#This Row],[Nazwa uczelni]],StandardName[Ranking],"=Webometrics")</f>
        <v>0</v>
      </c>
      <c r="Z157">
        <f>SUM(Analiza_wRankingach[[#This Row],[THE_ID]:[Webometrics_ID]])</f>
        <v>91</v>
      </c>
    </row>
    <row r="158" spans="1:26" hidden="1" x14ac:dyDescent="0.45">
      <c r="A158" t="s">
        <v>245</v>
      </c>
      <c r="B158">
        <v>57</v>
      </c>
      <c r="C158" t="s">
        <v>245</v>
      </c>
      <c r="D158">
        <v>57</v>
      </c>
      <c r="E158" t="s">
        <v>849</v>
      </c>
      <c r="G158" t="s">
        <v>761</v>
      </c>
      <c r="H158">
        <f>IF(SUMIFS(StandardName[IDinTheRanking],StandardName[StandardizedName],Analiza_wRankingach[[#This Row],[Nazwa uczelni]],StandardName[Ranking],"=THE")&gt;0,1,0)</f>
        <v>0</v>
      </c>
      <c r="I158">
        <f>IF(SUMIFS(StandardName[IDinTheRanking],StandardName[StandardizedName],Analiza_wRankingach[[#This Row],[Nazwa uczelni]],StandardName[Ranking],"=ARWU")&gt;0,1,0)</f>
        <v>0</v>
      </c>
      <c r="J158">
        <f>IF(SUMIFS(StandardName[IDinTheRanking],StandardName[StandardizedName],Analiza_wRankingach[[#This Row],[Nazwa uczelni]],StandardName[Ranking],"=QS")&gt;0,1,0)</f>
        <v>1</v>
      </c>
      <c r="K158">
        <f>IF(SUMIFS(StandardName[IDinTheRanking],StandardName[StandardizedName],Analiza_wRankingach[[#This Row],[Nazwa uczelni]],StandardName[Ranking],"=Webometrics")&gt;0,1,0)</f>
        <v>0</v>
      </c>
      <c r="L158">
        <f>SUM(Analiza_wRankingach[[#This Row],[THE]:[Webometrics]])</f>
        <v>1</v>
      </c>
      <c r="M15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5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5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91</v>
      </c>
      <c r="P15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58">
        <f>SUM(Analiza_wRankingach[[#This Row],[THE_RV1000]:[Webometrics_RV1000]])</f>
        <v>3091</v>
      </c>
      <c r="R158">
        <f>SUMIFS(StandardName[RankValueInTheRanking],StandardName[StandardizedName],Analiza_wRankingach[[#This Row],[Nazwa uczelni]],StandardName[Ranking],"=THE")</f>
        <v>0</v>
      </c>
      <c r="S158">
        <f>SUMIFS(StandardName[RankValueInTheRanking],StandardName[StandardizedName],Analiza_wRankingach[[#This Row],[Nazwa uczelni]],StandardName[Ranking],"=ARWU")</f>
        <v>0</v>
      </c>
      <c r="T158">
        <f>SUMIFS(StandardName[RankValueInTheRanking],StandardName[StandardizedName],Analiza_wRankingach[[#This Row],[Nazwa uczelni]],StandardName[Ranking],"=QS")</f>
        <v>91</v>
      </c>
      <c r="U158">
        <f>SUMIFS(StandardName[RankValueInTheRanking],StandardName[StandardizedName],Analiza_wRankingach[[#This Row],[Nazwa uczelni]],StandardName[Ranking],"=Webometrics")</f>
        <v>0</v>
      </c>
      <c r="V158">
        <f>SUMIFS(StandardName[IDinTheRanking],StandardName[StandardizedName],Analiza_wRankingach[[#This Row],[Nazwa uczelni]],StandardName[Ranking],"=THE")</f>
        <v>0</v>
      </c>
      <c r="W158">
        <f>SUMIFS(StandardName[IDinTheRanking],StandardName[StandardizedName],Analiza_wRankingach[[#This Row],[Nazwa uczelni]],StandardName[Ranking],"=ARWU")</f>
        <v>0</v>
      </c>
      <c r="X158">
        <f>SUMIFS(StandardName[IDinTheRanking],StandardName[StandardizedName],Analiza_wRankingach[[#This Row],[Nazwa uczelni]],StandardName[Ranking],"=QS")</f>
        <v>91</v>
      </c>
      <c r="Y158">
        <f>SUMIFS(StandardName[IDinTheRanking],StandardName[StandardizedName],Analiza_wRankingach[[#This Row],[Nazwa uczelni]],StandardName[Ranking],"=Webometrics")</f>
        <v>0</v>
      </c>
      <c r="Z158">
        <f>SUM(Analiza_wRankingach[[#This Row],[THE_ID]:[Webometrics_ID]])</f>
        <v>91</v>
      </c>
    </row>
    <row r="159" spans="1:26" hidden="1" x14ac:dyDescent="0.45">
      <c r="A159" t="s">
        <v>326</v>
      </c>
      <c r="B159">
        <v>58</v>
      </c>
      <c r="C159" t="s">
        <v>326</v>
      </c>
      <c r="D159">
        <v>58</v>
      </c>
      <c r="E159" t="s">
        <v>849</v>
      </c>
      <c r="G159" t="s">
        <v>837</v>
      </c>
      <c r="H159">
        <f>IF(SUMIFS(StandardName[IDinTheRanking],StandardName[StandardizedName],Analiza_wRankingach[[#This Row],[Nazwa uczelni]],StandardName[Ranking],"=THE")&gt;0,1,0)</f>
        <v>0</v>
      </c>
      <c r="I159">
        <f>IF(SUMIFS(StandardName[IDinTheRanking],StandardName[StandardizedName],Analiza_wRankingach[[#This Row],[Nazwa uczelni]],StandardName[Ranking],"=ARWU")&gt;0,1,0)</f>
        <v>0</v>
      </c>
      <c r="J159">
        <f>IF(SUMIFS(StandardName[IDinTheRanking],StandardName[StandardizedName],Analiza_wRankingach[[#This Row],[Nazwa uczelni]],StandardName[Ranking],"=QS")&gt;0,1,0)</f>
        <v>0</v>
      </c>
      <c r="K159">
        <f>IF(SUMIFS(StandardName[IDinTheRanking],StandardName[StandardizedName],Analiza_wRankingach[[#This Row],[Nazwa uczelni]],StandardName[Ranking],"=Webometrics")&gt;0,1,0)</f>
        <v>1</v>
      </c>
      <c r="L159">
        <f>SUM(Analiza_wRankingach[[#This Row],[THE]:[Webometrics]])</f>
        <v>1</v>
      </c>
      <c r="M15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5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5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5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91</v>
      </c>
      <c r="Q159">
        <f>SUM(Analiza_wRankingach[[#This Row],[THE_RV1000]:[Webometrics_RV1000]])</f>
        <v>3091</v>
      </c>
      <c r="R159">
        <f>SUMIFS(StandardName[RankValueInTheRanking],StandardName[StandardizedName],Analiza_wRankingach[[#This Row],[Nazwa uczelni]],StandardName[Ranking],"=THE")</f>
        <v>0</v>
      </c>
      <c r="S159">
        <f>SUMIFS(StandardName[RankValueInTheRanking],StandardName[StandardizedName],Analiza_wRankingach[[#This Row],[Nazwa uczelni]],StandardName[Ranking],"=ARWU")</f>
        <v>0</v>
      </c>
      <c r="T159">
        <f>SUMIFS(StandardName[RankValueInTheRanking],StandardName[StandardizedName],Analiza_wRankingach[[#This Row],[Nazwa uczelni]],StandardName[Ranking],"=QS")</f>
        <v>0</v>
      </c>
      <c r="U159">
        <f>SUMIFS(StandardName[RankValueInTheRanking],StandardName[StandardizedName],Analiza_wRankingach[[#This Row],[Nazwa uczelni]],StandardName[Ranking],"=Webometrics")</f>
        <v>91</v>
      </c>
      <c r="V159">
        <f>SUMIFS(StandardName[IDinTheRanking],StandardName[StandardizedName],Analiza_wRankingach[[#This Row],[Nazwa uczelni]],StandardName[Ranking],"=THE")</f>
        <v>0</v>
      </c>
      <c r="W159">
        <f>SUMIFS(StandardName[IDinTheRanking],StandardName[StandardizedName],Analiza_wRankingach[[#This Row],[Nazwa uczelni]],StandardName[Ranking],"=ARWU")</f>
        <v>0</v>
      </c>
      <c r="X159">
        <f>SUMIFS(StandardName[IDinTheRanking],StandardName[StandardizedName],Analiza_wRankingach[[#This Row],[Nazwa uczelni]],StandardName[Ranking],"=QS")</f>
        <v>0</v>
      </c>
      <c r="Y159">
        <f>SUMIFS(StandardName[IDinTheRanking],StandardName[StandardizedName],Analiza_wRankingach[[#This Row],[Nazwa uczelni]],StandardName[Ranking],"=Webometrics")</f>
        <v>91</v>
      </c>
      <c r="Z159">
        <f>SUM(Analiza_wRankingach[[#This Row],[THE_ID]:[Webometrics_ID]])</f>
        <v>91</v>
      </c>
    </row>
    <row r="160" spans="1:26" hidden="1" x14ac:dyDescent="0.45">
      <c r="A160" t="s">
        <v>710</v>
      </c>
      <c r="B160">
        <v>59</v>
      </c>
      <c r="C160" t="s">
        <v>190</v>
      </c>
      <c r="D160">
        <v>59</v>
      </c>
      <c r="E160" t="s">
        <v>849</v>
      </c>
      <c r="G160" t="s">
        <v>763</v>
      </c>
      <c r="H160">
        <f>IF(SUMIFS(StandardName[IDinTheRanking],StandardName[StandardizedName],Analiza_wRankingach[[#This Row],[Nazwa uczelni]],StandardName[Ranking],"=THE")&gt;0,1,0)</f>
        <v>0</v>
      </c>
      <c r="I160">
        <f>IF(SUMIFS(StandardName[IDinTheRanking],StandardName[StandardizedName],Analiza_wRankingach[[#This Row],[Nazwa uczelni]],StandardName[Ranking],"=ARWU")&gt;0,1,0)</f>
        <v>0</v>
      </c>
      <c r="J160">
        <f>IF(SUMIFS(StandardName[IDinTheRanking],StandardName[StandardizedName],Analiza_wRankingach[[#This Row],[Nazwa uczelni]],StandardName[Ranking],"=QS")&gt;0,1,0)</f>
        <v>1</v>
      </c>
      <c r="K160">
        <f>IF(SUMIFS(StandardName[IDinTheRanking],StandardName[StandardizedName],Analiza_wRankingach[[#This Row],[Nazwa uczelni]],StandardName[Ranking],"=Webometrics")&gt;0,1,0)</f>
        <v>0</v>
      </c>
      <c r="L160">
        <f>SUM(Analiza_wRankingach[[#This Row],[THE]:[Webometrics]])</f>
        <v>1</v>
      </c>
      <c r="M16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6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6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92</v>
      </c>
      <c r="P16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60">
        <f>SUM(Analiza_wRankingach[[#This Row],[THE_RV1000]:[Webometrics_RV1000]])</f>
        <v>3092</v>
      </c>
      <c r="R160">
        <f>SUMIFS(StandardName[RankValueInTheRanking],StandardName[StandardizedName],Analiza_wRankingach[[#This Row],[Nazwa uczelni]],StandardName[Ranking],"=THE")</f>
        <v>0</v>
      </c>
      <c r="S160">
        <f>SUMIFS(StandardName[RankValueInTheRanking],StandardName[StandardizedName],Analiza_wRankingach[[#This Row],[Nazwa uczelni]],StandardName[Ranking],"=ARWU")</f>
        <v>0</v>
      </c>
      <c r="T160">
        <f>SUMIFS(StandardName[RankValueInTheRanking],StandardName[StandardizedName],Analiza_wRankingach[[#This Row],[Nazwa uczelni]],StandardName[Ranking],"=QS")</f>
        <v>92</v>
      </c>
      <c r="U160">
        <f>SUMIFS(StandardName[RankValueInTheRanking],StandardName[StandardizedName],Analiza_wRankingach[[#This Row],[Nazwa uczelni]],StandardName[Ranking],"=Webometrics")</f>
        <v>0</v>
      </c>
      <c r="V160">
        <f>SUMIFS(StandardName[IDinTheRanking],StandardName[StandardizedName],Analiza_wRankingach[[#This Row],[Nazwa uczelni]],StandardName[Ranking],"=THE")</f>
        <v>0</v>
      </c>
      <c r="W160">
        <f>SUMIFS(StandardName[IDinTheRanking],StandardName[StandardizedName],Analiza_wRankingach[[#This Row],[Nazwa uczelni]],StandardName[Ranking],"=ARWU")</f>
        <v>0</v>
      </c>
      <c r="X160">
        <f>SUMIFS(StandardName[IDinTheRanking],StandardName[StandardizedName],Analiza_wRankingach[[#This Row],[Nazwa uczelni]],StandardName[Ranking],"=QS")</f>
        <v>92</v>
      </c>
      <c r="Y160">
        <f>SUMIFS(StandardName[IDinTheRanking],StandardName[StandardizedName],Analiza_wRankingach[[#This Row],[Nazwa uczelni]],StandardName[Ranking],"=Webometrics")</f>
        <v>0</v>
      </c>
      <c r="Z160">
        <f>SUM(Analiza_wRankingach[[#This Row],[THE_ID]:[Webometrics_ID]])</f>
        <v>92</v>
      </c>
    </row>
    <row r="161" spans="1:26" hidden="1" x14ac:dyDescent="0.45">
      <c r="A161" t="s">
        <v>446</v>
      </c>
      <c r="B161">
        <v>60</v>
      </c>
      <c r="C161" t="s">
        <v>446</v>
      </c>
      <c r="D161">
        <v>60</v>
      </c>
      <c r="E161" t="s">
        <v>849</v>
      </c>
      <c r="G161" t="s">
        <v>460</v>
      </c>
      <c r="H161">
        <f>IF(SUMIFS(StandardName[IDinTheRanking],StandardName[StandardizedName],Analiza_wRankingach[[#This Row],[Nazwa uczelni]],StandardName[Ranking],"=THE")&gt;0,1,0)</f>
        <v>1</v>
      </c>
      <c r="I161">
        <f>IF(SUMIFS(StandardName[IDinTheRanking],StandardName[StandardizedName],Analiza_wRankingach[[#This Row],[Nazwa uczelni]],StandardName[Ranking],"=ARWU")&gt;0,1,0)</f>
        <v>0</v>
      </c>
      <c r="J161">
        <f>IF(SUMIFS(StandardName[IDinTheRanking],StandardName[StandardizedName],Analiza_wRankingach[[#This Row],[Nazwa uczelni]],StandardName[Ranking],"=QS")&gt;0,1,0)</f>
        <v>0</v>
      </c>
      <c r="K161">
        <f>IF(SUMIFS(StandardName[IDinTheRanking],StandardName[StandardizedName],Analiza_wRankingach[[#This Row],[Nazwa uczelni]],StandardName[Ranking],"=Webometrics")&gt;0,1,0)</f>
        <v>0</v>
      </c>
      <c r="L161">
        <f>SUM(Analiza_wRankingach[[#This Row],[THE]:[Webometrics]])</f>
        <v>1</v>
      </c>
      <c r="M16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94</v>
      </c>
      <c r="N16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6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6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61">
        <f>SUM(Analiza_wRankingach[[#This Row],[THE_RV1000]:[Webometrics_RV1000]])</f>
        <v>3094</v>
      </c>
      <c r="R161">
        <f>SUMIFS(StandardName[RankValueInTheRanking],StandardName[StandardizedName],Analiza_wRankingach[[#This Row],[Nazwa uczelni]],StandardName[Ranking],"=THE")</f>
        <v>94</v>
      </c>
      <c r="S161">
        <f>SUMIFS(StandardName[RankValueInTheRanking],StandardName[StandardizedName],Analiza_wRankingach[[#This Row],[Nazwa uczelni]],StandardName[Ranking],"=ARWU")</f>
        <v>0</v>
      </c>
      <c r="T161">
        <f>SUMIFS(StandardName[RankValueInTheRanking],StandardName[StandardizedName],Analiza_wRankingach[[#This Row],[Nazwa uczelni]],StandardName[Ranking],"=QS")</f>
        <v>0</v>
      </c>
      <c r="U161">
        <f>SUMIFS(StandardName[RankValueInTheRanking],StandardName[StandardizedName],Analiza_wRankingach[[#This Row],[Nazwa uczelni]],StandardName[Ranking],"=Webometrics")</f>
        <v>0</v>
      </c>
      <c r="V161">
        <f>SUMIFS(StandardName[IDinTheRanking],StandardName[StandardizedName],Analiza_wRankingach[[#This Row],[Nazwa uczelni]],StandardName[Ranking],"=THE")</f>
        <v>94</v>
      </c>
      <c r="W161">
        <f>SUMIFS(StandardName[IDinTheRanking],StandardName[StandardizedName],Analiza_wRankingach[[#This Row],[Nazwa uczelni]],StandardName[Ranking],"=ARWU")</f>
        <v>0</v>
      </c>
      <c r="X161">
        <f>SUMIFS(StandardName[IDinTheRanking],StandardName[StandardizedName],Analiza_wRankingach[[#This Row],[Nazwa uczelni]],StandardName[Ranking],"=QS")</f>
        <v>0</v>
      </c>
      <c r="Y161">
        <f>SUMIFS(StandardName[IDinTheRanking],StandardName[StandardizedName],Analiza_wRankingach[[#This Row],[Nazwa uczelni]],StandardName[Ranking],"=Webometrics")</f>
        <v>0</v>
      </c>
      <c r="Z161">
        <f>SUM(Analiza_wRankingach[[#This Row],[THE_ID]:[Webometrics_ID]])</f>
        <v>94</v>
      </c>
    </row>
    <row r="162" spans="1:26" hidden="1" x14ac:dyDescent="0.45">
      <c r="A162" t="s">
        <v>369</v>
      </c>
      <c r="B162">
        <v>61</v>
      </c>
      <c r="C162" t="s">
        <v>369</v>
      </c>
      <c r="D162">
        <v>61</v>
      </c>
      <c r="E162" t="s">
        <v>849</v>
      </c>
      <c r="G162" t="s">
        <v>770</v>
      </c>
      <c r="H162">
        <f>IF(SUMIFS(StandardName[IDinTheRanking],StandardName[StandardizedName],Analiza_wRankingach[[#This Row],[Nazwa uczelni]],StandardName[Ranking],"=THE")&gt;0,1,0)</f>
        <v>0</v>
      </c>
      <c r="I162">
        <f>IF(SUMIFS(StandardName[IDinTheRanking],StandardName[StandardizedName],Analiza_wRankingach[[#This Row],[Nazwa uczelni]],StandardName[Ranking],"=ARWU")&gt;0,1,0)</f>
        <v>0</v>
      </c>
      <c r="J162">
        <f>IF(SUMIFS(StandardName[IDinTheRanking],StandardName[StandardizedName],Analiza_wRankingach[[#This Row],[Nazwa uczelni]],StandardName[Ranking],"=QS")&gt;0,1,0)</f>
        <v>1</v>
      </c>
      <c r="K162">
        <f>IF(SUMIFS(StandardName[IDinTheRanking],StandardName[StandardizedName],Analiza_wRankingach[[#This Row],[Nazwa uczelni]],StandardName[Ranking],"=Webometrics")&gt;0,1,0)</f>
        <v>0</v>
      </c>
      <c r="L162">
        <f>SUM(Analiza_wRankingach[[#This Row],[THE]:[Webometrics]])</f>
        <v>1</v>
      </c>
      <c r="M16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6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6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95</v>
      </c>
      <c r="P16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62">
        <f>SUM(Analiza_wRankingach[[#This Row],[THE_RV1000]:[Webometrics_RV1000]])</f>
        <v>3095</v>
      </c>
      <c r="R162">
        <f>SUMIFS(StandardName[RankValueInTheRanking],StandardName[StandardizedName],Analiza_wRankingach[[#This Row],[Nazwa uczelni]],StandardName[Ranking],"=THE")</f>
        <v>0</v>
      </c>
      <c r="S162">
        <f>SUMIFS(StandardName[RankValueInTheRanking],StandardName[StandardizedName],Analiza_wRankingach[[#This Row],[Nazwa uczelni]],StandardName[Ranking],"=ARWU")</f>
        <v>0</v>
      </c>
      <c r="T162">
        <f>SUMIFS(StandardName[RankValueInTheRanking],StandardName[StandardizedName],Analiza_wRankingach[[#This Row],[Nazwa uczelni]],StandardName[Ranking],"=QS")</f>
        <v>95</v>
      </c>
      <c r="U162">
        <f>SUMIFS(StandardName[RankValueInTheRanking],StandardName[StandardizedName],Analiza_wRankingach[[#This Row],[Nazwa uczelni]],StandardName[Ranking],"=Webometrics")</f>
        <v>0</v>
      </c>
      <c r="V162">
        <f>SUMIFS(StandardName[IDinTheRanking],StandardName[StandardizedName],Analiza_wRankingach[[#This Row],[Nazwa uczelni]],StandardName[Ranking],"=THE")</f>
        <v>0</v>
      </c>
      <c r="W162">
        <f>SUMIFS(StandardName[IDinTheRanking],StandardName[StandardizedName],Analiza_wRankingach[[#This Row],[Nazwa uczelni]],StandardName[Ranking],"=ARWU")</f>
        <v>0</v>
      </c>
      <c r="X162">
        <f>SUMIFS(StandardName[IDinTheRanking],StandardName[StandardizedName],Analiza_wRankingach[[#This Row],[Nazwa uczelni]],StandardName[Ranking],"=QS")</f>
        <v>95</v>
      </c>
      <c r="Y162">
        <f>SUMIFS(StandardName[IDinTheRanking],StandardName[StandardizedName],Analiza_wRankingach[[#This Row],[Nazwa uczelni]],StandardName[Ranking],"=Webometrics")</f>
        <v>0</v>
      </c>
      <c r="Z162">
        <f>SUM(Analiza_wRankingach[[#This Row],[THE_ID]:[Webometrics_ID]])</f>
        <v>95</v>
      </c>
    </row>
    <row r="163" spans="1:26" hidden="1" x14ac:dyDescent="0.45">
      <c r="A163" t="s">
        <v>392</v>
      </c>
      <c r="B163">
        <v>62</v>
      </c>
      <c r="C163" t="s">
        <v>392</v>
      </c>
      <c r="D163">
        <v>61</v>
      </c>
      <c r="E163" t="s">
        <v>849</v>
      </c>
      <c r="G163" t="s">
        <v>469</v>
      </c>
      <c r="H163">
        <f>IF(SUMIFS(StandardName[IDinTheRanking],StandardName[StandardizedName],Analiza_wRankingach[[#This Row],[Nazwa uczelni]],StandardName[Ranking],"=THE")&gt;0,1,0)</f>
        <v>1</v>
      </c>
      <c r="I163">
        <f>IF(SUMIFS(StandardName[IDinTheRanking],StandardName[StandardizedName],Analiza_wRankingach[[#This Row],[Nazwa uczelni]],StandardName[Ranking],"=ARWU")&gt;0,1,0)</f>
        <v>0</v>
      </c>
      <c r="J163">
        <f>IF(SUMIFS(StandardName[IDinTheRanking],StandardName[StandardizedName],Analiza_wRankingach[[#This Row],[Nazwa uczelni]],StandardName[Ranking],"=QS")&gt;0,1,0)</f>
        <v>0</v>
      </c>
      <c r="K163">
        <f>IF(SUMIFS(StandardName[IDinTheRanking],StandardName[StandardizedName],Analiza_wRankingach[[#This Row],[Nazwa uczelni]],StandardName[Ranking],"=Webometrics")&gt;0,1,0)</f>
        <v>0</v>
      </c>
      <c r="L163">
        <f>SUM(Analiza_wRankingach[[#This Row],[THE]:[Webometrics]])</f>
        <v>1</v>
      </c>
      <c r="M163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95</v>
      </c>
      <c r="N163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63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63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63">
        <f>SUM(Analiza_wRankingach[[#This Row],[THE_RV1000]:[Webometrics_RV1000]])</f>
        <v>3095</v>
      </c>
      <c r="R163">
        <f>SUMIFS(StandardName[RankValueInTheRanking],StandardName[StandardizedName],Analiza_wRankingach[[#This Row],[Nazwa uczelni]],StandardName[Ranking],"=THE")</f>
        <v>95</v>
      </c>
      <c r="S163">
        <f>SUMIFS(StandardName[RankValueInTheRanking],StandardName[StandardizedName],Analiza_wRankingach[[#This Row],[Nazwa uczelni]],StandardName[Ranking],"=ARWU")</f>
        <v>0</v>
      </c>
      <c r="T163">
        <f>SUMIFS(StandardName[RankValueInTheRanking],StandardName[StandardizedName],Analiza_wRankingach[[#This Row],[Nazwa uczelni]],StandardName[Ranking],"=QS")</f>
        <v>0</v>
      </c>
      <c r="U163">
        <f>SUMIFS(StandardName[RankValueInTheRanking],StandardName[StandardizedName],Analiza_wRankingach[[#This Row],[Nazwa uczelni]],StandardName[Ranking],"=Webometrics")</f>
        <v>0</v>
      </c>
      <c r="V163">
        <f>SUMIFS(StandardName[IDinTheRanking],StandardName[StandardizedName],Analiza_wRankingach[[#This Row],[Nazwa uczelni]],StandardName[Ranking],"=THE")</f>
        <v>97</v>
      </c>
      <c r="W163">
        <f>SUMIFS(StandardName[IDinTheRanking],StandardName[StandardizedName],Analiza_wRankingach[[#This Row],[Nazwa uczelni]],StandardName[Ranking],"=ARWU")</f>
        <v>0</v>
      </c>
      <c r="X163">
        <f>SUMIFS(StandardName[IDinTheRanking],StandardName[StandardizedName],Analiza_wRankingach[[#This Row],[Nazwa uczelni]],StandardName[Ranking],"=QS")</f>
        <v>0</v>
      </c>
      <c r="Y163">
        <f>SUMIFS(StandardName[IDinTheRanking],StandardName[StandardizedName],Analiza_wRankingach[[#This Row],[Nazwa uczelni]],StandardName[Ranking],"=Webometrics")</f>
        <v>0</v>
      </c>
      <c r="Z163">
        <f>SUM(Analiza_wRankingach[[#This Row],[THE_ID]:[Webometrics_ID]])</f>
        <v>97</v>
      </c>
    </row>
    <row r="164" spans="1:26" hidden="1" x14ac:dyDescent="0.45">
      <c r="A164" t="s">
        <v>332</v>
      </c>
      <c r="B164">
        <v>63</v>
      </c>
      <c r="C164" t="s">
        <v>332</v>
      </c>
      <c r="D164">
        <v>63</v>
      </c>
      <c r="E164" t="s">
        <v>849</v>
      </c>
      <c r="G164" t="s">
        <v>773</v>
      </c>
      <c r="H164">
        <f>IF(SUMIFS(StandardName[IDinTheRanking],StandardName[StandardizedName],Analiza_wRankingach[[#This Row],[Nazwa uczelni]],StandardName[Ranking],"=THE")&gt;0,1,0)</f>
        <v>0</v>
      </c>
      <c r="I164">
        <f>IF(SUMIFS(StandardName[IDinTheRanking],StandardName[StandardizedName],Analiza_wRankingach[[#This Row],[Nazwa uczelni]],StandardName[Ranking],"=ARWU")&gt;0,1,0)</f>
        <v>0</v>
      </c>
      <c r="J164">
        <f>IF(SUMIFS(StandardName[IDinTheRanking],StandardName[StandardizedName],Analiza_wRankingach[[#This Row],[Nazwa uczelni]],StandardName[Ranking],"=QS")&gt;0,1,0)</f>
        <v>1</v>
      </c>
      <c r="K164">
        <f>IF(SUMIFS(StandardName[IDinTheRanking],StandardName[StandardizedName],Analiza_wRankingach[[#This Row],[Nazwa uczelni]],StandardName[Ranking],"=Webometrics")&gt;0,1,0)</f>
        <v>0</v>
      </c>
      <c r="L164">
        <f>SUM(Analiza_wRankingach[[#This Row],[THE]:[Webometrics]])</f>
        <v>1</v>
      </c>
      <c r="M164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64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64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96</v>
      </c>
      <c r="P164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64">
        <f>SUM(Analiza_wRankingach[[#This Row],[THE_RV1000]:[Webometrics_RV1000]])</f>
        <v>3096</v>
      </c>
      <c r="R164">
        <f>SUMIFS(StandardName[RankValueInTheRanking],StandardName[StandardizedName],Analiza_wRankingach[[#This Row],[Nazwa uczelni]],StandardName[Ranking],"=THE")</f>
        <v>0</v>
      </c>
      <c r="S164">
        <f>SUMIFS(StandardName[RankValueInTheRanking],StandardName[StandardizedName],Analiza_wRankingach[[#This Row],[Nazwa uczelni]],StandardName[Ranking],"=ARWU")</f>
        <v>0</v>
      </c>
      <c r="T164">
        <f>SUMIFS(StandardName[RankValueInTheRanking],StandardName[StandardizedName],Analiza_wRankingach[[#This Row],[Nazwa uczelni]],StandardName[Ranking],"=QS")</f>
        <v>96</v>
      </c>
      <c r="U164">
        <f>SUMIFS(StandardName[RankValueInTheRanking],StandardName[StandardizedName],Analiza_wRankingach[[#This Row],[Nazwa uczelni]],StandardName[Ranking],"=Webometrics")</f>
        <v>0</v>
      </c>
      <c r="V164">
        <f>SUMIFS(StandardName[IDinTheRanking],StandardName[StandardizedName],Analiza_wRankingach[[#This Row],[Nazwa uczelni]],StandardName[Ranking],"=THE")</f>
        <v>0</v>
      </c>
      <c r="W164">
        <f>SUMIFS(StandardName[IDinTheRanking],StandardName[StandardizedName],Analiza_wRankingach[[#This Row],[Nazwa uczelni]],StandardName[Ranking],"=ARWU")</f>
        <v>0</v>
      </c>
      <c r="X164">
        <f>SUMIFS(StandardName[IDinTheRanking],StandardName[StandardizedName],Analiza_wRankingach[[#This Row],[Nazwa uczelni]],StandardName[Ranking],"=QS")</f>
        <v>96</v>
      </c>
      <c r="Y164">
        <f>SUMIFS(StandardName[IDinTheRanking],StandardName[StandardizedName],Analiza_wRankingach[[#This Row],[Nazwa uczelni]],StandardName[Ranking],"=Webometrics")</f>
        <v>0</v>
      </c>
      <c r="Z164">
        <f>SUM(Analiza_wRankingach[[#This Row],[THE_ID]:[Webometrics_ID]])</f>
        <v>96</v>
      </c>
    </row>
    <row r="165" spans="1:26" hidden="1" x14ac:dyDescent="0.45">
      <c r="A165" t="s">
        <v>715</v>
      </c>
      <c r="B165">
        <v>64</v>
      </c>
      <c r="C165" t="s">
        <v>715</v>
      </c>
      <c r="D165">
        <v>64</v>
      </c>
      <c r="E165" t="s">
        <v>849</v>
      </c>
      <c r="G165" t="s">
        <v>620</v>
      </c>
      <c r="H165">
        <f>IF(SUMIFS(StandardName[IDinTheRanking],StandardName[StandardizedName],Analiza_wRankingach[[#This Row],[Nazwa uczelni]],StandardName[Ranking],"=THE")&gt;0,1,0)</f>
        <v>0</v>
      </c>
      <c r="I165">
        <f>IF(SUMIFS(StandardName[IDinTheRanking],StandardName[StandardizedName],Analiza_wRankingach[[#This Row],[Nazwa uczelni]],StandardName[Ranking],"=ARWU")&gt;0,1,0)</f>
        <v>1</v>
      </c>
      <c r="J165">
        <f>IF(SUMIFS(StandardName[IDinTheRanking],StandardName[StandardizedName],Analiza_wRankingach[[#This Row],[Nazwa uczelni]],StandardName[Ranking],"=QS")&gt;0,1,0)</f>
        <v>0</v>
      </c>
      <c r="K165">
        <f>IF(SUMIFS(StandardName[IDinTheRanking],StandardName[StandardizedName],Analiza_wRankingach[[#This Row],[Nazwa uczelni]],StandardName[Ranking],"=Webometrics")&gt;0,1,0)</f>
        <v>0</v>
      </c>
      <c r="L165">
        <f>SUM(Analiza_wRankingach[[#This Row],[THE]:[Webometrics]])</f>
        <v>1</v>
      </c>
      <c r="M165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65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96</v>
      </c>
      <c r="O165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65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65">
        <f>SUM(Analiza_wRankingach[[#This Row],[THE_RV1000]:[Webometrics_RV1000]])</f>
        <v>3096</v>
      </c>
      <c r="R165">
        <f>SUMIFS(StandardName[RankValueInTheRanking],StandardName[StandardizedName],Analiza_wRankingach[[#This Row],[Nazwa uczelni]],StandardName[Ranking],"=THE")</f>
        <v>0</v>
      </c>
      <c r="S165">
        <f>SUMIFS(StandardName[RankValueInTheRanking],StandardName[StandardizedName],Analiza_wRankingach[[#This Row],[Nazwa uczelni]],StandardName[Ranking],"=ARWU")</f>
        <v>96</v>
      </c>
      <c r="T165">
        <f>SUMIFS(StandardName[RankValueInTheRanking],StandardName[StandardizedName],Analiza_wRankingach[[#This Row],[Nazwa uczelni]],StandardName[Ranking],"=QS")</f>
        <v>0</v>
      </c>
      <c r="U165">
        <f>SUMIFS(StandardName[RankValueInTheRanking],StandardName[StandardizedName],Analiza_wRankingach[[#This Row],[Nazwa uczelni]],StandardName[Ranking],"=Webometrics")</f>
        <v>0</v>
      </c>
      <c r="V165">
        <f>SUMIFS(StandardName[IDinTheRanking],StandardName[StandardizedName],Analiza_wRankingach[[#This Row],[Nazwa uczelni]],StandardName[Ranking],"=THE")</f>
        <v>0</v>
      </c>
      <c r="W165">
        <f>SUMIFS(StandardName[IDinTheRanking],StandardName[StandardizedName],Analiza_wRankingach[[#This Row],[Nazwa uczelni]],StandardName[Ranking],"=ARWU")</f>
        <v>96</v>
      </c>
      <c r="X165">
        <f>SUMIFS(StandardName[IDinTheRanking],StandardName[StandardizedName],Analiza_wRankingach[[#This Row],[Nazwa uczelni]],StandardName[Ranking],"=QS")</f>
        <v>0</v>
      </c>
      <c r="Y165">
        <f>SUMIFS(StandardName[IDinTheRanking],StandardName[StandardizedName],Analiza_wRankingach[[#This Row],[Nazwa uczelni]],StandardName[Ranking],"=Webometrics")</f>
        <v>0</v>
      </c>
      <c r="Z165">
        <f>SUM(Analiza_wRankingach[[#This Row],[THE_ID]:[Webometrics_ID]])</f>
        <v>96</v>
      </c>
    </row>
    <row r="166" spans="1:26" hidden="1" x14ac:dyDescent="0.45">
      <c r="A166" t="s">
        <v>239</v>
      </c>
      <c r="B166">
        <v>65</v>
      </c>
      <c r="C166" t="s">
        <v>239</v>
      </c>
      <c r="D166">
        <v>65</v>
      </c>
      <c r="E166" t="s">
        <v>849</v>
      </c>
      <c r="G166" t="s">
        <v>776</v>
      </c>
      <c r="H166">
        <f>IF(SUMIFS(StandardName[IDinTheRanking],StandardName[StandardizedName],Analiza_wRankingach[[#This Row],[Nazwa uczelni]],StandardName[Ranking],"=THE")&gt;0,1,0)</f>
        <v>0</v>
      </c>
      <c r="I166">
        <f>IF(SUMIFS(StandardName[IDinTheRanking],StandardName[StandardizedName],Analiza_wRankingach[[#This Row],[Nazwa uczelni]],StandardName[Ranking],"=ARWU")&gt;0,1,0)</f>
        <v>0</v>
      </c>
      <c r="J166">
        <f>IF(SUMIFS(StandardName[IDinTheRanking],StandardName[StandardizedName],Analiza_wRankingach[[#This Row],[Nazwa uczelni]],StandardName[Ranking],"=QS")&gt;0,1,0)</f>
        <v>1</v>
      </c>
      <c r="K166">
        <f>IF(SUMIFS(StandardName[IDinTheRanking],StandardName[StandardizedName],Analiza_wRankingach[[#This Row],[Nazwa uczelni]],StandardName[Ranking],"=Webometrics")&gt;0,1,0)</f>
        <v>0</v>
      </c>
      <c r="L166">
        <f>SUM(Analiza_wRankingach[[#This Row],[THE]:[Webometrics]])</f>
        <v>1</v>
      </c>
      <c r="M166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66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66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96</v>
      </c>
      <c r="P166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66">
        <f>SUM(Analiza_wRankingach[[#This Row],[THE_RV1000]:[Webometrics_RV1000]])</f>
        <v>3096</v>
      </c>
      <c r="R166">
        <f>SUMIFS(StandardName[RankValueInTheRanking],StandardName[StandardizedName],Analiza_wRankingach[[#This Row],[Nazwa uczelni]],StandardName[Ranking],"=THE")</f>
        <v>0</v>
      </c>
      <c r="S166">
        <f>SUMIFS(StandardName[RankValueInTheRanking],StandardName[StandardizedName],Analiza_wRankingach[[#This Row],[Nazwa uczelni]],StandardName[Ranking],"=ARWU")</f>
        <v>0</v>
      </c>
      <c r="T166">
        <f>SUMIFS(StandardName[RankValueInTheRanking],StandardName[StandardizedName],Analiza_wRankingach[[#This Row],[Nazwa uczelni]],StandardName[Ranking],"=QS")</f>
        <v>96</v>
      </c>
      <c r="U166">
        <f>SUMIFS(StandardName[RankValueInTheRanking],StandardName[StandardizedName],Analiza_wRankingach[[#This Row],[Nazwa uczelni]],StandardName[Ranking],"=Webometrics")</f>
        <v>0</v>
      </c>
      <c r="V166">
        <f>SUMIFS(StandardName[IDinTheRanking],StandardName[StandardizedName],Analiza_wRankingach[[#This Row],[Nazwa uczelni]],StandardName[Ranking],"=THE")</f>
        <v>0</v>
      </c>
      <c r="W166">
        <f>SUMIFS(StandardName[IDinTheRanking],StandardName[StandardizedName],Analiza_wRankingach[[#This Row],[Nazwa uczelni]],StandardName[Ranking],"=ARWU")</f>
        <v>0</v>
      </c>
      <c r="X166">
        <f>SUMIFS(StandardName[IDinTheRanking],StandardName[StandardizedName],Analiza_wRankingach[[#This Row],[Nazwa uczelni]],StandardName[Ranking],"=QS")</f>
        <v>97</v>
      </c>
      <c r="Y166">
        <f>SUMIFS(StandardName[IDinTheRanking],StandardName[StandardizedName],Analiza_wRankingach[[#This Row],[Nazwa uczelni]],StandardName[Ranking],"=Webometrics")</f>
        <v>0</v>
      </c>
      <c r="Z166">
        <f>SUM(Analiza_wRankingach[[#This Row],[THE_ID]:[Webometrics_ID]])</f>
        <v>97</v>
      </c>
    </row>
    <row r="167" spans="1:26" hidden="1" x14ac:dyDescent="0.45">
      <c r="A167" t="s">
        <v>719</v>
      </c>
      <c r="B167">
        <v>66</v>
      </c>
      <c r="C167" t="s">
        <v>403</v>
      </c>
      <c r="D167">
        <v>65</v>
      </c>
      <c r="E167" t="s">
        <v>849</v>
      </c>
      <c r="G167" t="s">
        <v>844</v>
      </c>
      <c r="H167">
        <f>IF(SUMIFS(StandardName[IDinTheRanking],StandardName[StandardizedName],Analiza_wRankingach[[#This Row],[Nazwa uczelni]],StandardName[Ranking],"=THE")&gt;0,1,0)</f>
        <v>0</v>
      </c>
      <c r="I167">
        <f>IF(SUMIFS(StandardName[IDinTheRanking],StandardName[StandardizedName],Analiza_wRankingach[[#This Row],[Nazwa uczelni]],StandardName[Ranking],"=ARWU")&gt;0,1,0)</f>
        <v>0</v>
      </c>
      <c r="J167">
        <f>IF(SUMIFS(StandardName[IDinTheRanking],StandardName[StandardizedName],Analiza_wRankingach[[#This Row],[Nazwa uczelni]],StandardName[Ranking],"=QS")&gt;0,1,0)</f>
        <v>0</v>
      </c>
      <c r="K167">
        <f>IF(SUMIFS(StandardName[IDinTheRanking],StandardName[StandardizedName],Analiza_wRankingach[[#This Row],[Nazwa uczelni]],StandardName[Ranking],"=Webometrics")&gt;0,1,0)</f>
        <v>1</v>
      </c>
      <c r="L167">
        <f>SUM(Analiza_wRankingach[[#This Row],[THE]:[Webometrics]])</f>
        <v>1</v>
      </c>
      <c r="M167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67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67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67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98</v>
      </c>
      <c r="Q167">
        <f>SUM(Analiza_wRankingach[[#This Row],[THE_RV1000]:[Webometrics_RV1000]])</f>
        <v>3098</v>
      </c>
      <c r="R167">
        <f>SUMIFS(StandardName[RankValueInTheRanking],StandardName[StandardizedName],Analiza_wRankingach[[#This Row],[Nazwa uczelni]],StandardName[Ranking],"=THE")</f>
        <v>0</v>
      </c>
      <c r="S167">
        <f>SUMIFS(StandardName[RankValueInTheRanking],StandardName[StandardizedName],Analiza_wRankingach[[#This Row],[Nazwa uczelni]],StandardName[Ranking],"=ARWU")</f>
        <v>0</v>
      </c>
      <c r="T167">
        <f>SUMIFS(StandardName[RankValueInTheRanking],StandardName[StandardizedName],Analiza_wRankingach[[#This Row],[Nazwa uczelni]],StandardName[Ranking],"=QS")</f>
        <v>0</v>
      </c>
      <c r="U167">
        <f>SUMIFS(StandardName[RankValueInTheRanking],StandardName[StandardizedName],Analiza_wRankingach[[#This Row],[Nazwa uczelni]],StandardName[Ranking],"=Webometrics")</f>
        <v>98</v>
      </c>
      <c r="V167">
        <f>SUMIFS(StandardName[IDinTheRanking],StandardName[StandardizedName],Analiza_wRankingach[[#This Row],[Nazwa uczelni]],StandardName[Ranking],"=THE")</f>
        <v>0</v>
      </c>
      <c r="W167">
        <f>SUMIFS(StandardName[IDinTheRanking],StandardName[StandardizedName],Analiza_wRankingach[[#This Row],[Nazwa uczelni]],StandardName[Ranking],"=ARWU")</f>
        <v>0</v>
      </c>
      <c r="X167">
        <f>SUMIFS(StandardName[IDinTheRanking],StandardName[StandardizedName],Analiza_wRankingach[[#This Row],[Nazwa uczelni]],StandardName[Ranking],"=QS")</f>
        <v>0</v>
      </c>
      <c r="Y167">
        <f>SUMIFS(StandardName[IDinTheRanking],StandardName[StandardizedName],Analiza_wRankingach[[#This Row],[Nazwa uczelni]],StandardName[Ranking],"=Webometrics")</f>
        <v>98</v>
      </c>
      <c r="Z167">
        <f>SUM(Analiza_wRankingach[[#This Row],[THE_ID]:[Webometrics_ID]])</f>
        <v>98</v>
      </c>
    </row>
    <row r="168" spans="1:26" hidden="1" x14ac:dyDescent="0.45">
      <c r="A168" t="s">
        <v>720</v>
      </c>
      <c r="B168">
        <v>67</v>
      </c>
      <c r="C168" t="s">
        <v>720</v>
      </c>
      <c r="D168">
        <v>67</v>
      </c>
      <c r="E168" t="s">
        <v>849</v>
      </c>
      <c r="G168" t="s">
        <v>778</v>
      </c>
      <c r="H168">
        <f>IF(SUMIFS(StandardName[IDinTheRanking],StandardName[StandardizedName],Analiza_wRankingach[[#This Row],[Nazwa uczelni]],StandardName[Ranking],"=THE")&gt;0,1,0)</f>
        <v>0</v>
      </c>
      <c r="I168">
        <f>IF(SUMIFS(StandardName[IDinTheRanking],StandardName[StandardizedName],Analiza_wRankingach[[#This Row],[Nazwa uczelni]],StandardName[Ranking],"=ARWU")&gt;0,1,0)</f>
        <v>0</v>
      </c>
      <c r="J168">
        <f>IF(SUMIFS(StandardName[IDinTheRanking],StandardName[StandardizedName],Analiza_wRankingach[[#This Row],[Nazwa uczelni]],StandardName[Ranking],"=QS")&gt;0,1,0)</f>
        <v>1</v>
      </c>
      <c r="K168">
        <f>IF(SUMIFS(StandardName[IDinTheRanking],StandardName[StandardizedName],Analiza_wRankingach[[#This Row],[Nazwa uczelni]],StandardName[Ranking],"=Webometrics")&gt;0,1,0)</f>
        <v>0</v>
      </c>
      <c r="L168">
        <f>SUM(Analiza_wRankingach[[#This Row],[THE]:[Webometrics]])</f>
        <v>1</v>
      </c>
      <c r="M168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68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68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98</v>
      </c>
      <c r="P168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68">
        <f>SUM(Analiza_wRankingach[[#This Row],[THE_RV1000]:[Webometrics_RV1000]])</f>
        <v>3098</v>
      </c>
      <c r="R168">
        <f>SUMIFS(StandardName[RankValueInTheRanking],StandardName[StandardizedName],Analiza_wRankingach[[#This Row],[Nazwa uczelni]],StandardName[Ranking],"=THE")</f>
        <v>0</v>
      </c>
      <c r="S168">
        <f>SUMIFS(StandardName[RankValueInTheRanking],StandardName[StandardizedName],Analiza_wRankingach[[#This Row],[Nazwa uczelni]],StandardName[Ranking],"=ARWU")</f>
        <v>0</v>
      </c>
      <c r="T168">
        <f>SUMIFS(StandardName[RankValueInTheRanking],StandardName[StandardizedName],Analiza_wRankingach[[#This Row],[Nazwa uczelni]],StandardName[Ranking],"=QS")</f>
        <v>98</v>
      </c>
      <c r="U168">
        <f>SUMIFS(StandardName[RankValueInTheRanking],StandardName[StandardizedName],Analiza_wRankingach[[#This Row],[Nazwa uczelni]],StandardName[Ranking],"=Webometrics")</f>
        <v>0</v>
      </c>
      <c r="V168">
        <f>SUMIFS(StandardName[IDinTheRanking],StandardName[StandardizedName],Analiza_wRankingach[[#This Row],[Nazwa uczelni]],StandardName[Ranking],"=THE")</f>
        <v>0</v>
      </c>
      <c r="W168">
        <f>SUMIFS(StandardName[IDinTheRanking],StandardName[StandardizedName],Analiza_wRankingach[[#This Row],[Nazwa uczelni]],StandardName[Ranking],"=ARWU")</f>
        <v>0</v>
      </c>
      <c r="X168">
        <f>SUMIFS(StandardName[IDinTheRanking],StandardName[StandardizedName],Analiza_wRankingach[[#This Row],[Nazwa uczelni]],StandardName[Ranking],"=QS")</f>
        <v>98</v>
      </c>
      <c r="Y168">
        <f>SUMIFS(StandardName[IDinTheRanking],StandardName[StandardizedName],Analiza_wRankingach[[#This Row],[Nazwa uczelni]],StandardName[Ranking],"=Webometrics")</f>
        <v>0</v>
      </c>
      <c r="Z168">
        <f>SUM(Analiza_wRankingach[[#This Row],[THE_ID]:[Webometrics_ID]])</f>
        <v>98</v>
      </c>
    </row>
    <row r="169" spans="1:26" hidden="1" x14ac:dyDescent="0.45">
      <c r="A169" t="s">
        <v>722</v>
      </c>
      <c r="B169">
        <v>68</v>
      </c>
      <c r="C169" t="s">
        <v>722</v>
      </c>
      <c r="D169">
        <v>68</v>
      </c>
      <c r="E169" t="s">
        <v>849</v>
      </c>
      <c r="G169" t="s">
        <v>780</v>
      </c>
      <c r="H169">
        <f>IF(SUMIFS(StandardName[IDinTheRanking],StandardName[StandardizedName],Analiza_wRankingach[[#This Row],[Nazwa uczelni]],StandardName[Ranking],"=THE")&gt;0,1,0)</f>
        <v>0</v>
      </c>
      <c r="I169">
        <f>IF(SUMIFS(StandardName[IDinTheRanking],StandardName[StandardizedName],Analiza_wRankingach[[#This Row],[Nazwa uczelni]],StandardName[Ranking],"=ARWU")&gt;0,1,0)</f>
        <v>0</v>
      </c>
      <c r="J169">
        <f>IF(SUMIFS(StandardName[IDinTheRanking],StandardName[StandardizedName],Analiza_wRankingach[[#This Row],[Nazwa uczelni]],StandardName[Ranking],"=QS")&gt;0,1,0)</f>
        <v>1</v>
      </c>
      <c r="K169">
        <f>IF(SUMIFS(StandardName[IDinTheRanking],StandardName[StandardizedName],Analiza_wRankingach[[#This Row],[Nazwa uczelni]],StandardName[Ranking],"=Webometrics")&gt;0,1,0)</f>
        <v>0</v>
      </c>
      <c r="L169">
        <f>SUM(Analiza_wRankingach[[#This Row],[THE]:[Webometrics]])</f>
        <v>1</v>
      </c>
      <c r="M169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69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69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99</v>
      </c>
      <c r="P169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69">
        <f>SUM(Analiza_wRankingach[[#This Row],[THE_RV1000]:[Webometrics_RV1000]])</f>
        <v>3099</v>
      </c>
      <c r="R169">
        <f>SUMIFS(StandardName[RankValueInTheRanking],StandardName[StandardizedName],Analiza_wRankingach[[#This Row],[Nazwa uczelni]],StandardName[Ranking],"=THE")</f>
        <v>0</v>
      </c>
      <c r="S169">
        <f>SUMIFS(StandardName[RankValueInTheRanking],StandardName[StandardizedName],Analiza_wRankingach[[#This Row],[Nazwa uczelni]],StandardName[Ranking],"=ARWU")</f>
        <v>0</v>
      </c>
      <c r="T169">
        <f>SUMIFS(StandardName[RankValueInTheRanking],StandardName[StandardizedName],Analiza_wRankingach[[#This Row],[Nazwa uczelni]],StandardName[Ranking],"=QS")</f>
        <v>99</v>
      </c>
      <c r="U169">
        <f>SUMIFS(StandardName[RankValueInTheRanking],StandardName[StandardizedName],Analiza_wRankingach[[#This Row],[Nazwa uczelni]],StandardName[Ranking],"=Webometrics")</f>
        <v>0</v>
      </c>
      <c r="V169">
        <f>SUMIFS(StandardName[IDinTheRanking],StandardName[StandardizedName],Analiza_wRankingach[[#This Row],[Nazwa uczelni]],StandardName[Ranking],"=THE")</f>
        <v>0</v>
      </c>
      <c r="W169">
        <f>SUMIFS(StandardName[IDinTheRanking],StandardName[StandardizedName],Analiza_wRankingach[[#This Row],[Nazwa uczelni]],StandardName[Ranking],"=ARWU")</f>
        <v>0</v>
      </c>
      <c r="X169">
        <f>SUMIFS(StandardName[IDinTheRanking],StandardName[StandardizedName],Analiza_wRankingach[[#This Row],[Nazwa uczelni]],StandardName[Ranking],"=QS")</f>
        <v>99</v>
      </c>
      <c r="Y169">
        <f>SUMIFS(StandardName[IDinTheRanking],StandardName[StandardizedName],Analiza_wRankingach[[#This Row],[Nazwa uczelni]],StandardName[Ranking],"=Webometrics")</f>
        <v>0</v>
      </c>
      <c r="Z169">
        <f>SUM(Analiza_wRankingach[[#This Row],[THE_ID]:[Webometrics_ID]])</f>
        <v>99</v>
      </c>
    </row>
    <row r="170" spans="1:26" hidden="1" x14ac:dyDescent="0.45">
      <c r="A170" t="s">
        <v>456</v>
      </c>
      <c r="B170">
        <v>69</v>
      </c>
      <c r="C170" t="s">
        <v>456</v>
      </c>
      <c r="D170">
        <v>69</v>
      </c>
      <c r="E170" t="s">
        <v>849</v>
      </c>
      <c r="G170" t="s">
        <v>477</v>
      </c>
      <c r="H170">
        <f>IF(SUMIFS(StandardName[IDinTheRanking],StandardName[StandardizedName],Analiza_wRankingach[[#This Row],[Nazwa uczelni]],StandardName[Ranking],"=THE")&gt;0,1,0)</f>
        <v>1</v>
      </c>
      <c r="I170">
        <f>IF(SUMIFS(StandardName[IDinTheRanking],StandardName[StandardizedName],Analiza_wRankingach[[#This Row],[Nazwa uczelni]],StandardName[Ranking],"=ARWU")&gt;0,1,0)</f>
        <v>0</v>
      </c>
      <c r="J170">
        <f>IF(SUMIFS(StandardName[IDinTheRanking],StandardName[StandardizedName],Analiza_wRankingach[[#This Row],[Nazwa uczelni]],StandardName[Ranking],"=QS")&gt;0,1,0)</f>
        <v>0</v>
      </c>
      <c r="K170">
        <f>IF(SUMIFS(StandardName[IDinTheRanking],StandardName[StandardizedName],Analiza_wRankingach[[#This Row],[Nazwa uczelni]],StandardName[Ranking],"=Webometrics")&gt;0,1,0)</f>
        <v>0</v>
      </c>
      <c r="L170">
        <f>SUM(Analiza_wRankingach[[#This Row],[THE]:[Webometrics]])</f>
        <v>1</v>
      </c>
      <c r="M170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99</v>
      </c>
      <c r="N170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70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70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70">
        <f>SUM(Analiza_wRankingach[[#This Row],[THE_RV1000]:[Webometrics_RV1000]])</f>
        <v>3099</v>
      </c>
      <c r="R170">
        <f>SUMIFS(StandardName[RankValueInTheRanking],StandardName[StandardizedName],Analiza_wRankingach[[#This Row],[Nazwa uczelni]],StandardName[Ranking],"=THE")</f>
        <v>99</v>
      </c>
      <c r="S170">
        <f>SUMIFS(StandardName[RankValueInTheRanking],StandardName[StandardizedName],Analiza_wRankingach[[#This Row],[Nazwa uczelni]],StandardName[Ranking],"=ARWU")</f>
        <v>0</v>
      </c>
      <c r="T170">
        <f>SUMIFS(StandardName[RankValueInTheRanking],StandardName[StandardizedName],Analiza_wRankingach[[#This Row],[Nazwa uczelni]],StandardName[Ranking],"=QS")</f>
        <v>0</v>
      </c>
      <c r="U170">
        <f>SUMIFS(StandardName[RankValueInTheRanking],StandardName[StandardizedName],Analiza_wRankingach[[#This Row],[Nazwa uczelni]],StandardName[Ranking],"=Webometrics")</f>
        <v>0</v>
      </c>
      <c r="V170">
        <f>SUMIFS(StandardName[IDinTheRanking],StandardName[StandardizedName],Analiza_wRankingach[[#This Row],[Nazwa uczelni]],StandardName[Ranking],"=THE")</f>
        <v>100</v>
      </c>
      <c r="W170">
        <f>SUMIFS(StandardName[IDinTheRanking],StandardName[StandardizedName],Analiza_wRankingach[[#This Row],[Nazwa uczelni]],StandardName[Ranking],"=ARWU")</f>
        <v>0</v>
      </c>
      <c r="X170">
        <f>SUMIFS(StandardName[IDinTheRanking],StandardName[StandardizedName],Analiza_wRankingach[[#This Row],[Nazwa uczelni]],StandardName[Ranking],"=QS")</f>
        <v>0</v>
      </c>
      <c r="Y170">
        <f>SUMIFS(StandardName[IDinTheRanking],StandardName[StandardizedName],Analiza_wRankingach[[#This Row],[Nazwa uczelni]],StandardName[Ranking],"=Webometrics")</f>
        <v>0</v>
      </c>
      <c r="Z170">
        <f>SUM(Analiza_wRankingach[[#This Row],[THE_ID]:[Webometrics_ID]])</f>
        <v>100</v>
      </c>
    </row>
    <row r="171" spans="1:26" hidden="1" x14ac:dyDescent="0.45">
      <c r="A171" t="s">
        <v>725</v>
      </c>
      <c r="B171">
        <v>70</v>
      </c>
      <c r="C171" t="s">
        <v>725</v>
      </c>
      <c r="D171">
        <v>70</v>
      </c>
      <c r="E171" t="s">
        <v>849</v>
      </c>
      <c r="G171" t="s">
        <v>782</v>
      </c>
      <c r="H171">
        <f>IF(SUMIFS(StandardName[IDinTheRanking],StandardName[StandardizedName],Analiza_wRankingach[[#This Row],[Nazwa uczelni]],StandardName[Ranking],"=THE")&gt;0,1,0)</f>
        <v>0</v>
      </c>
      <c r="I171">
        <f>IF(SUMIFS(StandardName[IDinTheRanking],StandardName[StandardizedName],Analiza_wRankingach[[#This Row],[Nazwa uczelni]],StandardName[Ranking],"=ARWU")&gt;0,1,0)</f>
        <v>0</v>
      </c>
      <c r="J171">
        <f>IF(SUMIFS(StandardName[IDinTheRanking],StandardName[StandardizedName],Analiza_wRankingach[[#This Row],[Nazwa uczelni]],StandardName[Ranking],"=QS")&gt;0,1,0)</f>
        <v>1</v>
      </c>
      <c r="K171">
        <f>IF(SUMIFS(StandardName[IDinTheRanking],StandardName[StandardizedName],Analiza_wRankingach[[#This Row],[Nazwa uczelni]],StandardName[Ranking],"=Webometrics")&gt;0,1,0)</f>
        <v>0</v>
      </c>
      <c r="L171">
        <f>SUM(Analiza_wRankingach[[#This Row],[THE]:[Webometrics]])</f>
        <v>1</v>
      </c>
      <c r="M171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71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71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</v>
      </c>
      <c r="P171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1000</v>
      </c>
      <c r="Q171">
        <f>SUM(Analiza_wRankingach[[#This Row],[THE_RV1000]:[Webometrics_RV1000]])</f>
        <v>3100</v>
      </c>
      <c r="R171">
        <f>SUMIFS(StandardName[RankValueInTheRanking],StandardName[StandardizedName],Analiza_wRankingach[[#This Row],[Nazwa uczelni]],StandardName[Ranking],"=THE")</f>
        <v>0</v>
      </c>
      <c r="S171">
        <f>SUMIFS(StandardName[RankValueInTheRanking],StandardName[StandardizedName],Analiza_wRankingach[[#This Row],[Nazwa uczelni]],StandardName[Ranking],"=ARWU")</f>
        <v>0</v>
      </c>
      <c r="T171">
        <f>SUMIFS(StandardName[RankValueInTheRanking],StandardName[StandardizedName],Analiza_wRankingach[[#This Row],[Nazwa uczelni]],StandardName[Ranking],"=QS")</f>
        <v>100</v>
      </c>
      <c r="U171">
        <f>SUMIFS(StandardName[RankValueInTheRanking],StandardName[StandardizedName],Analiza_wRankingach[[#This Row],[Nazwa uczelni]],StandardName[Ranking],"=Webometrics")</f>
        <v>0</v>
      </c>
      <c r="V171">
        <f>SUMIFS(StandardName[IDinTheRanking],StandardName[StandardizedName],Analiza_wRankingach[[#This Row],[Nazwa uczelni]],StandardName[Ranking],"=THE")</f>
        <v>0</v>
      </c>
      <c r="W171">
        <f>SUMIFS(StandardName[IDinTheRanking],StandardName[StandardizedName],Analiza_wRankingach[[#This Row],[Nazwa uczelni]],StandardName[Ranking],"=ARWU")</f>
        <v>0</v>
      </c>
      <c r="X171">
        <f>SUMIFS(StandardName[IDinTheRanking],StandardName[StandardizedName],Analiza_wRankingach[[#This Row],[Nazwa uczelni]],StandardName[Ranking],"=QS")</f>
        <v>100</v>
      </c>
      <c r="Y171">
        <f>SUMIFS(StandardName[IDinTheRanking],StandardName[StandardizedName],Analiza_wRankingach[[#This Row],[Nazwa uczelni]],StandardName[Ranking],"=Webometrics")</f>
        <v>0</v>
      </c>
      <c r="Z171">
        <f>SUM(Analiza_wRankingach[[#This Row],[THE_ID]:[Webometrics_ID]])</f>
        <v>100</v>
      </c>
    </row>
    <row r="172" spans="1:26" hidden="1" x14ac:dyDescent="0.45">
      <c r="A172" t="s">
        <v>728</v>
      </c>
      <c r="B172">
        <v>71</v>
      </c>
      <c r="C172" t="s">
        <v>728</v>
      </c>
      <c r="D172">
        <v>71</v>
      </c>
      <c r="E172" t="s">
        <v>849</v>
      </c>
      <c r="G172" t="s">
        <v>845</v>
      </c>
      <c r="H172">
        <f>IF(SUMIFS(StandardName[IDinTheRanking],StandardName[StandardizedName],Analiza_wRankingach[[#This Row],[Nazwa uczelni]],StandardName[Ranking],"=THE")&gt;0,1,0)</f>
        <v>0</v>
      </c>
      <c r="I172">
        <f>IF(SUMIFS(StandardName[IDinTheRanking],StandardName[StandardizedName],Analiza_wRankingach[[#This Row],[Nazwa uczelni]],StandardName[Ranking],"=ARWU")&gt;0,1,0)</f>
        <v>0</v>
      </c>
      <c r="J172">
        <f>IF(SUMIFS(StandardName[IDinTheRanking],StandardName[StandardizedName],Analiza_wRankingach[[#This Row],[Nazwa uczelni]],StandardName[Ranking],"=QS")&gt;0,1,0)</f>
        <v>0</v>
      </c>
      <c r="K172">
        <f>IF(SUMIFS(StandardName[IDinTheRanking],StandardName[StandardizedName],Analiza_wRankingach[[#This Row],[Nazwa uczelni]],StandardName[Ranking],"=Webometrics")&gt;0,1,0)</f>
        <v>1</v>
      </c>
      <c r="L172">
        <f>SUM(Analiza_wRankingach[[#This Row],[THE]:[Webometrics]])</f>
        <v>1</v>
      </c>
      <c r="M172">
        <f>IF(SUMIFS(StandardName[RankValueInTheRanking],StandardName[StandardizedName],Analiza_wRankingach[[#This Row],[Nazwa uczelni]],StandardName[Ranking],"=THE")=0,1000,SUMIFS(StandardName[RankValueInTheRanking],StandardName[StandardizedName],Analiza_wRankingach[[#This Row],[Nazwa uczelni]],StandardName[Ranking],"=THE"))</f>
        <v>1000</v>
      </c>
      <c r="N172">
        <f>IF(SUMIFS(StandardName[RankValueInTheRanking],StandardName[StandardizedName],Analiza_wRankingach[[#This Row],[Nazwa uczelni]],StandardName[Ranking],"=ARWU")=0,1000,SUMIFS(StandardName[RankValueInTheRanking],StandardName[StandardizedName],Analiza_wRankingach[[#This Row],[Nazwa uczelni]],StandardName[Ranking],"=ARWU"))</f>
        <v>1000</v>
      </c>
      <c r="O172">
        <f>IF(SUMIFS(StandardName[RankValueInTheRanking],StandardName[StandardizedName],Analiza_wRankingach[[#This Row],[Nazwa uczelni]],StandardName[Ranking],"=QS")=0,1000,SUMIFS(StandardName[RankValueInTheRanking],StandardName[StandardizedName],Analiza_wRankingach[[#This Row],[Nazwa uczelni]],StandardName[Ranking],"=QS"))</f>
        <v>1000</v>
      </c>
      <c r="P172">
        <f>IF(SUMIFS(StandardName[RankValueInTheRanking],StandardName[StandardizedName],Analiza_wRankingach[[#This Row],[Nazwa uczelni]],StandardName[Ranking],"=Webometrics")=0,1000,SUMIFS(StandardName[RankValueInTheRanking],StandardName[StandardizedName],Analiza_wRankingach[[#This Row],[Nazwa uczelni]],StandardName[Ranking],"=Webometrics"))</f>
        <v>100</v>
      </c>
      <c r="Q172">
        <f>SUM(Analiza_wRankingach[[#This Row],[THE_RV1000]:[Webometrics_RV1000]])</f>
        <v>3100</v>
      </c>
      <c r="R172">
        <f>SUMIFS(StandardName[RankValueInTheRanking],StandardName[StandardizedName],Analiza_wRankingach[[#This Row],[Nazwa uczelni]],StandardName[Ranking],"=THE")</f>
        <v>0</v>
      </c>
      <c r="S172">
        <f>SUMIFS(StandardName[RankValueInTheRanking],StandardName[StandardizedName],Analiza_wRankingach[[#This Row],[Nazwa uczelni]],StandardName[Ranking],"=ARWU")</f>
        <v>0</v>
      </c>
      <c r="T172">
        <f>SUMIFS(StandardName[RankValueInTheRanking],StandardName[StandardizedName],Analiza_wRankingach[[#This Row],[Nazwa uczelni]],StandardName[Ranking],"=QS")</f>
        <v>0</v>
      </c>
      <c r="U172">
        <f>SUMIFS(StandardName[RankValueInTheRanking],StandardName[StandardizedName],Analiza_wRankingach[[#This Row],[Nazwa uczelni]],StandardName[Ranking],"=Webometrics")</f>
        <v>100</v>
      </c>
      <c r="V172">
        <f>SUMIFS(StandardName[IDinTheRanking],StandardName[StandardizedName],Analiza_wRankingach[[#This Row],[Nazwa uczelni]],StandardName[Ranking],"=THE")</f>
        <v>0</v>
      </c>
      <c r="W172">
        <f>SUMIFS(StandardName[IDinTheRanking],StandardName[StandardizedName],Analiza_wRankingach[[#This Row],[Nazwa uczelni]],StandardName[Ranking],"=ARWU")</f>
        <v>0</v>
      </c>
      <c r="X172">
        <f>SUMIFS(StandardName[IDinTheRanking],StandardName[StandardizedName],Analiza_wRankingach[[#This Row],[Nazwa uczelni]],StandardName[Ranking],"=QS")</f>
        <v>0</v>
      </c>
      <c r="Y172">
        <f>SUMIFS(StandardName[IDinTheRanking],StandardName[StandardizedName],Analiza_wRankingach[[#This Row],[Nazwa uczelni]],StandardName[Ranking],"=Webometrics")</f>
        <v>100</v>
      </c>
      <c r="Z172">
        <f>SUM(Analiza_wRankingach[[#This Row],[THE_ID]:[Webometrics_ID]])</f>
        <v>100</v>
      </c>
    </row>
    <row r="173" spans="1:26" x14ac:dyDescent="0.45">
      <c r="A173" t="s">
        <v>276</v>
      </c>
      <c r="B173">
        <v>72</v>
      </c>
      <c r="C173" t="s">
        <v>276</v>
      </c>
      <c r="D173">
        <v>72</v>
      </c>
      <c r="E173" t="s">
        <v>849</v>
      </c>
      <c r="H173">
        <f>SUBTOTAL(109,Analiza_wRankingach[THE])</f>
        <v>58</v>
      </c>
      <c r="I173">
        <f>SUBTOTAL(109,Analiza_wRankingach[ARWU])</f>
        <v>52</v>
      </c>
      <c r="J173">
        <f>SUBTOTAL(109,Analiza_wRankingach[QS])</f>
        <v>61</v>
      </c>
      <c r="K173">
        <f>SUBTOTAL(109,Analiza_wRankingach[Webometrics])</f>
        <v>61</v>
      </c>
      <c r="L173">
        <f>SUBTOTAL(102,Analiza_wRankingach[LiczbaWystąpień])</f>
        <v>61</v>
      </c>
    </row>
    <row r="174" spans="1:26" x14ac:dyDescent="0.45">
      <c r="A174" t="s">
        <v>732</v>
      </c>
      <c r="B174">
        <v>73</v>
      </c>
      <c r="C174" t="s">
        <v>732</v>
      </c>
      <c r="D174">
        <v>73</v>
      </c>
      <c r="E174" t="s">
        <v>849</v>
      </c>
    </row>
    <row r="175" spans="1:26" x14ac:dyDescent="0.45">
      <c r="A175" t="s">
        <v>733</v>
      </c>
      <c r="B175">
        <v>74</v>
      </c>
      <c r="C175" t="s">
        <v>733</v>
      </c>
      <c r="D175">
        <v>74</v>
      </c>
      <c r="E175" t="s">
        <v>849</v>
      </c>
    </row>
    <row r="176" spans="1:26" x14ac:dyDescent="0.45">
      <c r="A176" t="s">
        <v>734</v>
      </c>
      <c r="B176">
        <v>75</v>
      </c>
      <c r="C176" t="s">
        <v>734</v>
      </c>
      <c r="D176">
        <v>75</v>
      </c>
      <c r="E176" t="s">
        <v>849</v>
      </c>
      <c r="H176">
        <v>1</v>
      </c>
      <c r="I176">
        <v>68</v>
      </c>
      <c r="J176">
        <f>I176*H176</f>
        <v>68</v>
      </c>
    </row>
    <row r="177" spans="1:23" x14ac:dyDescent="0.45">
      <c r="A177" t="s">
        <v>234</v>
      </c>
      <c r="B177">
        <v>76</v>
      </c>
      <c r="C177" t="s">
        <v>234</v>
      </c>
      <c r="D177">
        <v>76</v>
      </c>
      <c r="E177" t="s">
        <v>849</v>
      </c>
      <c r="H177">
        <v>2</v>
      </c>
      <c r="I177">
        <v>28</v>
      </c>
      <c r="J177">
        <f>I177*H177</f>
        <v>56</v>
      </c>
    </row>
    <row r="178" spans="1:23" x14ac:dyDescent="0.45">
      <c r="A178" t="s">
        <v>738</v>
      </c>
      <c r="B178">
        <v>77</v>
      </c>
      <c r="C178" t="s">
        <v>738</v>
      </c>
      <c r="D178">
        <v>77</v>
      </c>
      <c r="E178" t="s">
        <v>849</v>
      </c>
      <c r="H178">
        <v>3</v>
      </c>
      <c r="I178">
        <v>24</v>
      </c>
      <c r="J178">
        <f>I178*H178</f>
        <v>72</v>
      </c>
    </row>
    <row r="179" spans="1:23" x14ac:dyDescent="0.45">
      <c r="A179" t="s">
        <v>740</v>
      </c>
      <c r="B179">
        <v>78</v>
      </c>
      <c r="C179" t="s">
        <v>740</v>
      </c>
      <c r="D179">
        <v>78</v>
      </c>
      <c r="E179" t="s">
        <v>849</v>
      </c>
      <c r="H179">
        <v>4</v>
      </c>
      <c r="I179">
        <v>51</v>
      </c>
      <c r="J179">
        <f>I179*H179</f>
        <v>204</v>
      </c>
    </row>
    <row r="180" spans="1:23" x14ac:dyDescent="0.45">
      <c r="A180" t="s">
        <v>742</v>
      </c>
      <c r="B180">
        <v>79</v>
      </c>
      <c r="C180" t="s">
        <v>742</v>
      </c>
      <c r="D180">
        <v>79</v>
      </c>
      <c r="E180" t="s">
        <v>849</v>
      </c>
      <c r="J180">
        <f>SUM(J176:J179)</f>
        <v>400</v>
      </c>
    </row>
    <row r="181" spans="1:23" x14ac:dyDescent="0.45">
      <c r="A181" t="s">
        <v>157</v>
      </c>
      <c r="B181">
        <v>80</v>
      </c>
      <c r="C181" t="s">
        <v>157</v>
      </c>
      <c r="D181">
        <v>80</v>
      </c>
      <c r="E181" t="s">
        <v>849</v>
      </c>
    </row>
    <row r="182" spans="1:23" x14ac:dyDescent="0.45">
      <c r="A182" t="s">
        <v>420</v>
      </c>
      <c r="B182">
        <v>81</v>
      </c>
      <c r="C182" t="s">
        <v>420</v>
      </c>
      <c r="D182">
        <v>81</v>
      </c>
      <c r="E182" t="s">
        <v>849</v>
      </c>
    </row>
    <row r="183" spans="1:23" x14ac:dyDescent="0.45">
      <c r="A183" t="s">
        <v>545</v>
      </c>
      <c r="B183">
        <v>82</v>
      </c>
      <c r="C183" t="s">
        <v>545</v>
      </c>
      <c r="D183">
        <v>82</v>
      </c>
      <c r="E183" t="s">
        <v>849</v>
      </c>
      <c r="I183" t="s">
        <v>864</v>
      </c>
      <c r="J183" t="s">
        <v>863</v>
      </c>
      <c r="K183" t="s">
        <v>865</v>
      </c>
      <c r="L183" t="s">
        <v>866</v>
      </c>
      <c r="V183" t="s">
        <v>867</v>
      </c>
      <c r="W183" t="s">
        <v>868</v>
      </c>
    </row>
    <row r="184" spans="1:23" x14ac:dyDescent="0.45">
      <c r="A184" t="s">
        <v>412</v>
      </c>
      <c r="B184">
        <v>83</v>
      </c>
      <c r="C184" t="s">
        <v>412</v>
      </c>
      <c r="D184">
        <v>83</v>
      </c>
      <c r="E184" t="s">
        <v>849</v>
      </c>
      <c r="I184">
        <v>1</v>
      </c>
      <c r="J184">
        <v>68</v>
      </c>
      <c r="K184">
        <v>19</v>
      </c>
      <c r="L184">
        <v>21</v>
      </c>
      <c r="V184">
        <v>19</v>
      </c>
      <c r="W184">
        <v>9</v>
      </c>
    </row>
    <row r="185" spans="1:23" x14ac:dyDescent="0.45">
      <c r="A185" t="s">
        <v>425</v>
      </c>
      <c r="B185">
        <v>84</v>
      </c>
      <c r="C185" t="s">
        <v>425</v>
      </c>
      <c r="D185">
        <v>83</v>
      </c>
      <c r="E185" t="s">
        <v>849</v>
      </c>
      <c r="I185">
        <v>2</v>
      </c>
      <c r="J185">
        <v>28</v>
      </c>
      <c r="K185">
        <v>14</v>
      </c>
      <c r="L185">
        <v>12</v>
      </c>
      <c r="V185">
        <v>13</v>
      </c>
      <c r="W185">
        <v>17</v>
      </c>
    </row>
    <row r="186" spans="1:23" x14ac:dyDescent="0.45">
      <c r="A186" t="s">
        <v>266</v>
      </c>
      <c r="B186">
        <v>85</v>
      </c>
      <c r="C186" t="s">
        <v>266</v>
      </c>
      <c r="D186">
        <v>85</v>
      </c>
      <c r="E186" t="s">
        <v>849</v>
      </c>
      <c r="I186">
        <v>3</v>
      </c>
      <c r="J186">
        <v>24</v>
      </c>
      <c r="K186">
        <v>16</v>
      </c>
      <c r="L186">
        <v>16</v>
      </c>
      <c r="V186">
        <v>17</v>
      </c>
      <c r="W186">
        <v>23</v>
      </c>
    </row>
    <row r="187" spans="1:23" x14ac:dyDescent="0.45">
      <c r="A187" t="s">
        <v>749</v>
      </c>
      <c r="B187">
        <v>86</v>
      </c>
      <c r="C187" t="s">
        <v>749</v>
      </c>
      <c r="D187">
        <v>86</v>
      </c>
      <c r="E187" t="s">
        <v>849</v>
      </c>
      <c r="I187">
        <v>4</v>
      </c>
      <c r="J187">
        <v>51</v>
      </c>
      <c r="K187">
        <v>51</v>
      </c>
      <c r="L187">
        <v>51</v>
      </c>
      <c r="V187">
        <v>51</v>
      </c>
      <c r="W187">
        <v>51</v>
      </c>
    </row>
    <row r="188" spans="1:23" x14ac:dyDescent="0.45">
      <c r="A188" t="s">
        <v>751</v>
      </c>
      <c r="B188">
        <v>87</v>
      </c>
      <c r="C188" t="s">
        <v>751</v>
      </c>
      <c r="D188">
        <v>87</v>
      </c>
      <c r="E188" t="s">
        <v>849</v>
      </c>
      <c r="I188" t="s">
        <v>862</v>
      </c>
      <c r="J188">
        <v>171</v>
      </c>
      <c r="K188">
        <v>100</v>
      </c>
      <c r="L188">
        <v>100</v>
      </c>
      <c r="V188">
        <v>100</v>
      </c>
      <c r="W188">
        <v>100</v>
      </c>
    </row>
    <row r="189" spans="1:23" x14ac:dyDescent="0.45">
      <c r="A189" t="s">
        <v>216</v>
      </c>
      <c r="B189">
        <v>88</v>
      </c>
      <c r="C189" t="s">
        <v>216</v>
      </c>
      <c r="D189">
        <v>88</v>
      </c>
      <c r="E189" t="s">
        <v>849</v>
      </c>
    </row>
    <row r="190" spans="1:23" x14ac:dyDescent="0.45">
      <c r="A190" t="s">
        <v>756</v>
      </c>
      <c r="B190">
        <v>89</v>
      </c>
      <c r="C190" t="s">
        <v>756</v>
      </c>
      <c r="D190">
        <v>89</v>
      </c>
      <c r="E190" t="s">
        <v>849</v>
      </c>
      <c r="I190" t="s">
        <v>864</v>
      </c>
      <c r="J190" t="s">
        <v>863</v>
      </c>
      <c r="K190" t="s">
        <v>865</v>
      </c>
      <c r="L190" t="s">
        <v>866</v>
      </c>
      <c r="V190" t="s">
        <v>867</v>
      </c>
      <c r="W190" t="s">
        <v>868</v>
      </c>
    </row>
    <row r="191" spans="1:23" x14ac:dyDescent="0.45">
      <c r="A191" t="s">
        <v>622</v>
      </c>
      <c r="B191">
        <v>90</v>
      </c>
      <c r="C191" t="s">
        <v>622</v>
      </c>
      <c r="D191">
        <v>90</v>
      </c>
      <c r="E191" t="s">
        <v>849</v>
      </c>
      <c r="I191">
        <v>1</v>
      </c>
      <c r="J191">
        <v>68</v>
      </c>
      <c r="K191">
        <f>$I184*K184</f>
        <v>19</v>
      </c>
      <c r="L191">
        <f t="shared" ref="L191:W194" si="0">$I184*L184</f>
        <v>21</v>
      </c>
      <c r="V191">
        <f t="shared" si="0"/>
        <v>19</v>
      </c>
      <c r="W191">
        <f t="shared" si="0"/>
        <v>9</v>
      </c>
    </row>
    <row r="192" spans="1:23" x14ac:dyDescent="0.45">
      <c r="A192" t="s">
        <v>761</v>
      </c>
      <c r="B192">
        <v>91</v>
      </c>
      <c r="C192" t="s">
        <v>761</v>
      </c>
      <c r="D192">
        <v>91</v>
      </c>
      <c r="E192" t="s">
        <v>849</v>
      </c>
      <c r="I192">
        <v>2</v>
      </c>
      <c r="J192">
        <v>28</v>
      </c>
      <c r="K192">
        <f>$I185*K185</f>
        <v>28</v>
      </c>
      <c r="L192">
        <f t="shared" si="0"/>
        <v>24</v>
      </c>
      <c r="V192">
        <f t="shared" si="0"/>
        <v>26</v>
      </c>
      <c r="W192">
        <f t="shared" si="0"/>
        <v>34</v>
      </c>
    </row>
    <row r="193" spans="1:25" x14ac:dyDescent="0.45">
      <c r="A193" t="s">
        <v>763</v>
      </c>
      <c r="B193">
        <v>92</v>
      </c>
      <c r="C193" t="s">
        <v>763</v>
      </c>
      <c r="D193">
        <v>92</v>
      </c>
      <c r="E193" t="s">
        <v>849</v>
      </c>
      <c r="I193">
        <v>3</v>
      </c>
      <c r="J193">
        <v>24</v>
      </c>
      <c r="K193">
        <f>$I186*K186</f>
        <v>48</v>
      </c>
      <c r="L193">
        <f t="shared" si="0"/>
        <v>48</v>
      </c>
      <c r="V193">
        <f t="shared" si="0"/>
        <v>51</v>
      </c>
      <c r="W193">
        <f t="shared" si="0"/>
        <v>69</v>
      </c>
    </row>
    <row r="194" spans="1:25" x14ac:dyDescent="0.45">
      <c r="A194" t="s">
        <v>765</v>
      </c>
      <c r="B194">
        <v>93</v>
      </c>
      <c r="C194" t="s">
        <v>765</v>
      </c>
      <c r="D194">
        <v>93</v>
      </c>
      <c r="E194" t="s">
        <v>849</v>
      </c>
      <c r="I194">
        <v>4</v>
      </c>
      <c r="J194">
        <v>51</v>
      </c>
      <c r="K194">
        <f>$I187*K187</f>
        <v>204</v>
      </c>
      <c r="L194">
        <f t="shared" si="0"/>
        <v>204</v>
      </c>
      <c r="V194">
        <f t="shared" si="0"/>
        <v>204</v>
      </c>
      <c r="W194">
        <f t="shared" si="0"/>
        <v>204</v>
      </c>
    </row>
    <row r="195" spans="1:25" x14ac:dyDescent="0.45">
      <c r="A195" t="s">
        <v>385</v>
      </c>
      <c r="B195">
        <v>94</v>
      </c>
      <c r="C195" t="s">
        <v>385</v>
      </c>
      <c r="D195">
        <v>94</v>
      </c>
      <c r="E195" t="s">
        <v>849</v>
      </c>
      <c r="I195" t="s">
        <v>862</v>
      </c>
      <c r="J195">
        <v>171</v>
      </c>
      <c r="K195">
        <f>SUM(K191:K194)/4</f>
        <v>74.75</v>
      </c>
      <c r="L195">
        <f>SUM(L191:L194)/4</f>
        <v>74.25</v>
      </c>
      <c r="V195">
        <f>SUM(V191:V194)/4</f>
        <v>75</v>
      </c>
      <c r="W195">
        <f>SUM(W191:W194)/4</f>
        <v>79</v>
      </c>
    </row>
    <row r="196" spans="1:25" x14ac:dyDescent="0.45">
      <c r="A196" t="s">
        <v>770</v>
      </c>
      <c r="B196">
        <v>95</v>
      </c>
      <c r="C196" t="s">
        <v>770</v>
      </c>
      <c r="D196">
        <v>95</v>
      </c>
      <c r="E196" t="s">
        <v>849</v>
      </c>
    </row>
    <row r="197" spans="1:25" x14ac:dyDescent="0.45">
      <c r="A197" t="s">
        <v>773</v>
      </c>
      <c r="B197">
        <v>96</v>
      </c>
      <c r="C197" t="s">
        <v>773</v>
      </c>
      <c r="D197">
        <v>96</v>
      </c>
      <c r="E197" t="s">
        <v>849</v>
      </c>
      <c r="K197" t="s">
        <v>879</v>
      </c>
      <c r="Q197" t="s">
        <v>887</v>
      </c>
    </row>
    <row r="198" spans="1:25" x14ac:dyDescent="0.45">
      <c r="A198" t="s">
        <v>776</v>
      </c>
      <c r="B198">
        <v>97</v>
      </c>
      <c r="C198" t="s">
        <v>776</v>
      </c>
      <c r="D198">
        <v>96</v>
      </c>
      <c r="E198" t="s">
        <v>849</v>
      </c>
      <c r="K198" t="s">
        <v>846</v>
      </c>
      <c r="L198" t="s">
        <v>848</v>
      </c>
      <c r="M198" t="s">
        <v>849</v>
      </c>
      <c r="N198" t="s">
        <v>850</v>
      </c>
      <c r="Q198" t="s">
        <v>846</v>
      </c>
      <c r="R198" t="s">
        <v>848</v>
      </c>
      <c r="S198" t="s">
        <v>849</v>
      </c>
      <c r="T198" t="s">
        <v>850</v>
      </c>
    </row>
    <row r="199" spans="1:25" x14ac:dyDescent="0.45">
      <c r="A199" t="s">
        <v>778</v>
      </c>
      <c r="B199">
        <v>98</v>
      </c>
      <c r="C199" t="s">
        <v>778</v>
      </c>
      <c r="D199">
        <v>98</v>
      </c>
      <c r="E199" t="s">
        <v>849</v>
      </c>
      <c r="J199" t="s">
        <v>846</v>
      </c>
      <c r="K199">
        <f>PEARSON(Analiza_wRankingach[THE_RV],Analiza_wRankingach[THE_RV])</f>
        <v>1</v>
      </c>
      <c r="L199" s="7">
        <f>PEARSON(Analiza_wRankingach[THE_RV],Analiza_wRankingach[ARWU_RV])</f>
        <v>5.4544460758331949E-2</v>
      </c>
      <c r="M199">
        <f>PEARSON(Analiza_wRankingach[THE_RV],Analiza_wRankingach[QS_RV])</f>
        <v>3.3043277923059056E-2</v>
      </c>
      <c r="N199">
        <f>PEARSON(Analiza_wRankingach[THE_RV],Analiza_wRankingach[Webometrics_RV])</f>
        <v>7.989682028188963E-2</v>
      </c>
      <c r="P199" t="s">
        <v>846</v>
      </c>
      <c r="R199" s="7">
        <f>PEARSON(THE_ARWU[THE_RV],THE_ARWU[ARWU_RV])</f>
        <v>0.6312204928984575</v>
      </c>
      <c r="S199">
        <f>PEARSON(THE_QS[THE_RV],THE_QS[QS_RV])</f>
        <v>0.68131284236473932</v>
      </c>
      <c r="T199">
        <f>PEARSON(THE_Webometrics[THE_RV],THE_Webometrics[Webometrics_RV])</f>
        <v>0.6643611737736328</v>
      </c>
      <c r="U199">
        <f>AVERAGE(Q199:T199)</f>
        <v>0.65896483634560987</v>
      </c>
      <c r="Y199" s="7"/>
    </row>
    <row r="200" spans="1:25" x14ac:dyDescent="0.45">
      <c r="A200" t="s">
        <v>780</v>
      </c>
      <c r="B200">
        <v>99</v>
      </c>
      <c r="C200" t="s">
        <v>780</v>
      </c>
      <c r="D200">
        <v>99</v>
      </c>
      <c r="E200" t="s">
        <v>849</v>
      </c>
      <c r="J200" t="s">
        <v>848</v>
      </c>
      <c r="K200">
        <f>PEARSON(Analiza_wRankingach[ARWU_RV],Analiza_wRankingach[THE_RV])</f>
        <v>5.4544460758331949E-2</v>
      </c>
      <c r="L200">
        <f>PEARSON(Analiza_wRankingach[ARWU_RV],Analiza_wRankingach[ARWU_RV])</f>
        <v>1</v>
      </c>
      <c r="M200">
        <f>PEARSON(Analiza_wRankingach[ARWU_RV],Analiza_wRankingach[QS_RV])</f>
        <v>-0.2152531359125055</v>
      </c>
      <c r="N200">
        <f>PEARSON(Analiza_wRankingach[ARWU_RV],Analiza_wRankingach[Webometrics_RV])</f>
        <v>5.1301871513709782E-2</v>
      </c>
      <c r="P200" t="s">
        <v>848</v>
      </c>
      <c r="Q200" s="7">
        <f>PEARSON(THE_ARWU[THE_RV],THE_ARWU[ARWU_RV])</f>
        <v>0.6312204928984575</v>
      </c>
      <c r="S200">
        <f>PEARSON(ARWU_QS[ARWU_RV],ARWU_QS[QS_RV])</f>
        <v>0.4517034235468339</v>
      </c>
      <c r="T200">
        <f>PEARSON(ARWU_Webometrics[ARWU_RV],ARWU_Webometrics[Webometrics_RV])</f>
        <v>0.75515803331006004</v>
      </c>
      <c r="U200">
        <f t="shared" ref="U200:U202" si="1">AVERAGE(Q200:T200)</f>
        <v>0.61269398325178381</v>
      </c>
    </row>
    <row r="201" spans="1:25" x14ac:dyDescent="0.45">
      <c r="A201" t="s">
        <v>782</v>
      </c>
      <c r="B201">
        <v>100</v>
      </c>
      <c r="C201" t="s">
        <v>782</v>
      </c>
      <c r="D201">
        <v>100</v>
      </c>
      <c r="E201" t="s">
        <v>849</v>
      </c>
      <c r="J201" t="s">
        <v>849</v>
      </c>
      <c r="K201">
        <f>PEARSON(Analiza_wRankingach[QS_RV],Analiza_wRankingach[THE_RV])</f>
        <v>3.3043277923059056E-2</v>
      </c>
      <c r="L201">
        <f>PEARSON(Analiza_wRankingach[QS_RV],Analiza_wRankingach[ARWU_RV])</f>
        <v>-0.2152531359125055</v>
      </c>
      <c r="M201">
        <f>PEARSON(Analiza_wRankingach[QS_RV],Analiza_wRankingach[QS_RV])</f>
        <v>1</v>
      </c>
      <c r="N201">
        <f>PEARSON(Analiza_wRankingach[QS_RV],Analiza_wRankingach[Webometrics_RV])</f>
        <v>-0.17933310067917888</v>
      </c>
      <c r="P201" t="s">
        <v>849</v>
      </c>
      <c r="Q201">
        <f>PEARSON(THE_QS[THE_RV],THE_QS[QS_RV])</f>
        <v>0.68131284236473932</v>
      </c>
      <c r="R201">
        <f>PEARSON(ARWU_QS[ARWU_RV],ARWU_QS[QS_RV])</f>
        <v>0.4517034235468339</v>
      </c>
      <c r="T201">
        <f>PEARSON(QS_Webometrics[QS_RV],QS_Webometrics[Webometrics_RV])</f>
        <v>0.35782005396881927</v>
      </c>
      <c r="U201">
        <f t="shared" si="1"/>
        <v>0.4969454399601308</v>
      </c>
    </row>
    <row r="202" spans="1:25" x14ac:dyDescent="0.45">
      <c r="A202" t="s">
        <v>0</v>
      </c>
      <c r="B202">
        <v>1</v>
      </c>
      <c r="C202" t="s">
        <v>0</v>
      </c>
      <c r="D202">
        <v>1</v>
      </c>
      <c r="E202" t="s">
        <v>846</v>
      </c>
      <c r="J202" t="s">
        <v>850</v>
      </c>
      <c r="K202">
        <f>PEARSON(Analiza_wRankingach[Webometrics_RV],Analiza_wRankingach[THE_RV])</f>
        <v>7.989682028188963E-2</v>
      </c>
      <c r="L202">
        <f>PEARSON(Analiza_wRankingach[Webometrics_RV],Analiza_wRankingach[ARWU_RV])</f>
        <v>5.1301871513709782E-2</v>
      </c>
      <c r="M202">
        <f>PEARSON(Analiza_wRankingach[Webometrics_RV],Analiza_wRankingach[QS_RV])</f>
        <v>-0.17933310067917888</v>
      </c>
      <c r="N202">
        <f>PEARSON(Analiza_wRankingach[Webometrics_RV],Analiza_wRankingach[Webometrics_RV])</f>
        <v>1</v>
      </c>
      <c r="P202" t="s">
        <v>850</v>
      </c>
      <c r="Q202">
        <f>PEARSON(THE_Webometrics[THE_RV],THE_Webometrics[Webometrics_RV])</f>
        <v>0.6643611737736328</v>
      </c>
      <c r="R202">
        <f>PEARSON(ARWU_Webometrics[ARWU_RV],ARWU_Webometrics[Webometrics_RV])</f>
        <v>0.75515803331006004</v>
      </c>
      <c r="S202">
        <f>PEARSON(QS_Webometrics[QS_RV],QS_Webometrics[Webometrics_RV])</f>
        <v>0.35782005396881927</v>
      </c>
      <c r="U202">
        <f t="shared" si="1"/>
        <v>0.59244642035083739</v>
      </c>
    </row>
    <row r="203" spans="1:25" x14ac:dyDescent="0.45">
      <c r="A203" t="s">
        <v>8</v>
      </c>
      <c r="B203">
        <v>2</v>
      </c>
      <c r="C203" t="s">
        <v>8</v>
      </c>
      <c r="D203">
        <v>2</v>
      </c>
      <c r="E203" t="s">
        <v>846</v>
      </c>
    </row>
    <row r="204" spans="1:25" x14ac:dyDescent="0.45">
      <c r="A204" t="s">
        <v>15</v>
      </c>
      <c r="B204">
        <v>3</v>
      </c>
      <c r="C204" t="s">
        <v>15</v>
      </c>
      <c r="D204">
        <v>3</v>
      </c>
      <c r="E204" t="s">
        <v>846</v>
      </c>
      <c r="K204" t="s">
        <v>880</v>
      </c>
    </row>
    <row r="205" spans="1:25" x14ac:dyDescent="0.45">
      <c r="A205" t="s">
        <v>21</v>
      </c>
      <c r="B205">
        <v>4</v>
      </c>
      <c r="C205" t="s">
        <v>21</v>
      </c>
      <c r="D205">
        <v>3</v>
      </c>
      <c r="E205" t="s">
        <v>846</v>
      </c>
      <c r="K205" t="s">
        <v>846</v>
      </c>
      <c r="L205" t="s">
        <v>848</v>
      </c>
      <c r="M205" t="s">
        <v>849</v>
      </c>
      <c r="N205" t="s">
        <v>850</v>
      </c>
    </row>
    <row r="206" spans="1:25" x14ac:dyDescent="0.45">
      <c r="A206" t="s">
        <v>27</v>
      </c>
      <c r="B206">
        <v>5</v>
      </c>
      <c r="C206" t="s">
        <v>27</v>
      </c>
      <c r="D206">
        <v>5</v>
      </c>
      <c r="E206" t="s">
        <v>846</v>
      </c>
      <c r="J206" t="s">
        <v>846</v>
      </c>
      <c r="K206">
        <f>PEARSON(Analiza_wRankingach[THE_RV1000],Analiza_wRankingach[THE_RV1000])</f>
        <v>1.0000000000000002</v>
      </c>
      <c r="L206" s="7">
        <f>PEARSON(Analiza_wRankingach[THE_RV1000],Analiza_wRankingach[ARWU_RV1000])</f>
        <v>0.33205291795205455</v>
      </c>
      <c r="M206">
        <f>PEARSON(Analiza_wRankingach[THE_RV1000],Analiza_wRankingach[QS_RV1000])</f>
        <v>0.43626168665941178</v>
      </c>
      <c r="N206">
        <f>PEARSON(Analiza_wRankingach[THE_RV1000],Analiza_wRankingach[Webometrics_RV1000])</f>
        <v>0.30502055964538577</v>
      </c>
      <c r="Y206" s="7"/>
    </row>
    <row r="207" spans="1:25" x14ac:dyDescent="0.45">
      <c r="A207" t="s">
        <v>31</v>
      </c>
      <c r="B207">
        <v>6</v>
      </c>
      <c r="C207" t="s">
        <v>31</v>
      </c>
      <c r="D207">
        <v>6</v>
      </c>
      <c r="E207" t="s">
        <v>846</v>
      </c>
      <c r="J207" t="s">
        <v>848</v>
      </c>
      <c r="K207">
        <f>PEARSON(Analiza_wRankingach[ARWU_RV1000],Analiza_wRankingach[THE_RV1000])</f>
        <v>0.33205291795205455</v>
      </c>
      <c r="L207">
        <f>PEARSON(Analiza_wRankingach[ARWU_RV1000],Analiza_wRankingach[ARWU_RV1000])</f>
        <v>1</v>
      </c>
      <c r="M207">
        <f>PEARSON(Analiza_wRankingach[ARWU_RV1000],Analiza_wRankingach[QS_RV1000])</f>
        <v>9.9416835547990398E-2</v>
      </c>
      <c r="N207">
        <f>PEARSON(Analiza_wRankingach[ARWU_RV1000],Analiza_wRankingach[Webometrics_RV1000])</f>
        <v>0.26013479515925969</v>
      </c>
    </row>
    <row r="208" spans="1:25" x14ac:dyDescent="0.45">
      <c r="A208" t="s">
        <v>36</v>
      </c>
      <c r="B208">
        <v>7</v>
      </c>
      <c r="C208" t="s">
        <v>36</v>
      </c>
      <c r="D208">
        <v>7</v>
      </c>
      <c r="E208" t="s">
        <v>846</v>
      </c>
      <c r="J208" t="s">
        <v>849</v>
      </c>
      <c r="K208">
        <f>PEARSON(Analiza_wRankingach[QS_RV1000],Analiza_wRankingach[THE_RV1000])</f>
        <v>0.43626168665941178</v>
      </c>
      <c r="L208">
        <f>PEARSON(Analiza_wRankingach[QS_RV1000],Analiza_wRankingach[ARWU_RV1000])</f>
        <v>9.9416835547990398E-2</v>
      </c>
      <c r="M208">
        <f>PEARSON(Analiza_wRankingach[QS_RV1000],Analiza_wRankingach[QS_RV1000])</f>
        <v>1.0000000000000002</v>
      </c>
      <c r="N208">
        <f>PEARSON(Analiza_wRankingach[QS_RV1000],Analiza_wRankingach[Webometrics_RV1000])</f>
        <v>9.3117581193476448E-2</v>
      </c>
    </row>
    <row r="209" spans="1:21" x14ac:dyDescent="0.45">
      <c r="A209" t="s">
        <v>43</v>
      </c>
      <c r="B209">
        <v>8</v>
      </c>
      <c r="C209" t="s">
        <v>792</v>
      </c>
      <c r="D209">
        <v>8</v>
      </c>
      <c r="E209" t="s">
        <v>846</v>
      </c>
      <c r="J209" t="s">
        <v>850</v>
      </c>
      <c r="K209">
        <f>PEARSON(Analiza_wRankingach[Webometrics_RV1000],Analiza_wRankingach[THE_RV1000])</f>
        <v>0.30502055964538577</v>
      </c>
      <c r="L209">
        <f>PEARSON(Analiza_wRankingach[Webometrics_RV1000],Analiza_wRankingach[ARWU_RV1000])</f>
        <v>0.26013479515925969</v>
      </c>
      <c r="M209">
        <f>PEARSON(Analiza_wRankingach[Webometrics_RV1000],Analiza_wRankingach[QS_RV1000])</f>
        <v>9.3117581193476448E-2</v>
      </c>
      <c r="N209">
        <f>PEARSON(Analiza_wRankingach[Webometrics_RV1000],Analiza_wRankingach[Webometrics_RV1000])</f>
        <v>1</v>
      </c>
    </row>
    <row r="210" spans="1:21" x14ac:dyDescent="0.45">
      <c r="A210" t="s">
        <v>48</v>
      </c>
      <c r="B210">
        <v>9</v>
      </c>
      <c r="C210" t="s">
        <v>48</v>
      </c>
      <c r="D210">
        <v>9</v>
      </c>
      <c r="E210" t="s">
        <v>846</v>
      </c>
    </row>
    <row r="211" spans="1:21" x14ac:dyDescent="0.45">
      <c r="A211" t="s">
        <v>54</v>
      </c>
      <c r="B211">
        <v>10</v>
      </c>
      <c r="C211" t="s">
        <v>54</v>
      </c>
      <c r="D211">
        <v>10</v>
      </c>
      <c r="E211" t="s">
        <v>846</v>
      </c>
      <c r="G211" t="s">
        <v>881</v>
      </c>
    </row>
    <row r="212" spans="1:21" x14ac:dyDescent="0.45">
      <c r="A212" t="s">
        <v>61</v>
      </c>
      <c r="B212">
        <v>11</v>
      </c>
      <c r="C212" t="s">
        <v>61</v>
      </c>
      <c r="D212">
        <v>11</v>
      </c>
      <c r="E212" t="s">
        <v>846</v>
      </c>
      <c r="G212" t="s">
        <v>855</v>
      </c>
      <c r="H212" t="s">
        <v>846</v>
      </c>
      <c r="I212" t="s">
        <v>848</v>
      </c>
      <c r="J212" t="s">
        <v>849</v>
      </c>
      <c r="K212" t="s">
        <v>850</v>
      </c>
      <c r="L212" t="s">
        <v>861</v>
      </c>
      <c r="M212" t="s">
        <v>875</v>
      </c>
      <c r="N212" t="s">
        <v>876</v>
      </c>
      <c r="O212" t="s">
        <v>877</v>
      </c>
      <c r="P212" t="s">
        <v>878</v>
      </c>
      <c r="Q212" s="10" t="s">
        <v>874</v>
      </c>
      <c r="R212" s="10" t="s">
        <v>870</v>
      </c>
      <c r="S212" s="10" t="s">
        <v>871</v>
      </c>
      <c r="T212" s="10" t="s">
        <v>872</v>
      </c>
      <c r="U212" s="10" t="s">
        <v>873</v>
      </c>
    </row>
    <row r="213" spans="1:21" outlineLevel="1" x14ac:dyDescent="0.45">
      <c r="A213" t="s">
        <v>67</v>
      </c>
      <c r="B213">
        <v>12</v>
      </c>
      <c r="C213" t="s">
        <v>67</v>
      </c>
      <c r="D213">
        <v>11</v>
      </c>
      <c r="E213" t="s">
        <v>846</v>
      </c>
      <c r="G213" t="s">
        <v>8</v>
      </c>
      <c r="H213">
        <v>1</v>
      </c>
      <c r="I213">
        <v>1</v>
      </c>
      <c r="J213">
        <v>1</v>
      </c>
      <c r="K213">
        <v>1</v>
      </c>
      <c r="L213">
        <v>4</v>
      </c>
      <c r="M213">
        <v>2</v>
      </c>
      <c r="N213">
        <v>1</v>
      </c>
      <c r="O213">
        <v>5</v>
      </c>
      <c r="P213">
        <v>1</v>
      </c>
      <c r="Q213" s="11">
        <v>9</v>
      </c>
      <c r="R213" s="11">
        <v>2</v>
      </c>
      <c r="S213" s="11">
        <v>1</v>
      </c>
      <c r="T213" s="11">
        <v>5</v>
      </c>
      <c r="U213" s="11">
        <v>1</v>
      </c>
    </row>
    <row r="214" spans="1:21" outlineLevel="1" x14ac:dyDescent="0.45">
      <c r="A214" t="s">
        <v>73</v>
      </c>
      <c r="B214">
        <v>13</v>
      </c>
      <c r="C214" t="s">
        <v>501</v>
      </c>
      <c r="D214">
        <v>13</v>
      </c>
      <c r="E214" t="s">
        <v>846</v>
      </c>
      <c r="G214" t="s">
        <v>21</v>
      </c>
      <c r="H214">
        <v>1</v>
      </c>
      <c r="I214">
        <v>1</v>
      </c>
      <c r="J214">
        <v>1</v>
      </c>
      <c r="K214">
        <v>1</v>
      </c>
      <c r="L214">
        <v>4</v>
      </c>
      <c r="M214">
        <v>3</v>
      </c>
      <c r="N214">
        <v>2</v>
      </c>
      <c r="O214">
        <v>3</v>
      </c>
      <c r="P214">
        <v>2</v>
      </c>
      <c r="Q214" s="2">
        <v>10</v>
      </c>
      <c r="R214" s="2">
        <v>3</v>
      </c>
      <c r="S214" s="2">
        <v>2</v>
      </c>
      <c r="T214" s="2">
        <v>3</v>
      </c>
      <c r="U214" s="2">
        <v>2</v>
      </c>
    </row>
    <row r="215" spans="1:21" outlineLevel="1" x14ac:dyDescent="0.45">
      <c r="A215" t="s">
        <v>79</v>
      </c>
      <c r="B215">
        <v>14</v>
      </c>
      <c r="C215" t="s">
        <v>79</v>
      </c>
      <c r="D215">
        <v>14</v>
      </c>
      <c r="E215" t="s">
        <v>846</v>
      </c>
      <c r="G215" t="s">
        <v>27</v>
      </c>
      <c r="H215">
        <v>1</v>
      </c>
      <c r="I215">
        <v>1</v>
      </c>
      <c r="J215">
        <v>1</v>
      </c>
      <c r="K215">
        <v>1</v>
      </c>
      <c r="L215">
        <v>4</v>
      </c>
      <c r="M215">
        <v>5</v>
      </c>
      <c r="N215">
        <v>3</v>
      </c>
      <c r="O215">
        <v>1</v>
      </c>
      <c r="P215">
        <v>3</v>
      </c>
      <c r="Q215" s="2">
        <v>12</v>
      </c>
      <c r="R215" s="2">
        <v>5</v>
      </c>
      <c r="S215" s="2">
        <v>3</v>
      </c>
      <c r="T215" s="2">
        <v>1</v>
      </c>
      <c r="U215" s="2">
        <v>3</v>
      </c>
    </row>
    <row r="216" spans="1:21" outlineLevel="1" x14ac:dyDescent="0.45">
      <c r="A216" t="s">
        <v>83</v>
      </c>
      <c r="B216">
        <v>15</v>
      </c>
      <c r="C216" t="s">
        <v>83</v>
      </c>
      <c r="D216">
        <v>15</v>
      </c>
      <c r="E216" t="s">
        <v>846</v>
      </c>
      <c r="G216" t="s">
        <v>0</v>
      </c>
      <c r="H216">
        <v>1</v>
      </c>
      <c r="I216">
        <v>1</v>
      </c>
      <c r="J216">
        <v>1</v>
      </c>
      <c r="K216">
        <v>1</v>
      </c>
      <c r="L216">
        <v>4</v>
      </c>
      <c r="M216">
        <v>1</v>
      </c>
      <c r="N216">
        <v>7</v>
      </c>
      <c r="O216">
        <v>4</v>
      </c>
      <c r="P216">
        <v>5</v>
      </c>
      <c r="Q216" s="2">
        <v>17</v>
      </c>
      <c r="R216" s="2">
        <v>1</v>
      </c>
      <c r="S216" s="2">
        <v>7</v>
      </c>
      <c r="T216" s="2">
        <v>4</v>
      </c>
      <c r="U216" s="2">
        <v>5</v>
      </c>
    </row>
    <row r="217" spans="1:21" outlineLevel="1" x14ac:dyDescent="0.45">
      <c r="A217" t="s">
        <v>89</v>
      </c>
      <c r="B217">
        <v>16</v>
      </c>
      <c r="C217" t="s">
        <v>89</v>
      </c>
      <c r="D217">
        <v>16</v>
      </c>
      <c r="E217" t="s">
        <v>846</v>
      </c>
      <c r="G217" t="s">
        <v>15</v>
      </c>
      <c r="H217">
        <v>1</v>
      </c>
      <c r="I217">
        <v>1</v>
      </c>
      <c r="J217">
        <v>1</v>
      </c>
      <c r="K217">
        <v>1</v>
      </c>
      <c r="L217">
        <v>4</v>
      </c>
      <c r="M217">
        <v>3</v>
      </c>
      <c r="N217">
        <v>4</v>
      </c>
      <c r="O217">
        <v>2</v>
      </c>
      <c r="P217">
        <v>12</v>
      </c>
      <c r="Q217" s="2">
        <v>21</v>
      </c>
      <c r="R217" s="2">
        <v>3</v>
      </c>
      <c r="S217" s="2">
        <v>4</v>
      </c>
      <c r="T217" s="2">
        <v>2</v>
      </c>
      <c r="U217" s="2">
        <v>12</v>
      </c>
    </row>
    <row r="218" spans="1:21" outlineLevel="1" x14ac:dyDescent="0.45">
      <c r="A218" t="s">
        <v>97</v>
      </c>
      <c r="B218">
        <v>17</v>
      </c>
      <c r="C218" t="s">
        <v>97</v>
      </c>
      <c r="D218">
        <v>17</v>
      </c>
      <c r="E218" t="s">
        <v>846</v>
      </c>
      <c r="G218" t="s">
        <v>792</v>
      </c>
      <c r="H218">
        <v>1</v>
      </c>
      <c r="I218">
        <v>1</v>
      </c>
      <c r="J218">
        <v>1</v>
      </c>
      <c r="K218">
        <v>1</v>
      </c>
      <c r="L218">
        <v>4</v>
      </c>
      <c r="M218">
        <v>8</v>
      </c>
      <c r="N218">
        <v>5</v>
      </c>
      <c r="O218">
        <v>27</v>
      </c>
      <c r="P218">
        <v>4</v>
      </c>
      <c r="Q218" s="2">
        <v>44</v>
      </c>
      <c r="R218" s="2">
        <v>8</v>
      </c>
      <c r="S218" s="2">
        <v>5</v>
      </c>
      <c r="T218" s="2">
        <v>27</v>
      </c>
      <c r="U218" s="2">
        <v>4</v>
      </c>
    </row>
    <row r="219" spans="1:21" outlineLevel="1" x14ac:dyDescent="0.45">
      <c r="A219" t="s">
        <v>102</v>
      </c>
      <c r="B219">
        <v>18</v>
      </c>
      <c r="C219" t="s">
        <v>102</v>
      </c>
      <c r="D219">
        <v>18</v>
      </c>
      <c r="E219" t="s">
        <v>846</v>
      </c>
      <c r="G219" t="s">
        <v>61</v>
      </c>
      <c r="H219">
        <v>1</v>
      </c>
      <c r="I219">
        <v>1</v>
      </c>
      <c r="J219">
        <v>1</v>
      </c>
      <c r="K219">
        <v>1</v>
      </c>
      <c r="L219">
        <v>4</v>
      </c>
      <c r="M219">
        <v>11</v>
      </c>
      <c r="N219">
        <v>8</v>
      </c>
      <c r="O219">
        <v>22</v>
      </c>
      <c r="P219">
        <v>9</v>
      </c>
      <c r="Q219" s="2">
        <v>50</v>
      </c>
      <c r="R219" s="2">
        <v>11</v>
      </c>
      <c r="S219" s="2">
        <v>8</v>
      </c>
      <c r="T219" s="2">
        <v>22</v>
      </c>
      <c r="U219" s="2">
        <v>9</v>
      </c>
    </row>
    <row r="220" spans="1:21" outlineLevel="1" x14ac:dyDescent="0.45">
      <c r="A220" t="s">
        <v>110</v>
      </c>
      <c r="B220">
        <v>19</v>
      </c>
      <c r="C220" t="s">
        <v>110</v>
      </c>
      <c r="D220">
        <v>19</v>
      </c>
      <c r="E220" t="s">
        <v>846</v>
      </c>
      <c r="G220" t="s">
        <v>48</v>
      </c>
      <c r="H220">
        <v>1</v>
      </c>
      <c r="I220">
        <v>1</v>
      </c>
      <c r="J220">
        <v>1</v>
      </c>
      <c r="K220">
        <v>1</v>
      </c>
      <c r="L220">
        <v>4</v>
      </c>
      <c r="M220">
        <v>9</v>
      </c>
      <c r="N220">
        <v>11</v>
      </c>
      <c r="O220">
        <v>18</v>
      </c>
      <c r="P220">
        <v>14</v>
      </c>
      <c r="Q220" s="2">
        <v>52</v>
      </c>
      <c r="R220" s="2">
        <v>9</v>
      </c>
      <c r="S220" s="2">
        <v>11</v>
      </c>
      <c r="T220" s="2">
        <v>18</v>
      </c>
      <c r="U220" s="2">
        <v>14</v>
      </c>
    </row>
    <row r="221" spans="1:21" outlineLevel="1" x14ac:dyDescent="0.45">
      <c r="A221" t="s">
        <v>118</v>
      </c>
      <c r="B221">
        <v>20</v>
      </c>
      <c r="C221" t="s">
        <v>118</v>
      </c>
      <c r="D221">
        <v>20</v>
      </c>
      <c r="E221" t="s">
        <v>846</v>
      </c>
      <c r="G221" t="s">
        <v>79</v>
      </c>
      <c r="H221">
        <v>1</v>
      </c>
      <c r="I221">
        <v>1</v>
      </c>
      <c r="J221">
        <v>1</v>
      </c>
      <c r="K221">
        <v>1</v>
      </c>
      <c r="L221">
        <v>4</v>
      </c>
      <c r="M221">
        <v>14</v>
      </c>
      <c r="N221">
        <v>15</v>
      </c>
      <c r="O221">
        <v>13</v>
      </c>
      <c r="P221">
        <v>11</v>
      </c>
      <c r="Q221" s="2">
        <v>53</v>
      </c>
      <c r="R221" s="2">
        <v>14</v>
      </c>
      <c r="S221" s="2">
        <v>15</v>
      </c>
      <c r="T221" s="2">
        <v>13</v>
      </c>
      <c r="U221" s="2">
        <v>11</v>
      </c>
    </row>
    <row r="222" spans="1:21" outlineLevel="1" x14ac:dyDescent="0.45">
      <c r="A222" t="s">
        <v>124</v>
      </c>
      <c r="B222">
        <v>21</v>
      </c>
      <c r="C222" t="s">
        <v>795</v>
      </c>
      <c r="D222">
        <v>21</v>
      </c>
      <c r="E222" t="s">
        <v>846</v>
      </c>
      <c r="G222" t="s">
        <v>36</v>
      </c>
      <c r="H222">
        <v>1</v>
      </c>
      <c r="I222">
        <v>1</v>
      </c>
      <c r="J222">
        <v>1</v>
      </c>
      <c r="K222">
        <v>1</v>
      </c>
      <c r="L222">
        <v>4</v>
      </c>
      <c r="M222">
        <v>7</v>
      </c>
      <c r="N222">
        <v>6</v>
      </c>
      <c r="O222">
        <v>16</v>
      </c>
      <c r="P222">
        <v>26</v>
      </c>
      <c r="Q222" s="2">
        <v>55</v>
      </c>
      <c r="R222" s="2">
        <v>7</v>
      </c>
      <c r="S222" s="2">
        <v>6</v>
      </c>
      <c r="T222" s="2">
        <v>16</v>
      </c>
      <c r="U222" s="2">
        <v>26</v>
      </c>
    </row>
    <row r="223" spans="1:21" outlineLevel="1" x14ac:dyDescent="0.45">
      <c r="A223" t="s">
        <v>127</v>
      </c>
      <c r="B223">
        <v>22</v>
      </c>
      <c r="C223" t="s">
        <v>796</v>
      </c>
      <c r="D223">
        <v>22</v>
      </c>
      <c r="E223" t="s">
        <v>846</v>
      </c>
      <c r="G223" t="s">
        <v>118</v>
      </c>
      <c r="H223">
        <v>1</v>
      </c>
      <c r="I223">
        <v>1</v>
      </c>
      <c r="J223">
        <v>1</v>
      </c>
      <c r="K223">
        <v>1</v>
      </c>
      <c r="L223">
        <v>4</v>
      </c>
      <c r="M223">
        <v>20</v>
      </c>
      <c r="N223">
        <v>12</v>
      </c>
      <c r="O223">
        <v>20</v>
      </c>
      <c r="P223">
        <v>8</v>
      </c>
      <c r="Q223" s="2">
        <v>60</v>
      </c>
      <c r="R223" s="2">
        <v>20</v>
      </c>
      <c r="S223" s="2">
        <v>12</v>
      </c>
      <c r="T223" s="2">
        <v>20</v>
      </c>
      <c r="U223" s="2">
        <v>8</v>
      </c>
    </row>
    <row r="224" spans="1:21" outlineLevel="1" x14ac:dyDescent="0.45">
      <c r="A224" t="s">
        <v>133</v>
      </c>
      <c r="B224">
        <v>23</v>
      </c>
      <c r="C224" t="s">
        <v>133</v>
      </c>
      <c r="D224">
        <v>23</v>
      </c>
      <c r="E224" t="s">
        <v>846</v>
      </c>
      <c r="G224" t="s">
        <v>501</v>
      </c>
      <c r="H224">
        <v>1</v>
      </c>
      <c r="I224">
        <v>1</v>
      </c>
      <c r="J224">
        <v>1</v>
      </c>
      <c r="K224">
        <v>1</v>
      </c>
      <c r="L224">
        <v>4</v>
      </c>
      <c r="M224">
        <v>13</v>
      </c>
      <c r="N224">
        <v>10</v>
      </c>
      <c r="O224">
        <v>10</v>
      </c>
      <c r="P224">
        <v>29</v>
      </c>
      <c r="Q224" s="2">
        <v>62</v>
      </c>
      <c r="R224" s="2">
        <v>13</v>
      </c>
      <c r="S224" s="2">
        <v>10</v>
      </c>
      <c r="T224" s="2">
        <v>10</v>
      </c>
      <c r="U224" s="2">
        <v>29</v>
      </c>
    </row>
    <row r="225" spans="1:21" outlineLevel="1" x14ac:dyDescent="0.45">
      <c r="A225" t="s">
        <v>139</v>
      </c>
      <c r="B225">
        <v>24</v>
      </c>
      <c r="C225" t="s">
        <v>139</v>
      </c>
      <c r="D225">
        <v>24</v>
      </c>
      <c r="E225" t="s">
        <v>846</v>
      </c>
      <c r="G225" t="s">
        <v>83</v>
      </c>
      <c r="H225">
        <v>1</v>
      </c>
      <c r="I225">
        <v>1</v>
      </c>
      <c r="J225">
        <v>1</v>
      </c>
      <c r="K225">
        <v>1</v>
      </c>
      <c r="L225">
        <v>4</v>
      </c>
      <c r="M225">
        <v>15</v>
      </c>
      <c r="N225">
        <v>14</v>
      </c>
      <c r="O225">
        <v>24</v>
      </c>
      <c r="P225">
        <v>10</v>
      </c>
      <c r="Q225" s="2">
        <v>63</v>
      </c>
      <c r="R225" s="2">
        <v>15</v>
      </c>
      <c r="S225" s="2">
        <v>14</v>
      </c>
      <c r="T225" s="2">
        <v>24</v>
      </c>
      <c r="U225" s="2">
        <v>10</v>
      </c>
    </row>
    <row r="226" spans="1:21" outlineLevel="1" x14ac:dyDescent="0.45">
      <c r="A226" t="s">
        <v>145</v>
      </c>
      <c r="B226">
        <v>25</v>
      </c>
      <c r="C226" t="s">
        <v>145</v>
      </c>
      <c r="D226">
        <v>25</v>
      </c>
      <c r="E226" t="s">
        <v>846</v>
      </c>
      <c r="G226" t="s">
        <v>796</v>
      </c>
      <c r="H226">
        <v>1</v>
      </c>
      <c r="I226">
        <v>1</v>
      </c>
      <c r="J226">
        <v>1</v>
      </c>
      <c r="K226">
        <v>1</v>
      </c>
      <c r="L226">
        <v>4</v>
      </c>
      <c r="M226">
        <v>22</v>
      </c>
      <c r="N226">
        <v>18</v>
      </c>
      <c r="O226">
        <v>8</v>
      </c>
      <c r="P226">
        <v>15</v>
      </c>
      <c r="Q226" s="2">
        <v>63</v>
      </c>
      <c r="R226" s="2">
        <v>22</v>
      </c>
      <c r="S226" s="2">
        <v>18</v>
      </c>
      <c r="T226" s="2">
        <v>8</v>
      </c>
      <c r="U226" s="2">
        <v>15</v>
      </c>
    </row>
    <row r="227" spans="1:21" outlineLevel="1" x14ac:dyDescent="0.45">
      <c r="A227" t="s">
        <v>151</v>
      </c>
      <c r="B227">
        <v>26</v>
      </c>
      <c r="C227" t="s">
        <v>151</v>
      </c>
      <c r="D227">
        <v>26</v>
      </c>
      <c r="E227" t="s">
        <v>846</v>
      </c>
      <c r="G227" t="s">
        <v>67</v>
      </c>
      <c r="H227">
        <v>1</v>
      </c>
      <c r="I227">
        <v>1</v>
      </c>
      <c r="J227">
        <v>1</v>
      </c>
      <c r="K227">
        <v>1</v>
      </c>
      <c r="L227">
        <v>4</v>
      </c>
      <c r="M227">
        <v>11</v>
      </c>
      <c r="N227">
        <v>20</v>
      </c>
      <c r="O227">
        <v>9</v>
      </c>
      <c r="P227">
        <v>30</v>
      </c>
      <c r="Q227" s="2">
        <v>70</v>
      </c>
      <c r="R227" s="2">
        <v>11</v>
      </c>
      <c r="S227" s="2">
        <v>20</v>
      </c>
      <c r="T227" s="2">
        <v>9</v>
      </c>
      <c r="U227" s="2">
        <v>30</v>
      </c>
    </row>
    <row r="228" spans="1:21" outlineLevel="1" x14ac:dyDescent="0.45">
      <c r="A228" t="s">
        <v>157</v>
      </c>
      <c r="B228">
        <v>27</v>
      </c>
      <c r="C228" t="s">
        <v>157</v>
      </c>
      <c r="D228">
        <v>26</v>
      </c>
      <c r="E228" t="s">
        <v>846</v>
      </c>
      <c r="G228" t="s">
        <v>54</v>
      </c>
      <c r="H228">
        <v>1</v>
      </c>
      <c r="I228">
        <v>1</v>
      </c>
      <c r="J228">
        <v>1</v>
      </c>
      <c r="K228">
        <v>1</v>
      </c>
      <c r="L228">
        <v>4</v>
      </c>
      <c r="M228">
        <v>10</v>
      </c>
      <c r="N228">
        <v>23</v>
      </c>
      <c r="O228">
        <v>6</v>
      </c>
      <c r="P228">
        <v>35</v>
      </c>
      <c r="Q228" s="2">
        <v>74</v>
      </c>
      <c r="R228" s="2">
        <v>10</v>
      </c>
      <c r="S228" s="2">
        <v>23</v>
      </c>
      <c r="T228" s="2">
        <v>6</v>
      </c>
      <c r="U228" s="2">
        <v>35</v>
      </c>
    </row>
    <row r="229" spans="1:21" outlineLevel="1" x14ac:dyDescent="0.45">
      <c r="A229" t="s">
        <v>162</v>
      </c>
      <c r="B229">
        <v>28</v>
      </c>
      <c r="C229" t="s">
        <v>162</v>
      </c>
      <c r="D229">
        <v>28</v>
      </c>
      <c r="E229" t="s">
        <v>846</v>
      </c>
      <c r="G229" t="s">
        <v>31</v>
      </c>
      <c r="H229">
        <v>1</v>
      </c>
      <c r="I229">
        <v>1</v>
      </c>
      <c r="J229">
        <v>1</v>
      </c>
      <c r="K229">
        <v>1</v>
      </c>
      <c r="L229">
        <v>4</v>
      </c>
      <c r="M229">
        <v>6</v>
      </c>
      <c r="N229">
        <v>9</v>
      </c>
      <c r="O229">
        <v>6</v>
      </c>
      <c r="P229">
        <v>59</v>
      </c>
      <c r="Q229" s="2">
        <v>80</v>
      </c>
      <c r="R229" s="2">
        <v>6</v>
      </c>
      <c r="S229" s="2">
        <v>9</v>
      </c>
      <c r="T229" s="2">
        <v>6</v>
      </c>
      <c r="U229" s="2">
        <v>59</v>
      </c>
    </row>
    <row r="230" spans="1:21" outlineLevel="1" x14ac:dyDescent="0.45">
      <c r="A230" t="s">
        <v>169</v>
      </c>
      <c r="B230">
        <v>29</v>
      </c>
      <c r="C230" t="s">
        <v>169</v>
      </c>
      <c r="D230">
        <v>29</v>
      </c>
      <c r="E230" t="s">
        <v>846</v>
      </c>
      <c r="G230" t="s">
        <v>89</v>
      </c>
      <c r="H230">
        <v>1</v>
      </c>
      <c r="I230">
        <v>1</v>
      </c>
      <c r="J230">
        <v>1</v>
      </c>
      <c r="K230">
        <v>1</v>
      </c>
      <c r="L230">
        <v>4</v>
      </c>
      <c r="M230">
        <v>16</v>
      </c>
      <c r="N230">
        <v>26</v>
      </c>
      <c r="O230">
        <v>14</v>
      </c>
      <c r="P230">
        <v>24</v>
      </c>
      <c r="Q230" s="2">
        <v>80</v>
      </c>
      <c r="R230" s="2">
        <v>16</v>
      </c>
      <c r="S230" s="2">
        <v>26</v>
      </c>
      <c r="T230" s="2">
        <v>14</v>
      </c>
      <c r="U230" s="2">
        <v>24</v>
      </c>
    </row>
    <row r="231" spans="1:21" outlineLevel="1" x14ac:dyDescent="0.45">
      <c r="A231" t="s">
        <v>173</v>
      </c>
      <c r="B231">
        <v>30</v>
      </c>
      <c r="C231" t="s">
        <v>173</v>
      </c>
      <c r="D231">
        <v>30</v>
      </c>
      <c r="E231" t="s">
        <v>846</v>
      </c>
      <c r="G231" t="s">
        <v>133</v>
      </c>
      <c r="H231">
        <v>1</v>
      </c>
      <c r="I231">
        <v>1</v>
      </c>
      <c r="J231">
        <v>1</v>
      </c>
      <c r="K231">
        <v>1</v>
      </c>
      <c r="L231">
        <v>4</v>
      </c>
      <c r="M231">
        <v>23</v>
      </c>
      <c r="N231">
        <v>28</v>
      </c>
      <c r="O231">
        <v>25</v>
      </c>
      <c r="P231">
        <v>6</v>
      </c>
      <c r="Q231" s="2">
        <v>82</v>
      </c>
      <c r="R231" s="2">
        <v>23</v>
      </c>
      <c r="S231" s="2">
        <v>28</v>
      </c>
      <c r="T231" s="2">
        <v>25</v>
      </c>
      <c r="U231" s="2">
        <v>6</v>
      </c>
    </row>
    <row r="232" spans="1:21" outlineLevel="1" x14ac:dyDescent="0.45">
      <c r="A232" t="s">
        <v>179</v>
      </c>
      <c r="B232">
        <v>31</v>
      </c>
      <c r="C232" t="s">
        <v>179</v>
      </c>
      <c r="D232">
        <v>31</v>
      </c>
      <c r="E232" t="s">
        <v>846</v>
      </c>
      <c r="G232" t="s">
        <v>102</v>
      </c>
      <c r="H232">
        <v>1</v>
      </c>
      <c r="I232">
        <v>1</v>
      </c>
      <c r="J232">
        <v>1</v>
      </c>
      <c r="K232">
        <v>1</v>
      </c>
      <c r="L232">
        <v>4</v>
      </c>
      <c r="M232">
        <v>18</v>
      </c>
      <c r="N232">
        <v>22</v>
      </c>
      <c r="O232">
        <v>34</v>
      </c>
      <c r="P232">
        <v>16</v>
      </c>
      <c r="Q232" s="2">
        <v>90</v>
      </c>
      <c r="R232" s="2">
        <v>18</v>
      </c>
      <c r="S232" s="2">
        <v>22</v>
      </c>
      <c r="T232" s="2">
        <v>34</v>
      </c>
      <c r="U232" s="2">
        <v>16</v>
      </c>
    </row>
    <row r="233" spans="1:21" outlineLevel="1" x14ac:dyDescent="0.45">
      <c r="A233" t="s">
        <v>185</v>
      </c>
      <c r="B233">
        <v>32</v>
      </c>
      <c r="C233" t="s">
        <v>797</v>
      </c>
      <c r="D233">
        <v>32</v>
      </c>
      <c r="E233" t="s">
        <v>846</v>
      </c>
      <c r="G233" t="s">
        <v>795</v>
      </c>
      <c r="H233">
        <v>1</v>
      </c>
      <c r="I233">
        <v>1</v>
      </c>
      <c r="J233">
        <v>1</v>
      </c>
      <c r="K233">
        <v>1</v>
      </c>
      <c r="L233">
        <v>4</v>
      </c>
      <c r="M233">
        <v>21</v>
      </c>
      <c r="N233">
        <v>13</v>
      </c>
      <c r="O233">
        <v>44</v>
      </c>
      <c r="P233">
        <v>13</v>
      </c>
      <c r="Q233" s="2">
        <v>91</v>
      </c>
      <c r="R233" s="2">
        <v>21</v>
      </c>
      <c r="S233" s="2">
        <v>13</v>
      </c>
      <c r="T233" s="2">
        <v>44</v>
      </c>
      <c r="U233" s="2">
        <v>13</v>
      </c>
    </row>
    <row r="234" spans="1:21" outlineLevel="1" x14ac:dyDescent="0.45">
      <c r="A234" t="s">
        <v>190</v>
      </c>
      <c r="B234">
        <v>33</v>
      </c>
      <c r="C234" t="s">
        <v>190</v>
      </c>
      <c r="D234">
        <v>33</v>
      </c>
      <c r="E234" t="s">
        <v>846</v>
      </c>
      <c r="G234" t="s">
        <v>97</v>
      </c>
      <c r="H234">
        <v>1</v>
      </c>
      <c r="I234">
        <v>1</v>
      </c>
      <c r="J234">
        <v>1</v>
      </c>
      <c r="K234">
        <v>1</v>
      </c>
      <c r="L234">
        <v>4</v>
      </c>
      <c r="M234">
        <v>17</v>
      </c>
      <c r="N234">
        <v>34</v>
      </c>
      <c r="O234">
        <v>12</v>
      </c>
      <c r="P234">
        <v>32</v>
      </c>
      <c r="Q234" s="2">
        <v>95</v>
      </c>
      <c r="R234" s="2">
        <v>17</v>
      </c>
      <c r="S234" s="2">
        <v>34</v>
      </c>
      <c r="T234" s="2">
        <v>12</v>
      </c>
      <c r="U234" s="2">
        <v>32</v>
      </c>
    </row>
    <row r="235" spans="1:21" outlineLevel="1" x14ac:dyDescent="0.45">
      <c r="A235" t="s">
        <v>194</v>
      </c>
      <c r="B235">
        <v>34</v>
      </c>
      <c r="C235" t="s">
        <v>194</v>
      </c>
      <c r="D235">
        <v>34</v>
      </c>
      <c r="E235" t="s">
        <v>846</v>
      </c>
      <c r="G235" t="s">
        <v>151</v>
      </c>
      <c r="H235">
        <v>1</v>
      </c>
      <c r="I235">
        <v>1</v>
      </c>
      <c r="J235">
        <v>1</v>
      </c>
      <c r="K235">
        <v>1</v>
      </c>
      <c r="L235">
        <v>4</v>
      </c>
      <c r="M235">
        <v>26</v>
      </c>
      <c r="N235">
        <v>30</v>
      </c>
      <c r="O235">
        <v>32</v>
      </c>
      <c r="P235">
        <v>22</v>
      </c>
      <c r="Q235" s="2">
        <v>110</v>
      </c>
      <c r="R235" s="2">
        <v>26</v>
      </c>
      <c r="S235" s="2">
        <v>30</v>
      </c>
      <c r="T235" s="2">
        <v>32</v>
      </c>
      <c r="U235" s="2">
        <v>22</v>
      </c>
    </row>
    <row r="236" spans="1:21" outlineLevel="1" x14ac:dyDescent="0.45">
      <c r="A236" t="s">
        <v>199</v>
      </c>
      <c r="B236">
        <v>35</v>
      </c>
      <c r="C236" t="s">
        <v>199</v>
      </c>
      <c r="D236">
        <v>35</v>
      </c>
      <c r="E236" t="s">
        <v>846</v>
      </c>
      <c r="G236" t="s">
        <v>139</v>
      </c>
      <c r="H236">
        <v>1</v>
      </c>
      <c r="I236">
        <v>1</v>
      </c>
      <c r="J236">
        <v>1</v>
      </c>
      <c r="K236">
        <v>1</v>
      </c>
      <c r="L236">
        <v>4</v>
      </c>
      <c r="M236">
        <v>24</v>
      </c>
      <c r="N236">
        <v>25</v>
      </c>
      <c r="O236">
        <v>39</v>
      </c>
      <c r="P236">
        <v>23</v>
      </c>
      <c r="Q236" s="2">
        <v>111</v>
      </c>
      <c r="R236" s="2">
        <v>24</v>
      </c>
      <c r="S236" s="2">
        <v>25</v>
      </c>
      <c r="T236" s="2">
        <v>39</v>
      </c>
      <c r="U236" s="2">
        <v>23</v>
      </c>
    </row>
    <row r="237" spans="1:21" outlineLevel="1" x14ac:dyDescent="0.45">
      <c r="A237" t="s">
        <v>205</v>
      </c>
      <c r="B237">
        <v>36</v>
      </c>
      <c r="C237" t="s">
        <v>614</v>
      </c>
      <c r="D237">
        <v>36</v>
      </c>
      <c r="E237" t="s">
        <v>846</v>
      </c>
      <c r="G237" t="s">
        <v>797</v>
      </c>
      <c r="H237">
        <v>1</v>
      </c>
      <c r="I237">
        <v>1</v>
      </c>
      <c r="J237">
        <v>1</v>
      </c>
      <c r="K237">
        <v>1</v>
      </c>
      <c r="L237">
        <v>4</v>
      </c>
      <c r="M237">
        <v>32</v>
      </c>
      <c r="N237">
        <v>21</v>
      </c>
      <c r="O237">
        <v>53</v>
      </c>
      <c r="P237">
        <v>17</v>
      </c>
      <c r="Q237" s="2">
        <v>123</v>
      </c>
      <c r="R237" s="2">
        <v>32</v>
      </c>
      <c r="S237" s="2">
        <v>21</v>
      </c>
      <c r="T237" s="2">
        <v>53</v>
      </c>
      <c r="U237" s="2">
        <v>17</v>
      </c>
    </row>
    <row r="238" spans="1:21" outlineLevel="1" x14ac:dyDescent="0.45">
      <c r="A238" t="s">
        <v>211</v>
      </c>
      <c r="B238">
        <v>37</v>
      </c>
      <c r="C238" t="s">
        <v>211</v>
      </c>
      <c r="D238">
        <v>37</v>
      </c>
      <c r="E238" t="s">
        <v>846</v>
      </c>
      <c r="G238" t="s">
        <v>169</v>
      </c>
      <c r="H238">
        <v>1</v>
      </c>
      <c r="I238">
        <v>1</v>
      </c>
      <c r="J238">
        <v>1</v>
      </c>
      <c r="K238">
        <v>1</v>
      </c>
      <c r="L238">
        <v>4</v>
      </c>
      <c r="M238">
        <v>29</v>
      </c>
      <c r="N238">
        <v>35</v>
      </c>
      <c r="O238">
        <v>15</v>
      </c>
      <c r="P238">
        <v>44</v>
      </c>
      <c r="Q238" s="2">
        <v>123</v>
      </c>
      <c r="R238" s="2">
        <v>29</v>
      </c>
      <c r="S238" s="2">
        <v>35</v>
      </c>
      <c r="T238" s="2">
        <v>15</v>
      </c>
      <c r="U238" s="2">
        <v>44</v>
      </c>
    </row>
    <row r="239" spans="1:21" outlineLevel="1" x14ac:dyDescent="0.45">
      <c r="A239" t="s">
        <v>216</v>
      </c>
      <c r="B239">
        <v>38</v>
      </c>
      <c r="C239" t="s">
        <v>216</v>
      </c>
      <c r="D239">
        <v>38</v>
      </c>
      <c r="E239" t="s">
        <v>846</v>
      </c>
      <c r="G239" t="s">
        <v>145</v>
      </c>
      <c r="H239">
        <v>1</v>
      </c>
      <c r="I239">
        <v>1</v>
      </c>
      <c r="J239">
        <v>1</v>
      </c>
      <c r="K239">
        <v>1</v>
      </c>
      <c r="L239">
        <v>4</v>
      </c>
      <c r="M239">
        <v>25</v>
      </c>
      <c r="N239">
        <v>31</v>
      </c>
      <c r="O239">
        <v>50</v>
      </c>
      <c r="P239">
        <v>21</v>
      </c>
      <c r="Q239" s="2">
        <v>127</v>
      </c>
      <c r="R239" s="2">
        <v>25</v>
      </c>
      <c r="S239" s="2">
        <v>31</v>
      </c>
      <c r="T239" s="2">
        <v>50</v>
      </c>
      <c r="U239" s="2">
        <v>21</v>
      </c>
    </row>
    <row r="240" spans="1:21" outlineLevel="1" x14ac:dyDescent="0.45">
      <c r="A240" t="s">
        <v>220</v>
      </c>
      <c r="B240">
        <v>39</v>
      </c>
      <c r="C240" t="s">
        <v>854</v>
      </c>
      <c r="D240">
        <v>39</v>
      </c>
      <c r="E240" t="s">
        <v>846</v>
      </c>
      <c r="G240" t="s">
        <v>157</v>
      </c>
      <c r="H240">
        <v>1</v>
      </c>
      <c r="I240">
        <v>1</v>
      </c>
      <c r="J240">
        <v>1</v>
      </c>
      <c r="K240">
        <v>1</v>
      </c>
      <c r="L240">
        <v>4</v>
      </c>
      <c r="M240">
        <v>26</v>
      </c>
      <c r="N240">
        <v>17</v>
      </c>
      <c r="O240">
        <v>80</v>
      </c>
      <c r="P240">
        <v>7</v>
      </c>
      <c r="Q240" s="2">
        <v>130</v>
      </c>
      <c r="R240" s="2">
        <v>26</v>
      </c>
      <c r="S240" s="2">
        <v>17</v>
      </c>
      <c r="T240" s="2">
        <v>80</v>
      </c>
      <c r="U240" s="2">
        <v>7</v>
      </c>
    </row>
    <row r="241" spans="1:21" outlineLevel="1" x14ac:dyDescent="0.45">
      <c r="A241" t="s">
        <v>225</v>
      </c>
      <c r="B241">
        <v>40</v>
      </c>
      <c r="C241" t="s">
        <v>225</v>
      </c>
      <c r="D241">
        <v>40</v>
      </c>
      <c r="E241" t="s">
        <v>846</v>
      </c>
      <c r="G241" t="s">
        <v>194</v>
      </c>
      <c r="H241">
        <v>1</v>
      </c>
      <c r="I241">
        <v>1</v>
      </c>
      <c r="J241">
        <v>1</v>
      </c>
      <c r="K241">
        <v>1</v>
      </c>
      <c r="L241">
        <v>4</v>
      </c>
      <c r="M241">
        <v>34</v>
      </c>
      <c r="N241">
        <v>32</v>
      </c>
      <c r="O241">
        <v>33</v>
      </c>
      <c r="P241">
        <v>40</v>
      </c>
      <c r="Q241" s="2">
        <v>139</v>
      </c>
      <c r="R241" s="2">
        <v>34</v>
      </c>
      <c r="S241" s="2">
        <v>32</v>
      </c>
      <c r="T241" s="2">
        <v>33</v>
      </c>
      <c r="U241" s="2">
        <v>40</v>
      </c>
    </row>
    <row r="242" spans="1:21" outlineLevel="1" x14ac:dyDescent="0.45">
      <c r="A242" t="s">
        <v>230</v>
      </c>
      <c r="B242">
        <v>41</v>
      </c>
      <c r="C242" t="s">
        <v>230</v>
      </c>
      <c r="D242">
        <v>41</v>
      </c>
      <c r="E242" t="s">
        <v>846</v>
      </c>
      <c r="G242" t="s">
        <v>110</v>
      </c>
      <c r="H242">
        <v>1</v>
      </c>
      <c r="I242">
        <v>1</v>
      </c>
      <c r="J242">
        <v>1</v>
      </c>
      <c r="K242">
        <v>1</v>
      </c>
      <c r="L242">
        <v>4</v>
      </c>
      <c r="M242">
        <v>19</v>
      </c>
      <c r="N242">
        <v>71</v>
      </c>
      <c r="O242">
        <v>11</v>
      </c>
      <c r="P242">
        <v>47</v>
      </c>
      <c r="Q242" s="2">
        <v>148</v>
      </c>
      <c r="R242" s="2">
        <v>19</v>
      </c>
      <c r="S242" s="2">
        <v>71</v>
      </c>
      <c r="T242" s="2">
        <v>11</v>
      </c>
      <c r="U242" s="2">
        <v>47</v>
      </c>
    </row>
    <row r="243" spans="1:21" outlineLevel="1" x14ac:dyDescent="0.45">
      <c r="A243" t="s">
        <v>234</v>
      </c>
      <c r="B243">
        <v>42</v>
      </c>
      <c r="C243" t="s">
        <v>234</v>
      </c>
      <c r="D243">
        <v>42</v>
      </c>
      <c r="E243" t="s">
        <v>846</v>
      </c>
      <c r="G243" t="s">
        <v>854</v>
      </c>
      <c r="H243">
        <v>1</v>
      </c>
      <c r="I243">
        <v>1</v>
      </c>
      <c r="J243">
        <v>1</v>
      </c>
      <c r="K243">
        <v>1</v>
      </c>
      <c r="L243">
        <v>4</v>
      </c>
      <c r="M243">
        <v>39</v>
      </c>
      <c r="N243">
        <v>24</v>
      </c>
      <c r="O243">
        <v>23</v>
      </c>
      <c r="P243">
        <v>66</v>
      </c>
      <c r="Q243" s="2">
        <v>152</v>
      </c>
      <c r="R243" s="2">
        <v>39</v>
      </c>
      <c r="S243" s="2">
        <v>24</v>
      </c>
      <c r="T243" s="2">
        <v>23</v>
      </c>
      <c r="U243" s="2">
        <v>66</v>
      </c>
    </row>
    <row r="244" spans="1:21" outlineLevel="1" x14ac:dyDescent="0.45">
      <c r="A244" t="s">
        <v>239</v>
      </c>
      <c r="B244">
        <v>43</v>
      </c>
      <c r="C244" t="s">
        <v>239</v>
      </c>
      <c r="D244">
        <v>43</v>
      </c>
      <c r="E244" t="s">
        <v>846</v>
      </c>
      <c r="G244" t="s">
        <v>225</v>
      </c>
      <c r="H244">
        <v>1</v>
      </c>
      <c r="I244">
        <v>1</v>
      </c>
      <c r="J244">
        <v>1</v>
      </c>
      <c r="K244">
        <v>1</v>
      </c>
      <c r="L244">
        <v>4</v>
      </c>
      <c r="M244">
        <v>40</v>
      </c>
      <c r="N244">
        <v>44</v>
      </c>
      <c r="O244">
        <v>47</v>
      </c>
      <c r="P244">
        <v>27</v>
      </c>
      <c r="Q244" s="2">
        <v>158</v>
      </c>
      <c r="R244" s="2">
        <v>40</v>
      </c>
      <c r="S244" s="2">
        <v>44</v>
      </c>
      <c r="T244" s="2">
        <v>47</v>
      </c>
      <c r="U244" s="2">
        <v>27</v>
      </c>
    </row>
    <row r="245" spans="1:21" outlineLevel="1" x14ac:dyDescent="0.45">
      <c r="A245" t="s">
        <v>245</v>
      </c>
      <c r="B245">
        <v>44</v>
      </c>
      <c r="C245" t="s">
        <v>245</v>
      </c>
      <c r="D245">
        <v>44</v>
      </c>
      <c r="E245" t="s">
        <v>846</v>
      </c>
      <c r="G245" t="s">
        <v>296</v>
      </c>
      <c r="H245">
        <v>1</v>
      </c>
      <c r="I245">
        <v>1</v>
      </c>
      <c r="J245">
        <v>1</v>
      </c>
      <c r="K245">
        <v>1</v>
      </c>
      <c r="L245">
        <v>4</v>
      </c>
      <c r="M245">
        <v>54</v>
      </c>
      <c r="N245">
        <v>38</v>
      </c>
      <c r="O245">
        <v>28</v>
      </c>
      <c r="P245">
        <v>61</v>
      </c>
      <c r="Q245" s="2">
        <v>181</v>
      </c>
      <c r="R245" s="2">
        <v>54</v>
      </c>
      <c r="S245" s="2">
        <v>38</v>
      </c>
      <c r="T245" s="2">
        <v>28</v>
      </c>
      <c r="U245" s="2">
        <v>61</v>
      </c>
    </row>
    <row r="246" spans="1:21" outlineLevel="1" x14ac:dyDescent="0.45">
      <c r="A246" t="s">
        <v>250</v>
      </c>
      <c r="B246">
        <v>45</v>
      </c>
      <c r="C246" t="s">
        <v>250</v>
      </c>
      <c r="D246">
        <v>45</v>
      </c>
      <c r="E246" t="s">
        <v>846</v>
      </c>
      <c r="G246" t="s">
        <v>276</v>
      </c>
      <c r="H246">
        <v>1</v>
      </c>
      <c r="I246">
        <v>1</v>
      </c>
      <c r="J246">
        <v>1</v>
      </c>
      <c r="K246">
        <v>1</v>
      </c>
      <c r="L246">
        <v>4</v>
      </c>
      <c r="M246">
        <v>50</v>
      </c>
      <c r="N246">
        <v>37</v>
      </c>
      <c r="O246">
        <v>72</v>
      </c>
      <c r="P246">
        <v>25</v>
      </c>
      <c r="Q246" s="2">
        <v>184</v>
      </c>
      <c r="R246" s="2">
        <v>50</v>
      </c>
      <c r="S246" s="2">
        <v>37</v>
      </c>
      <c r="T246" s="2">
        <v>72</v>
      </c>
      <c r="U246" s="2">
        <v>25</v>
      </c>
    </row>
    <row r="247" spans="1:21" outlineLevel="1" x14ac:dyDescent="0.45">
      <c r="A247" t="s">
        <v>253</v>
      </c>
      <c r="B247">
        <v>46</v>
      </c>
      <c r="C247" t="s">
        <v>253</v>
      </c>
      <c r="D247">
        <v>46</v>
      </c>
      <c r="E247" t="s">
        <v>846</v>
      </c>
      <c r="G247" t="s">
        <v>199</v>
      </c>
      <c r="H247">
        <v>1</v>
      </c>
      <c r="I247">
        <v>1</v>
      </c>
      <c r="J247">
        <v>1</v>
      </c>
      <c r="K247">
        <v>1</v>
      </c>
      <c r="L247">
        <v>4</v>
      </c>
      <c r="M247">
        <v>35</v>
      </c>
      <c r="N247">
        <v>48</v>
      </c>
      <c r="O247">
        <v>37</v>
      </c>
      <c r="P247">
        <v>67</v>
      </c>
      <c r="Q247" s="2">
        <v>187</v>
      </c>
      <c r="R247" s="2">
        <v>35</v>
      </c>
      <c r="S247" s="2">
        <v>48</v>
      </c>
      <c r="T247" s="2">
        <v>37</v>
      </c>
      <c r="U247" s="2">
        <v>67</v>
      </c>
    </row>
    <row r="248" spans="1:21" outlineLevel="1" x14ac:dyDescent="0.45">
      <c r="A248" t="s">
        <v>259</v>
      </c>
      <c r="B248">
        <v>47</v>
      </c>
      <c r="C248" t="s">
        <v>663</v>
      </c>
      <c r="D248">
        <v>47</v>
      </c>
      <c r="E248" t="s">
        <v>846</v>
      </c>
      <c r="G248" t="s">
        <v>816</v>
      </c>
      <c r="H248">
        <v>1</v>
      </c>
      <c r="I248">
        <v>1</v>
      </c>
      <c r="J248">
        <v>1</v>
      </c>
      <c r="K248">
        <v>1</v>
      </c>
      <c r="L248">
        <v>4</v>
      </c>
      <c r="M248">
        <v>53</v>
      </c>
      <c r="N248">
        <v>47</v>
      </c>
      <c r="O248">
        <v>50</v>
      </c>
      <c r="P248">
        <v>52</v>
      </c>
      <c r="Q248" s="2">
        <v>202</v>
      </c>
      <c r="R248" s="2">
        <v>53</v>
      </c>
      <c r="S248" s="2">
        <v>47</v>
      </c>
      <c r="T248" s="2">
        <v>50</v>
      </c>
      <c r="U248" s="2">
        <v>52</v>
      </c>
    </row>
    <row r="249" spans="1:21" outlineLevel="1" x14ac:dyDescent="0.45">
      <c r="A249" t="s">
        <v>266</v>
      </c>
      <c r="B249">
        <v>48</v>
      </c>
      <c r="C249" t="s">
        <v>266</v>
      </c>
      <c r="D249">
        <v>48</v>
      </c>
      <c r="E249" t="s">
        <v>846</v>
      </c>
      <c r="G249" t="s">
        <v>572</v>
      </c>
      <c r="H249">
        <v>1</v>
      </c>
      <c r="I249">
        <v>1</v>
      </c>
      <c r="J249">
        <v>1</v>
      </c>
      <c r="K249">
        <v>1</v>
      </c>
      <c r="L249">
        <v>4</v>
      </c>
      <c r="M249">
        <v>54</v>
      </c>
      <c r="N249">
        <v>60</v>
      </c>
      <c r="O249">
        <v>41</v>
      </c>
      <c r="P249">
        <v>50</v>
      </c>
      <c r="Q249" s="2">
        <v>205</v>
      </c>
      <c r="R249" s="2">
        <v>54</v>
      </c>
      <c r="S249" s="2">
        <v>60</v>
      </c>
      <c r="T249" s="2">
        <v>41</v>
      </c>
      <c r="U249" s="2">
        <v>50</v>
      </c>
    </row>
    <row r="250" spans="1:21" outlineLevel="1" x14ac:dyDescent="0.45">
      <c r="A250" t="s">
        <v>270</v>
      </c>
      <c r="B250">
        <v>49</v>
      </c>
      <c r="C250" t="s">
        <v>270</v>
      </c>
      <c r="D250">
        <v>49</v>
      </c>
      <c r="E250" t="s">
        <v>846</v>
      </c>
      <c r="G250" t="s">
        <v>253</v>
      </c>
      <c r="H250">
        <v>1</v>
      </c>
      <c r="I250">
        <v>1</v>
      </c>
      <c r="J250">
        <v>1</v>
      </c>
      <c r="K250">
        <v>1</v>
      </c>
      <c r="L250">
        <v>4</v>
      </c>
      <c r="M250">
        <v>46</v>
      </c>
      <c r="N250">
        <v>73</v>
      </c>
      <c r="O250">
        <v>31</v>
      </c>
      <c r="P250">
        <v>60</v>
      </c>
      <c r="Q250" s="2">
        <v>210</v>
      </c>
      <c r="R250" s="2">
        <v>46</v>
      </c>
      <c r="S250" s="2">
        <v>73</v>
      </c>
      <c r="T250" s="2">
        <v>31</v>
      </c>
      <c r="U250" s="2">
        <v>60</v>
      </c>
    </row>
    <row r="251" spans="1:21" outlineLevel="1" x14ac:dyDescent="0.45">
      <c r="A251" t="s">
        <v>276</v>
      </c>
      <c r="B251">
        <v>50</v>
      </c>
      <c r="C251" t="s">
        <v>276</v>
      </c>
      <c r="D251">
        <v>50</v>
      </c>
      <c r="E251" t="s">
        <v>846</v>
      </c>
      <c r="G251" t="s">
        <v>355</v>
      </c>
      <c r="H251">
        <v>1</v>
      </c>
      <c r="I251">
        <v>1</v>
      </c>
      <c r="J251">
        <v>1</v>
      </c>
      <c r="K251">
        <v>1</v>
      </c>
      <c r="L251">
        <v>4</v>
      </c>
      <c r="M251">
        <v>67</v>
      </c>
      <c r="N251">
        <v>36</v>
      </c>
      <c r="O251">
        <v>42</v>
      </c>
      <c r="P251">
        <v>68</v>
      </c>
      <c r="Q251" s="2">
        <v>213</v>
      </c>
      <c r="R251" s="2">
        <v>67</v>
      </c>
      <c r="S251" s="2">
        <v>36</v>
      </c>
      <c r="T251" s="2">
        <v>42</v>
      </c>
      <c r="U251" s="2">
        <v>68</v>
      </c>
    </row>
    <row r="252" spans="1:21" outlineLevel="1" x14ac:dyDescent="0.45">
      <c r="A252" t="s">
        <v>282</v>
      </c>
      <c r="B252">
        <v>51</v>
      </c>
      <c r="C252" t="s">
        <v>282</v>
      </c>
      <c r="D252">
        <v>51</v>
      </c>
      <c r="E252" t="s">
        <v>846</v>
      </c>
      <c r="G252" t="s">
        <v>266</v>
      </c>
      <c r="H252">
        <v>1</v>
      </c>
      <c r="I252">
        <v>1</v>
      </c>
      <c r="J252">
        <v>1</v>
      </c>
      <c r="K252">
        <v>1</v>
      </c>
      <c r="L252">
        <v>4</v>
      </c>
      <c r="M252">
        <v>48</v>
      </c>
      <c r="N252">
        <v>49</v>
      </c>
      <c r="O252">
        <v>85</v>
      </c>
      <c r="P252">
        <v>33</v>
      </c>
      <c r="Q252" s="2">
        <v>215</v>
      </c>
      <c r="R252" s="2">
        <v>48</v>
      </c>
      <c r="S252" s="2">
        <v>49</v>
      </c>
      <c r="T252" s="2">
        <v>85</v>
      </c>
      <c r="U252" s="2">
        <v>33</v>
      </c>
    </row>
    <row r="253" spans="1:21" outlineLevel="1" x14ac:dyDescent="0.45">
      <c r="A253" t="s">
        <v>286</v>
      </c>
      <c r="B253">
        <v>52</v>
      </c>
      <c r="C253" t="s">
        <v>286</v>
      </c>
      <c r="D253">
        <v>52</v>
      </c>
      <c r="E253" t="s">
        <v>846</v>
      </c>
      <c r="G253" t="s">
        <v>412</v>
      </c>
      <c r="H253">
        <v>1</v>
      </c>
      <c r="I253">
        <v>1</v>
      </c>
      <c r="J253">
        <v>1</v>
      </c>
      <c r="K253">
        <v>1</v>
      </c>
      <c r="L253">
        <v>4</v>
      </c>
      <c r="M253">
        <v>81</v>
      </c>
      <c r="N253">
        <v>33</v>
      </c>
      <c r="O253">
        <v>83</v>
      </c>
      <c r="P253">
        <v>20</v>
      </c>
      <c r="Q253" s="2">
        <v>217</v>
      </c>
      <c r="R253" s="2">
        <v>81</v>
      </c>
      <c r="S253" s="2">
        <v>33</v>
      </c>
      <c r="T253" s="2">
        <v>83</v>
      </c>
      <c r="U253" s="2">
        <v>20</v>
      </c>
    </row>
    <row r="254" spans="1:21" outlineLevel="1" x14ac:dyDescent="0.45">
      <c r="A254" t="s">
        <v>289</v>
      </c>
      <c r="B254">
        <v>53</v>
      </c>
      <c r="C254" t="s">
        <v>816</v>
      </c>
      <c r="D254">
        <v>53</v>
      </c>
      <c r="E254" t="s">
        <v>846</v>
      </c>
      <c r="G254" t="s">
        <v>286</v>
      </c>
      <c r="H254">
        <v>1</v>
      </c>
      <c r="I254">
        <v>1</v>
      </c>
      <c r="J254">
        <v>1</v>
      </c>
      <c r="K254">
        <v>1</v>
      </c>
      <c r="L254">
        <v>4</v>
      </c>
      <c r="M254">
        <v>52</v>
      </c>
      <c r="N254">
        <v>54</v>
      </c>
      <c r="O254">
        <v>46</v>
      </c>
      <c r="P254">
        <v>69</v>
      </c>
      <c r="Q254" s="2">
        <v>221</v>
      </c>
      <c r="R254" s="2">
        <v>52</v>
      </c>
      <c r="S254" s="2">
        <v>54</v>
      </c>
      <c r="T254" s="2">
        <v>46</v>
      </c>
      <c r="U254" s="2">
        <v>69</v>
      </c>
    </row>
    <row r="255" spans="1:21" outlineLevel="1" x14ac:dyDescent="0.45">
      <c r="A255" t="s">
        <v>296</v>
      </c>
      <c r="B255">
        <v>54</v>
      </c>
      <c r="C255" t="s">
        <v>296</v>
      </c>
      <c r="D255">
        <v>54</v>
      </c>
      <c r="E255" t="s">
        <v>846</v>
      </c>
      <c r="G255" t="s">
        <v>810</v>
      </c>
      <c r="H255">
        <v>1</v>
      </c>
      <c r="I255">
        <v>1</v>
      </c>
      <c r="J255">
        <v>1</v>
      </c>
      <c r="K255">
        <v>1</v>
      </c>
      <c r="L255">
        <v>4</v>
      </c>
      <c r="M255">
        <v>71</v>
      </c>
      <c r="N255">
        <v>64</v>
      </c>
      <c r="O255">
        <v>45</v>
      </c>
      <c r="P255">
        <v>41</v>
      </c>
      <c r="Q255" s="2">
        <v>221</v>
      </c>
      <c r="R255" s="2">
        <v>71</v>
      </c>
      <c r="S255" s="2">
        <v>64</v>
      </c>
      <c r="T255" s="2">
        <v>45</v>
      </c>
      <c r="U255" s="2">
        <v>41</v>
      </c>
    </row>
    <row r="256" spans="1:21" outlineLevel="1" x14ac:dyDescent="0.45">
      <c r="A256" t="s">
        <v>301</v>
      </c>
      <c r="B256">
        <v>55</v>
      </c>
      <c r="C256" t="s">
        <v>572</v>
      </c>
      <c r="D256">
        <v>54</v>
      </c>
      <c r="E256" t="s">
        <v>846</v>
      </c>
      <c r="G256" t="s">
        <v>179</v>
      </c>
      <c r="H256">
        <v>1</v>
      </c>
      <c r="I256">
        <v>1</v>
      </c>
      <c r="J256">
        <v>1</v>
      </c>
      <c r="K256">
        <v>1</v>
      </c>
      <c r="L256">
        <v>4</v>
      </c>
      <c r="M256">
        <v>31</v>
      </c>
      <c r="N256">
        <v>96</v>
      </c>
      <c r="O256">
        <v>21</v>
      </c>
      <c r="P256">
        <v>75</v>
      </c>
      <c r="Q256" s="2">
        <v>223</v>
      </c>
      <c r="R256" s="2">
        <v>31</v>
      </c>
      <c r="S256" s="2">
        <v>96</v>
      </c>
      <c r="T256" s="2">
        <v>21</v>
      </c>
      <c r="U256" s="2">
        <v>75</v>
      </c>
    </row>
    <row r="257" spans="1:21" outlineLevel="1" x14ac:dyDescent="0.45">
      <c r="A257" t="s">
        <v>306</v>
      </c>
      <c r="B257">
        <v>56</v>
      </c>
      <c r="C257" t="s">
        <v>306</v>
      </c>
      <c r="D257">
        <v>56</v>
      </c>
      <c r="E257" t="s">
        <v>846</v>
      </c>
      <c r="G257" t="s">
        <v>614</v>
      </c>
      <c r="H257">
        <v>1</v>
      </c>
      <c r="I257">
        <v>1</v>
      </c>
      <c r="J257">
        <v>1</v>
      </c>
      <c r="K257">
        <v>1</v>
      </c>
      <c r="L257">
        <v>4</v>
      </c>
      <c r="M257">
        <v>36</v>
      </c>
      <c r="N257">
        <v>88</v>
      </c>
      <c r="O257">
        <v>19</v>
      </c>
      <c r="P257">
        <v>87</v>
      </c>
      <c r="Q257" s="2">
        <v>230</v>
      </c>
      <c r="R257" s="2">
        <v>36</v>
      </c>
      <c r="S257" s="2">
        <v>88</v>
      </c>
      <c r="T257" s="2">
        <v>19</v>
      </c>
      <c r="U257" s="2">
        <v>87</v>
      </c>
    </row>
    <row r="258" spans="1:21" outlineLevel="1" x14ac:dyDescent="0.45">
      <c r="A258" t="s">
        <v>313</v>
      </c>
      <c r="B258">
        <v>57</v>
      </c>
      <c r="C258" t="s">
        <v>313</v>
      </c>
      <c r="D258">
        <v>57</v>
      </c>
      <c r="E258" t="s">
        <v>846</v>
      </c>
      <c r="G258" t="s">
        <v>245</v>
      </c>
      <c r="H258">
        <v>1</v>
      </c>
      <c r="I258">
        <v>1</v>
      </c>
      <c r="J258">
        <v>1</v>
      </c>
      <c r="K258">
        <v>1</v>
      </c>
      <c r="L258">
        <v>4</v>
      </c>
      <c r="M258">
        <v>44</v>
      </c>
      <c r="N258">
        <v>75</v>
      </c>
      <c r="O258">
        <v>57</v>
      </c>
      <c r="P258">
        <v>57</v>
      </c>
      <c r="Q258" s="2">
        <v>233</v>
      </c>
      <c r="R258" s="2">
        <v>44</v>
      </c>
      <c r="S258" s="2">
        <v>75</v>
      </c>
      <c r="T258" s="2">
        <v>57</v>
      </c>
      <c r="U258" s="2">
        <v>57</v>
      </c>
    </row>
    <row r="259" spans="1:21" outlineLevel="1" x14ac:dyDescent="0.45">
      <c r="A259" t="s">
        <v>319</v>
      </c>
      <c r="B259">
        <v>58</v>
      </c>
      <c r="C259" t="s">
        <v>319</v>
      </c>
      <c r="D259">
        <v>58</v>
      </c>
      <c r="E259" t="s">
        <v>846</v>
      </c>
      <c r="G259" t="s">
        <v>337</v>
      </c>
      <c r="H259">
        <v>1</v>
      </c>
      <c r="I259">
        <v>1</v>
      </c>
      <c r="J259">
        <v>1</v>
      </c>
      <c r="K259">
        <v>1</v>
      </c>
      <c r="L259">
        <v>4</v>
      </c>
      <c r="M259">
        <v>62</v>
      </c>
      <c r="N259">
        <v>79</v>
      </c>
      <c r="O259">
        <v>30</v>
      </c>
      <c r="P259">
        <v>79</v>
      </c>
      <c r="Q259" s="2">
        <v>250</v>
      </c>
      <c r="R259" s="2">
        <v>62</v>
      </c>
      <c r="S259" s="2">
        <v>79</v>
      </c>
      <c r="T259" s="2">
        <v>30</v>
      </c>
      <c r="U259" s="2">
        <v>79</v>
      </c>
    </row>
    <row r="260" spans="1:21" outlineLevel="1" x14ac:dyDescent="0.45">
      <c r="A260" t="s">
        <v>322</v>
      </c>
      <c r="B260">
        <v>59</v>
      </c>
      <c r="C260" t="s">
        <v>322</v>
      </c>
      <c r="D260">
        <v>59</v>
      </c>
      <c r="E260" t="s">
        <v>846</v>
      </c>
      <c r="G260" t="s">
        <v>306</v>
      </c>
      <c r="H260">
        <v>1</v>
      </c>
      <c r="I260">
        <v>1</v>
      </c>
      <c r="J260">
        <v>1</v>
      </c>
      <c r="K260">
        <v>1</v>
      </c>
      <c r="L260">
        <v>4</v>
      </c>
      <c r="M260">
        <v>56</v>
      </c>
      <c r="N260">
        <v>98</v>
      </c>
      <c r="O260">
        <v>29</v>
      </c>
      <c r="P260">
        <v>96</v>
      </c>
      <c r="Q260" s="2">
        <v>279</v>
      </c>
      <c r="R260" s="2">
        <v>56</v>
      </c>
      <c r="S260" s="2">
        <v>98</v>
      </c>
      <c r="T260" s="2">
        <v>29</v>
      </c>
      <c r="U260" s="2">
        <v>96</v>
      </c>
    </row>
    <row r="261" spans="1:21" outlineLevel="1" x14ac:dyDescent="0.45">
      <c r="A261" t="s">
        <v>326</v>
      </c>
      <c r="B261">
        <v>60</v>
      </c>
      <c r="C261" t="s">
        <v>326</v>
      </c>
      <c r="D261">
        <v>60</v>
      </c>
      <c r="E261" t="s">
        <v>846</v>
      </c>
      <c r="G261" t="s">
        <v>332</v>
      </c>
      <c r="H261">
        <v>1</v>
      </c>
      <c r="I261">
        <v>1</v>
      </c>
      <c r="J261">
        <v>1</v>
      </c>
      <c r="K261">
        <v>1</v>
      </c>
      <c r="L261">
        <v>4</v>
      </c>
      <c r="M261">
        <v>61</v>
      </c>
      <c r="N261">
        <v>99</v>
      </c>
      <c r="O261">
        <v>63</v>
      </c>
      <c r="P261">
        <v>80</v>
      </c>
      <c r="Q261" s="2">
        <v>303</v>
      </c>
      <c r="R261" s="2">
        <v>61</v>
      </c>
      <c r="S261" s="2">
        <v>99</v>
      </c>
      <c r="T261" s="2">
        <v>63</v>
      </c>
      <c r="U261" s="2">
        <v>80</v>
      </c>
    </row>
    <row r="262" spans="1:21" outlineLevel="1" x14ac:dyDescent="0.45">
      <c r="A262" t="s">
        <v>332</v>
      </c>
      <c r="B262">
        <v>61</v>
      </c>
      <c r="C262" t="s">
        <v>332</v>
      </c>
      <c r="D262">
        <v>61</v>
      </c>
      <c r="E262" t="s">
        <v>846</v>
      </c>
      <c r="G262" t="s">
        <v>425</v>
      </c>
      <c r="H262">
        <v>1</v>
      </c>
      <c r="I262">
        <v>1</v>
      </c>
      <c r="J262">
        <v>1</v>
      </c>
      <c r="K262">
        <v>1</v>
      </c>
      <c r="L262">
        <v>4</v>
      </c>
      <c r="M262">
        <v>82</v>
      </c>
      <c r="N262">
        <v>59</v>
      </c>
      <c r="O262">
        <v>83</v>
      </c>
      <c r="P262">
        <v>92</v>
      </c>
      <c r="Q262" s="2">
        <v>316</v>
      </c>
      <c r="R262" s="2">
        <v>82</v>
      </c>
      <c r="S262" s="2">
        <v>59</v>
      </c>
      <c r="T262" s="2">
        <v>83</v>
      </c>
      <c r="U262" s="2">
        <v>92</v>
      </c>
    </row>
    <row r="263" spans="1:21" outlineLevel="1" x14ac:dyDescent="0.45">
      <c r="A263" t="s">
        <v>337</v>
      </c>
      <c r="B263">
        <v>62</v>
      </c>
      <c r="C263" t="s">
        <v>337</v>
      </c>
      <c r="D263">
        <v>62</v>
      </c>
      <c r="E263" t="s">
        <v>846</v>
      </c>
      <c r="G263" t="s">
        <v>385</v>
      </c>
      <c r="H263">
        <v>1</v>
      </c>
      <c r="I263">
        <v>1</v>
      </c>
      <c r="J263">
        <v>1</v>
      </c>
      <c r="K263">
        <v>1</v>
      </c>
      <c r="L263">
        <v>4</v>
      </c>
      <c r="M263">
        <v>74</v>
      </c>
      <c r="N263">
        <v>62</v>
      </c>
      <c r="O263">
        <v>94</v>
      </c>
      <c r="P263">
        <v>95</v>
      </c>
      <c r="Q263" s="2">
        <v>325</v>
      </c>
      <c r="R263" s="2">
        <v>74</v>
      </c>
      <c r="S263" s="2">
        <v>62</v>
      </c>
      <c r="T263" s="2">
        <v>94</v>
      </c>
      <c r="U263" s="2">
        <v>95</v>
      </c>
    </row>
    <row r="264" spans="1:21" outlineLevel="1" x14ac:dyDescent="0.45">
      <c r="A264" t="s">
        <v>340</v>
      </c>
      <c r="B264">
        <v>63</v>
      </c>
      <c r="C264" t="s">
        <v>807</v>
      </c>
      <c r="D264">
        <v>63</v>
      </c>
      <c r="E264" t="s">
        <v>846</v>
      </c>
      <c r="G264" t="s">
        <v>663</v>
      </c>
      <c r="H264">
        <v>1</v>
      </c>
      <c r="I264">
        <v>1</v>
      </c>
      <c r="J264">
        <v>1</v>
      </c>
      <c r="K264">
        <v>0</v>
      </c>
      <c r="L264">
        <v>3</v>
      </c>
      <c r="M264">
        <v>47</v>
      </c>
      <c r="N264">
        <v>40</v>
      </c>
      <c r="O264">
        <v>26</v>
      </c>
      <c r="P264">
        <v>1000</v>
      </c>
      <c r="Q264" s="2">
        <v>1113</v>
      </c>
      <c r="R264" s="2">
        <v>47</v>
      </c>
      <c r="S264" s="2">
        <v>40</v>
      </c>
      <c r="T264" s="2">
        <v>26</v>
      </c>
      <c r="U264" s="2">
        <v>0</v>
      </c>
    </row>
    <row r="265" spans="1:21" outlineLevel="1" x14ac:dyDescent="0.45">
      <c r="A265" t="s">
        <v>345</v>
      </c>
      <c r="B265">
        <v>64</v>
      </c>
      <c r="C265" t="s">
        <v>829</v>
      </c>
      <c r="D265">
        <v>64</v>
      </c>
      <c r="E265" t="s">
        <v>846</v>
      </c>
      <c r="G265" t="s">
        <v>313</v>
      </c>
      <c r="H265">
        <v>1</v>
      </c>
      <c r="I265">
        <v>1</v>
      </c>
      <c r="J265">
        <v>0</v>
      </c>
      <c r="K265">
        <v>1</v>
      </c>
      <c r="L265">
        <v>3</v>
      </c>
      <c r="M265">
        <v>57</v>
      </c>
      <c r="N265">
        <v>27</v>
      </c>
      <c r="O265">
        <v>1000</v>
      </c>
      <c r="P265">
        <v>42</v>
      </c>
      <c r="Q265" s="2">
        <v>1126</v>
      </c>
      <c r="R265" s="2">
        <v>57</v>
      </c>
      <c r="S265" s="2">
        <v>27</v>
      </c>
      <c r="T265" s="2">
        <v>0</v>
      </c>
      <c r="U265" s="2">
        <v>42</v>
      </c>
    </row>
    <row r="266" spans="1:21" outlineLevel="1" x14ac:dyDescent="0.45">
      <c r="A266" t="s">
        <v>347</v>
      </c>
      <c r="B266">
        <v>65</v>
      </c>
      <c r="C266" t="s">
        <v>347</v>
      </c>
      <c r="D266">
        <v>65</v>
      </c>
      <c r="E266" t="s">
        <v>846</v>
      </c>
      <c r="G266" t="s">
        <v>366</v>
      </c>
      <c r="H266">
        <v>1</v>
      </c>
      <c r="I266">
        <v>1</v>
      </c>
      <c r="J266">
        <v>0</v>
      </c>
      <c r="K266">
        <v>1</v>
      </c>
      <c r="L266">
        <v>3</v>
      </c>
      <c r="M266">
        <v>69</v>
      </c>
      <c r="N266">
        <v>29</v>
      </c>
      <c r="O266">
        <v>1000</v>
      </c>
      <c r="P266">
        <v>28</v>
      </c>
      <c r="Q266" s="2">
        <v>1126</v>
      </c>
      <c r="R266" s="2">
        <v>69</v>
      </c>
      <c r="S266" s="2">
        <v>29</v>
      </c>
      <c r="T266" s="2">
        <v>0</v>
      </c>
      <c r="U266" s="2">
        <v>28</v>
      </c>
    </row>
    <row r="267" spans="1:21" outlineLevel="1" x14ac:dyDescent="0.45">
      <c r="A267" t="s">
        <v>352</v>
      </c>
      <c r="B267">
        <v>66</v>
      </c>
      <c r="C267" t="s">
        <v>352</v>
      </c>
      <c r="D267">
        <v>66</v>
      </c>
      <c r="E267" t="s">
        <v>846</v>
      </c>
      <c r="G267" t="s">
        <v>173</v>
      </c>
      <c r="H267">
        <v>1</v>
      </c>
      <c r="I267">
        <v>1</v>
      </c>
      <c r="J267">
        <v>1</v>
      </c>
      <c r="K267">
        <v>0</v>
      </c>
      <c r="L267">
        <v>3</v>
      </c>
      <c r="M267">
        <v>30</v>
      </c>
      <c r="N267">
        <v>56</v>
      </c>
      <c r="O267">
        <v>49</v>
      </c>
      <c r="P267">
        <v>1000</v>
      </c>
      <c r="Q267">
        <v>1135</v>
      </c>
      <c r="R267">
        <v>30</v>
      </c>
      <c r="S267">
        <v>56</v>
      </c>
      <c r="T267">
        <v>49</v>
      </c>
      <c r="U267">
        <v>0</v>
      </c>
    </row>
    <row r="268" spans="1:21" outlineLevel="1" x14ac:dyDescent="0.45">
      <c r="A268" t="s">
        <v>355</v>
      </c>
      <c r="B268">
        <v>67</v>
      </c>
      <c r="C268" t="s">
        <v>355</v>
      </c>
      <c r="D268">
        <v>67</v>
      </c>
      <c r="E268" t="s">
        <v>846</v>
      </c>
      <c r="G268" t="s">
        <v>360</v>
      </c>
      <c r="H268">
        <v>1</v>
      </c>
      <c r="I268">
        <v>1</v>
      </c>
      <c r="J268">
        <v>1</v>
      </c>
      <c r="K268">
        <v>0</v>
      </c>
      <c r="L268">
        <v>3</v>
      </c>
      <c r="M268">
        <v>68</v>
      </c>
      <c r="N268">
        <v>41</v>
      </c>
      <c r="O268">
        <v>36</v>
      </c>
      <c r="P268">
        <v>1000</v>
      </c>
      <c r="Q268">
        <v>1145</v>
      </c>
      <c r="R268">
        <v>68</v>
      </c>
      <c r="S268">
        <v>41</v>
      </c>
      <c r="T268">
        <v>36</v>
      </c>
      <c r="U268">
        <v>0</v>
      </c>
    </row>
    <row r="269" spans="1:21" outlineLevel="1" x14ac:dyDescent="0.45">
      <c r="A269" t="s">
        <v>360</v>
      </c>
      <c r="B269">
        <v>68</v>
      </c>
      <c r="C269" t="s">
        <v>360</v>
      </c>
      <c r="D269">
        <v>68</v>
      </c>
      <c r="E269" t="s">
        <v>846</v>
      </c>
      <c r="G269" t="s">
        <v>347</v>
      </c>
      <c r="H269">
        <v>1</v>
      </c>
      <c r="I269">
        <v>1</v>
      </c>
      <c r="J269">
        <v>0</v>
      </c>
      <c r="K269">
        <v>1</v>
      </c>
      <c r="L269">
        <v>3</v>
      </c>
      <c r="M269">
        <v>65</v>
      </c>
      <c r="N269">
        <v>53</v>
      </c>
      <c r="O269">
        <v>1000</v>
      </c>
      <c r="P269">
        <v>31</v>
      </c>
      <c r="Q269">
        <v>1149</v>
      </c>
      <c r="R269">
        <v>65</v>
      </c>
      <c r="S269">
        <v>53</v>
      </c>
      <c r="T269">
        <v>0</v>
      </c>
      <c r="U269">
        <v>31</v>
      </c>
    </row>
    <row r="270" spans="1:21" outlineLevel="1" x14ac:dyDescent="0.45">
      <c r="A270" t="s">
        <v>366</v>
      </c>
      <c r="B270">
        <v>69</v>
      </c>
      <c r="C270" t="s">
        <v>366</v>
      </c>
      <c r="D270">
        <v>69</v>
      </c>
      <c r="E270" t="s">
        <v>846</v>
      </c>
      <c r="G270" t="s">
        <v>282</v>
      </c>
      <c r="H270">
        <v>1</v>
      </c>
      <c r="I270">
        <v>1</v>
      </c>
      <c r="J270">
        <v>1</v>
      </c>
      <c r="K270">
        <v>0</v>
      </c>
      <c r="L270">
        <v>3</v>
      </c>
      <c r="M270">
        <v>51</v>
      </c>
      <c r="N270">
        <v>67</v>
      </c>
      <c r="O270">
        <v>34</v>
      </c>
      <c r="P270">
        <v>1000</v>
      </c>
      <c r="Q270">
        <v>1152</v>
      </c>
      <c r="R270">
        <v>51</v>
      </c>
      <c r="S270">
        <v>67</v>
      </c>
      <c r="T270">
        <v>34</v>
      </c>
      <c r="U270">
        <v>0</v>
      </c>
    </row>
    <row r="271" spans="1:21" outlineLevel="1" x14ac:dyDescent="0.45">
      <c r="A271" t="s">
        <v>369</v>
      </c>
      <c r="B271">
        <v>70</v>
      </c>
      <c r="C271" t="s">
        <v>369</v>
      </c>
      <c r="D271">
        <v>70</v>
      </c>
      <c r="E271" t="s">
        <v>846</v>
      </c>
      <c r="G271" t="s">
        <v>456</v>
      </c>
      <c r="H271">
        <v>1</v>
      </c>
      <c r="I271">
        <v>1</v>
      </c>
      <c r="J271">
        <v>1</v>
      </c>
      <c r="K271">
        <v>0</v>
      </c>
      <c r="L271">
        <v>3</v>
      </c>
      <c r="M271">
        <v>93</v>
      </c>
      <c r="N271">
        <v>16</v>
      </c>
      <c r="O271">
        <v>69</v>
      </c>
      <c r="P271">
        <v>1000</v>
      </c>
      <c r="Q271">
        <v>1178</v>
      </c>
      <c r="R271">
        <v>93</v>
      </c>
      <c r="S271">
        <v>16</v>
      </c>
      <c r="T271">
        <v>69</v>
      </c>
      <c r="U271">
        <v>0</v>
      </c>
    </row>
    <row r="272" spans="1:21" outlineLevel="1" x14ac:dyDescent="0.45">
      <c r="A272" t="s">
        <v>372</v>
      </c>
      <c r="B272">
        <v>71</v>
      </c>
      <c r="C272" t="s">
        <v>372</v>
      </c>
      <c r="D272">
        <v>71</v>
      </c>
      <c r="E272" t="s">
        <v>846</v>
      </c>
      <c r="G272" t="s">
        <v>352</v>
      </c>
      <c r="H272">
        <v>1</v>
      </c>
      <c r="I272">
        <v>1</v>
      </c>
      <c r="J272">
        <v>0</v>
      </c>
      <c r="K272">
        <v>1</v>
      </c>
      <c r="L272">
        <v>3</v>
      </c>
      <c r="M272">
        <v>66</v>
      </c>
      <c r="N272">
        <v>54</v>
      </c>
      <c r="O272">
        <v>1000</v>
      </c>
      <c r="P272">
        <v>65</v>
      </c>
      <c r="Q272">
        <v>1185</v>
      </c>
      <c r="R272">
        <v>66</v>
      </c>
      <c r="S272">
        <v>54</v>
      </c>
      <c r="T272">
        <v>0</v>
      </c>
      <c r="U272">
        <v>65</v>
      </c>
    </row>
    <row r="273" spans="1:21" outlineLevel="1" x14ac:dyDescent="0.45">
      <c r="A273" t="s">
        <v>378</v>
      </c>
      <c r="B273">
        <v>72</v>
      </c>
      <c r="C273" t="s">
        <v>810</v>
      </c>
      <c r="D273">
        <v>71</v>
      </c>
      <c r="E273" t="s">
        <v>846</v>
      </c>
      <c r="G273" t="s">
        <v>446</v>
      </c>
      <c r="H273">
        <v>1</v>
      </c>
      <c r="I273">
        <v>1</v>
      </c>
      <c r="J273">
        <v>1</v>
      </c>
      <c r="K273">
        <v>0</v>
      </c>
      <c r="L273">
        <v>3</v>
      </c>
      <c r="M273">
        <v>90</v>
      </c>
      <c r="N273">
        <v>43</v>
      </c>
      <c r="O273">
        <v>60</v>
      </c>
      <c r="P273">
        <v>1000</v>
      </c>
      <c r="Q273">
        <v>1193</v>
      </c>
      <c r="R273">
        <v>90</v>
      </c>
      <c r="S273">
        <v>43</v>
      </c>
      <c r="T273">
        <v>60</v>
      </c>
      <c r="U273">
        <v>0</v>
      </c>
    </row>
    <row r="274" spans="1:21" outlineLevel="1" x14ac:dyDescent="0.45">
      <c r="A274" t="s">
        <v>381</v>
      </c>
      <c r="B274">
        <v>73</v>
      </c>
      <c r="C274" t="s">
        <v>381</v>
      </c>
      <c r="D274">
        <v>73</v>
      </c>
      <c r="E274" t="s">
        <v>846</v>
      </c>
      <c r="G274" t="s">
        <v>808</v>
      </c>
      <c r="H274">
        <v>1</v>
      </c>
      <c r="I274">
        <v>1</v>
      </c>
      <c r="J274">
        <v>0</v>
      </c>
      <c r="K274">
        <v>1</v>
      </c>
      <c r="L274">
        <v>3</v>
      </c>
      <c r="M274">
        <v>95</v>
      </c>
      <c r="N274">
        <v>61</v>
      </c>
      <c r="O274">
        <v>1000</v>
      </c>
      <c r="P274">
        <v>38</v>
      </c>
      <c r="Q274">
        <v>1194</v>
      </c>
      <c r="R274">
        <v>95</v>
      </c>
      <c r="S274">
        <v>61</v>
      </c>
      <c r="T274">
        <v>0</v>
      </c>
      <c r="U274">
        <v>38</v>
      </c>
    </row>
    <row r="275" spans="1:21" outlineLevel="1" x14ac:dyDescent="0.45">
      <c r="A275" t="s">
        <v>385</v>
      </c>
      <c r="B275">
        <v>74</v>
      </c>
      <c r="C275" t="s">
        <v>385</v>
      </c>
      <c r="D275">
        <v>74</v>
      </c>
      <c r="E275" t="s">
        <v>846</v>
      </c>
      <c r="G275" t="s">
        <v>829</v>
      </c>
      <c r="H275">
        <v>1</v>
      </c>
      <c r="I275">
        <v>1</v>
      </c>
      <c r="J275">
        <v>0</v>
      </c>
      <c r="K275">
        <v>1</v>
      </c>
      <c r="L275">
        <v>3</v>
      </c>
      <c r="M275">
        <v>64</v>
      </c>
      <c r="N275">
        <v>57</v>
      </c>
      <c r="O275">
        <v>1000</v>
      </c>
      <c r="P275">
        <v>76</v>
      </c>
      <c r="Q275">
        <v>1197</v>
      </c>
      <c r="R275">
        <v>64</v>
      </c>
      <c r="S275">
        <v>57</v>
      </c>
      <c r="T275">
        <v>0</v>
      </c>
      <c r="U275">
        <v>76</v>
      </c>
    </row>
    <row r="276" spans="1:21" outlineLevel="1" x14ac:dyDescent="0.45">
      <c r="A276" t="s">
        <v>388</v>
      </c>
      <c r="B276">
        <v>75</v>
      </c>
      <c r="C276" t="s">
        <v>388</v>
      </c>
      <c r="D276">
        <v>75</v>
      </c>
      <c r="E276" t="s">
        <v>846</v>
      </c>
      <c r="G276" t="s">
        <v>234</v>
      </c>
      <c r="H276">
        <v>1</v>
      </c>
      <c r="I276">
        <v>1</v>
      </c>
      <c r="J276">
        <v>1</v>
      </c>
      <c r="K276">
        <v>0</v>
      </c>
      <c r="L276">
        <v>3</v>
      </c>
      <c r="M276">
        <v>42</v>
      </c>
      <c r="N276">
        <v>95</v>
      </c>
      <c r="O276">
        <v>76</v>
      </c>
      <c r="P276">
        <v>1000</v>
      </c>
      <c r="Q276">
        <v>1213</v>
      </c>
      <c r="R276">
        <v>42</v>
      </c>
      <c r="S276">
        <v>95</v>
      </c>
      <c r="T276">
        <v>76</v>
      </c>
      <c r="U276">
        <v>0</v>
      </c>
    </row>
    <row r="277" spans="1:21" outlineLevel="1" x14ac:dyDescent="0.45">
      <c r="A277" t="s">
        <v>392</v>
      </c>
      <c r="B277">
        <v>76</v>
      </c>
      <c r="C277" t="s">
        <v>392</v>
      </c>
      <c r="D277">
        <v>76</v>
      </c>
      <c r="E277" t="s">
        <v>846</v>
      </c>
      <c r="G277" t="s">
        <v>392</v>
      </c>
      <c r="H277">
        <v>1</v>
      </c>
      <c r="I277">
        <v>1</v>
      </c>
      <c r="J277">
        <v>1</v>
      </c>
      <c r="K277">
        <v>0</v>
      </c>
      <c r="L277">
        <v>3</v>
      </c>
      <c r="M277">
        <v>76</v>
      </c>
      <c r="N277">
        <v>81</v>
      </c>
      <c r="O277">
        <v>61</v>
      </c>
      <c r="P277">
        <v>1000</v>
      </c>
      <c r="Q277">
        <v>1218</v>
      </c>
      <c r="R277">
        <v>76</v>
      </c>
      <c r="S277">
        <v>81</v>
      </c>
      <c r="T277">
        <v>61</v>
      </c>
      <c r="U277">
        <v>0</v>
      </c>
    </row>
    <row r="278" spans="1:21" outlineLevel="1" x14ac:dyDescent="0.45">
      <c r="A278" t="s">
        <v>395</v>
      </c>
      <c r="B278">
        <v>77</v>
      </c>
      <c r="C278" t="s">
        <v>395</v>
      </c>
      <c r="D278">
        <v>77</v>
      </c>
      <c r="E278" t="s">
        <v>846</v>
      </c>
      <c r="G278" t="s">
        <v>471</v>
      </c>
      <c r="H278">
        <v>1</v>
      </c>
      <c r="I278">
        <v>1</v>
      </c>
      <c r="J278">
        <v>0</v>
      </c>
      <c r="K278">
        <v>1</v>
      </c>
      <c r="L278">
        <v>3</v>
      </c>
      <c r="M278">
        <v>98</v>
      </c>
      <c r="N278">
        <v>64</v>
      </c>
      <c r="O278">
        <v>1000</v>
      </c>
      <c r="P278">
        <v>58</v>
      </c>
      <c r="Q278">
        <v>1220</v>
      </c>
      <c r="R278">
        <v>98</v>
      </c>
      <c r="S278">
        <v>64</v>
      </c>
      <c r="T278">
        <v>0</v>
      </c>
      <c r="U278">
        <v>58</v>
      </c>
    </row>
    <row r="279" spans="1:21" outlineLevel="1" x14ac:dyDescent="0.45">
      <c r="A279" t="s">
        <v>399</v>
      </c>
      <c r="B279">
        <v>78</v>
      </c>
      <c r="C279" t="s">
        <v>732</v>
      </c>
      <c r="D279">
        <v>78</v>
      </c>
      <c r="E279" t="s">
        <v>846</v>
      </c>
      <c r="G279" t="s">
        <v>388</v>
      </c>
      <c r="H279">
        <v>1</v>
      </c>
      <c r="I279">
        <v>1</v>
      </c>
      <c r="J279">
        <v>0</v>
      </c>
      <c r="K279">
        <v>1</v>
      </c>
      <c r="L279">
        <v>3</v>
      </c>
      <c r="M279">
        <v>75</v>
      </c>
      <c r="N279">
        <v>66</v>
      </c>
      <c r="O279">
        <v>1000</v>
      </c>
      <c r="P279">
        <v>84</v>
      </c>
      <c r="Q279">
        <v>1225</v>
      </c>
      <c r="R279">
        <v>75</v>
      </c>
      <c r="S279">
        <v>66</v>
      </c>
      <c r="T279">
        <v>0</v>
      </c>
      <c r="U279">
        <v>84</v>
      </c>
    </row>
    <row r="280" spans="1:21" outlineLevel="1" x14ac:dyDescent="0.45">
      <c r="A280" t="s">
        <v>403</v>
      </c>
      <c r="B280">
        <v>79</v>
      </c>
      <c r="C280" t="s">
        <v>403</v>
      </c>
      <c r="D280">
        <v>79</v>
      </c>
      <c r="E280" t="s">
        <v>846</v>
      </c>
      <c r="G280" t="s">
        <v>270</v>
      </c>
      <c r="H280">
        <v>1</v>
      </c>
      <c r="I280">
        <v>1</v>
      </c>
      <c r="J280">
        <v>0</v>
      </c>
      <c r="K280">
        <v>0</v>
      </c>
      <c r="L280">
        <v>2</v>
      </c>
      <c r="M280">
        <v>49</v>
      </c>
      <c r="N280">
        <v>41</v>
      </c>
      <c r="O280">
        <v>1000</v>
      </c>
      <c r="P280">
        <v>1000</v>
      </c>
      <c r="Q280">
        <v>2090</v>
      </c>
      <c r="R280">
        <v>49</v>
      </c>
      <c r="S280">
        <v>41</v>
      </c>
      <c r="T280">
        <v>0</v>
      </c>
      <c r="U280">
        <v>0</v>
      </c>
    </row>
    <row r="281" spans="1:21" outlineLevel="1" x14ac:dyDescent="0.45">
      <c r="A281" t="s">
        <v>408</v>
      </c>
      <c r="B281">
        <v>80</v>
      </c>
      <c r="C281" t="s">
        <v>408</v>
      </c>
      <c r="D281">
        <v>80</v>
      </c>
      <c r="E281" t="s">
        <v>846</v>
      </c>
      <c r="G281" t="s">
        <v>443</v>
      </c>
      <c r="H281">
        <v>1</v>
      </c>
      <c r="I281">
        <v>1</v>
      </c>
      <c r="J281">
        <v>0</v>
      </c>
      <c r="K281">
        <v>0</v>
      </c>
      <c r="L281">
        <v>2</v>
      </c>
      <c r="M281">
        <v>89</v>
      </c>
      <c r="N281">
        <v>76</v>
      </c>
      <c r="O281">
        <v>1000</v>
      </c>
      <c r="P281">
        <v>1000</v>
      </c>
      <c r="Q281">
        <v>2165</v>
      </c>
      <c r="R281">
        <v>89</v>
      </c>
      <c r="S281">
        <v>76</v>
      </c>
      <c r="T281">
        <v>0</v>
      </c>
      <c r="U281">
        <v>0</v>
      </c>
    </row>
    <row r="282" spans="1:21" outlineLevel="1" x14ac:dyDescent="0.45">
      <c r="A282" t="s">
        <v>412</v>
      </c>
      <c r="B282">
        <v>81</v>
      </c>
      <c r="C282" t="s">
        <v>412</v>
      </c>
      <c r="D282">
        <v>81</v>
      </c>
      <c r="E282" t="s">
        <v>846</v>
      </c>
      <c r="G282" t="s">
        <v>408</v>
      </c>
      <c r="H282">
        <v>1</v>
      </c>
      <c r="I282">
        <v>1</v>
      </c>
      <c r="J282">
        <v>0</v>
      </c>
      <c r="K282">
        <v>0</v>
      </c>
      <c r="L282">
        <v>2</v>
      </c>
      <c r="M282">
        <v>80</v>
      </c>
      <c r="N282">
        <v>87</v>
      </c>
      <c r="O282">
        <v>1000</v>
      </c>
      <c r="P282">
        <v>1000</v>
      </c>
      <c r="Q282">
        <v>2167</v>
      </c>
      <c r="R282">
        <v>80</v>
      </c>
      <c r="S282">
        <v>87</v>
      </c>
      <c r="T282">
        <v>0</v>
      </c>
      <c r="U282">
        <v>0</v>
      </c>
    </row>
    <row r="283" spans="1:21" outlineLevel="1" x14ac:dyDescent="0.45">
      <c r="A283" t="s">
        <v>416</v>
      </c>
      <c r="B283">
        <v>82</v>
      </c>
      <c r="C283" t="s">
        <v>416</v>
      </c>
      <c r="D283">
        <v>82</v>
      </c>
      <c r="E283" t="s">
        <v>846</v>
      </c>
      <c r="G283" t="s">
        <v>428</v>
      </c>
      <c r="H283">
        <v>1</v>
      </c>
      <c r="I283">
        <v>1</v>
      </c>
      <c r="J283">
        <v>0</v>
      </c>
      <c r="K283">
        <v>0</v>
      </c>
      <c r="L283">
        <v>2</v>
      </c>
      <c r="M283">
        <v>85</v>
      </c>
      <c r="N283">
        <v>90</v>
      </c>
      <c r="O283">
        <v>1000</v>
      </c>
      <c r="P283">
        <v>1000</v>
      </c>
      <c r="Q283">
        <v>2175</v>
      </c>
      <c r="R283">
        <v>85</v>
      </c>
      <c r="S283">
        <v>90</v>
      </c>
      <c r="T283">
        <v>0</v>
      </c>
      <c r="U283">
        <v>0</v>
      </c>
    </row>
    <row r="284" spans="1:21" x14ac:dyDescent="0.45">
      <c r="A284" t="s">
        <v>420</v>
      </c>
      <c r="B284">
        <v>83</v>
      </c>
      <c r="C284" t="s">
        <v>420</v>
      </c>
      <c r="D284">
        <v>82</v>
      </c>
      <c r="E284" t="s">
        <v>846</v>
      </c>
    </row>
    <row r="285" spans="1:21" x14ac:dyDescent="0.45">
      <c r="A285" t="s">
        <v>425</v>
      </c>
      <c r="B285">
        <v>84</v>
      </c>
      <c r="C285" t="s">
        <v>425</v>
      </c>
      <c r="D285">
        <v>82</v>
      </c>
      <c r="E285" t="s">
        <v>846</v>
      </c>
      <c r="G285" t="s">
        <v>882</v>
      </c>
    </row>
    <row r="286" spans="1:21" x14ac:dyDescent="0.45">
      <c r="A286" t="s">
        <v>428</v>
      </c>
      <c r="B286">
        <v>85</v>
      </c>
      <c r="C286" t="s">
        <v>428</v>
      </c>
      <c r="D286">
        <v>85</v>
      </c>
      <c r="E286" t="s">
        <v>846</v>
      </c>
      <c r="G286" s="8" t="s">
        <v>855</v>
      </c>
      <c r="H286" s="8" t="s">
        <v>846</v>
      </c>
      <c r="I286" s="8" t="s">
        <v>848</v>
      </c>
      <c r="J286" s="8" t="s">
        <v>849</v>
      </c>
      <c r="K286" s="8" t="s">
        <v>850</v>
      </c>
      <c r="L286" s="8" t="s">
        <v>861</v>
      </c>
      <c r="M286" s="8" t="s">
        <v>875</v>
      </c>
      <c r="N286" s="8" t="s">
        <v>876</v>
      </c>
      <c r="O286" s="8" t="s">
        <v>877</v>
      </c>
      <c r="P286" s="8" t="s">
        <v>878</v>
      </c>
      <c r="Q286" s="8" t="s">
        <v>874</v>
      </c>
      <c r="R286" s="8" t="s">
        <v>870</v>
      </c>
      <c r="S286" s="8" t="s">
        <v>871</v>
      </c>
      <c r="T286" s="8" t="s">
        <v>872</v>
      </c>
      <c r="U286" s="8" t="s">
        <v>873</v>
      </c>
    </row>
    <row r="287" spans="1:21" hidden="1" outlineLevel="1" x14ac:dyDescent="0.45">
      <c r="A287" t="s">
        <v>434</v>
      </c>
      <c r="B287">
        <v>86</v>
      </c>
      <c r="C287" t="s">
        <v>434</v>
      </c>
      <c r="D287">
        <v>86</v>
      </c>
      <c r="E287" t="s">
        <v>846</v>
      </c>
      <c r="G287" s="1" t="s">
        <v>8</v>
      </c>
      <c r="H287" s="1">
        <v>1</v>
      </c>
      <c r="I287" s="1">
        <v>1</v>
      </c>
      <c r="J287" s="1">
        <v>1</v>
      </c>
      <c r="K287" s="1">
        <v>1</v>
      </c>
      <c r="L287" s="1">
        <v>4</v>
      </c>
      <c r="M287" s="1">
        <v>2</v>
      </c>
      <c r="N287" s="1">
        <v>1</v>
      </c>
      <c r="O287" s="1">
        <v>5</v>
      </c>
      <c r="P287" s="1">
        <v>1</v>
      </c>
      <c r="Q287" s="1">
        <v>9</v>
      </c>
      <c r="R287" s="1">
        <v>2</v>
      </c>
      <c r="S287" s="1">
        <v>1</v>
      </c>
      <c r="T287" s="1">
        <v>5</v>
      </c>
      <c r="U287" s="1">
        <v>1</v>
      </c>
    </row>
    <row r="288" spans="1:21" hidden="1" outlineLevel="1" x14ac:dyDescent="0.45">
      <c r="A288" t="s">
        <v>438</v>
      </c>
      <c r="B288">
        <v>87</v>
      </c>
      <c r="C288" t="s">
        <v>438</v>
      </c>
      <c r="D288">
        <v>86</v>
      </c>
      <c r="E288" t="s">
        <v>846</v>
      </c>
      <c r="G288" s="2" t="s">
        <v>21</v>
      </c>
      <c r="H288" s="2">
        <v>1</v>
      </c>
      <c r="I288" s="2">
        <v>1</v>
      </c>
      <c r="J288" s="2">
        <v>1</v>
      </c>
      <c r="K288" s="2">
        <v>1</v>
      </c>
      <c r="L288" s="2">
        <v>4</v>
      </c>
      <c r="M288" s="2">
        <v>3</v>
      </c>
      <c r="N288" s="2">
        <v>2</v>
      </c>
      <c r="O288" s="2">
        <v>3</v>
      </c>
      <c r="P288" s="2">
        <v>2</v>
      </c>
      <c r="Q288" s="2">
        <v>10</v>
      </c>
      <c r="R288" s="2">
        <v>3</v>
      </c>
      <c r="S288" s="2">
        <v>2</v>
      </c>
      <c r="T288" s="2">
        <v>3</v>
      </c>
      <c r="U288" s="2">
        <v>2</v>
      </c>
    </row>
    <row r="289" spans="1:21" hidden="1" outlineLevel="1" x14ac:dyDescent="0.45">
      <c r="A289" t="s">
        <v>440</v>
      </c>
      <c r="B289">
        <v>88</v>
      </c>
      <c r="C289" t="s">
        <v>440</v>
      </c>
      <c r="D289">
        <v>88</v>
      </c>
      <c r="E289" t="s">
        <v>846</v>
      </c>
      <c r="G289" s="1" t="s">
        <v>27</v>
      </c>
      <c r="H289" s="1">
        <v>1</v>
      </c>
      <c r="I289" s="1">
        <v>1</v>
      </c>
      <c r="J289" s="1">
        <v>1</v>
      </c>
      <c r="K289" s="1">
        <v>1</v>
      </c>
      <c r="L289" s="1">
        <v>4</v>
      </c>
      <c r="M289" s="1">
        <v>5</v>
      </c>
      <c r="N289" s="1">
        <v>3</v>
      </c>
      <c r="O289" s="1">
        <v>1</v>
      </c>
      <c r="P289" s="1">
        <v>3</v>
      </c>
      <c r="Q289" s="1">
        <v>12</v>
      </c>
      <c r="R289" s="1">
        <v>5</v>
      </c>
      <c r="S289" s="1">
        <v>3</v>
      </c>
      <c r="T289" s="1">
        <v>1</v>
      </c>
      <c r="U289" s="1">
        <v>3</v>
      </c>
    </row>
    <row r="290" spans="1:21" hidden="1" outlineLevel="1" x14ac:dyDescent="0.45">
      <c r="A290" t="s">
        <v>443</v>
      </c>
      <c r="B290">
        <v>89</v>
      </c>
      <c r="C290" t="s">
        <v>443</v>
      </c>
      <c r="D290">
        <v>89</v>
      </c>
      <c r="E290" t="s">
        <v>846</v>
      </c>
      <c r="G290" s="2" t="s">
        <v>0</v>
      </c>
      <c r="H290" s="2">
        <v>1</v>
      </c>
      <c r="I290" s="2">
        <v>1</v>
      </c>
      <c r="J290" s="2">
        <v>1</v>
      </c>
      <c r="K290" s="2">
        <v>1</v>
      </c>
      <c r="L290" s="2">
        <v>4</v>
      </c>
      <c r="M290" s="2">
        <v>1</v>
      </c>
      <c r="N290" s="2">
        <v>7</v>
      </c>
      <c r="O290" s="2">
        <v>4</v>
      </c>
      <c r="P290" s="2">
        <v>5</v>
      </c>
      <c r="Q290" s="2">
        <v>17</v>
      </c>
      <c r="R290" s="2">
        <v>1</v>
      </c>
      <c r="S290" s="2">
        <v>7</v>
      </c>
      <c r="T290" s="2">
        <v>4</v>
      </c>
      <c r="U290" s="2">
        <v>5</v>
      </c>
    </row>
    <row r="291" spans="1:21" hidden="1" outlineLevel="1" x14ac:dyDescent="0.45">
      <c r="A291" t="s">
        <v>446</v>
      </c>
      <c r="B291">
        <v>90</v>
      </c>
      <c r="C291" t="s">
        <v>446</v>
      </c>
      <c r="D291">
        <v>90</v>
      </c>
      <c r="E291" t="s">
        <v>846</v>
      </c>
      <c r="G291" s="1" t="s">
        <v>15</v>
      </c>
      <c r="H291" s="1">
        <v>1</v>
      </c>
      <c r="I291" s="1">
        <v>1</v>
      </c>
      <c r="J291" s="1">
        <v>1</v>
      </c>
      <c r="K291" s="1">
        <v>1</v>
      </c>
      <c r="L291" s="1">
        <v>4</v>
      </c>
      <c r="M291" s="1">
        <v>3</v>
      </c>
      <c r="N291" s="1">
        <v>4</v>
      </c>
      <c r="O291" s="1">
        <v>2</v>
      </c>
      <c r="P291" s="1">
        <v>12</v>
      </c>
      <c r="Q291" s="1">
        <v>21</v>
      </c>
      <c r="R291" s="1">
        <v>3</v>
      </c>
      <c r="S291" s="1">
        <v>4</v>
      </c>
      <c r="T291" s="1">
        <v>2</v>
      </c>
      <c r="U291" s="1">
        <v>12</v>
      </c>
    </row>
    <row r="292" spans="1:21" hidden="1" outlineLevel="1" x14ac:dyDescent="0.45">
      <c r="A292" t="s">
        <v>451</v>
      </c>
      <c r="B292">
        <v>91</v>
      </c>
      <c r="C292" t="s">
        <v>451</v>
      </c>
      <c r="D292">
        <v>91</v>
      </c>
      <c r="E292" t="s">
        <v>846</v>
      </c>
      <c r="G292" s="2" t="s">
        <v>792</v>
      </c>
      <c r="H292" s="2">
        <v>1</v>
      </c>
      <c r="I292" s="2">
        <v>1</v>
      </c>
      <c r="J292" s="2">
        <v>1</v>
      </c>
      <c r="K292" s="2">
        <v>1</v>
      </c>
      <c r="L292" s="2">
        <v>4</v>
      </c>
      <c r="M292" s="2">
        <v>8</v>
      </c>
      <c r="N292" s="2">
        <v>5</v>
      </c>
      <c r="O292" s="2">
        <v>27</v>
      </c>
      <c r="P292" s="2">
        <v>4</v>
      </c>
      <c r="Q292" s="2">
        <v>44</v>
      </c>
      <c r="R292" s="2">
        <v>8</v>
      </c>
      <c r="S292" s="2">
        <v>5</v>
      </c>
      <c r="T292" s="2">
        <v>27</v>
      </c>
      <c r="U292" s="2">
        <v>4</v>
      </c>
    </row>
    <row r="293" spans="1:21" hidden="1" outlineLevel="1" x14ac:dyDescent="0.45">
      <c r="A293" t="s">
        <v>454</v>
      </c>
      <c r="B293">
        <v>92</v>
      </c>
      <c r="C293" t="s">
        <v>689</v>
      </c>
      <c r="D293">
        <v>91</v>
      </c>
      <c r="E293" t="s">
        <v>846</v>
      </c>
      <c r="G293" s="1" t="s">
        <v>61</v>
      </c>
      <c r="H293" s="1">
        <v>1</v>
      </c>
      <c r="I293" s="1">
        <v>1</v>
      </c>
      <c r="J293" s="1">
        <v>1</v>
      </c>
      <c r="K293" s="1">
        <v>1</v>
      </c>
      <c r="L293" s="1">
        <v>4</v>
      </c>
      <c r="M293" s="1">
        <v>11</v>
      </c>
      <c r="N293" s="1">
        <v>8</v>
      </c>
      <c r="O293" s="1">
        <v>22</v>
      </c>
      <c r="P293" s="1">
        <v>9</v>
      </c>
      <c r="Q293" s="1">
        <v>50</v>
      </c>
      <c r="R293" s="1">
        <v>11</v>
      </c>
      <c r="S293" s="1">
        <v>8</v>
      </c>
      <c r="T293" s="1">
        <v>22</v>
      </c>
      <c r="U293" s="1">
        <v>9</v>
      </c>
    </row>
    <row r="294" spans="1:21" hidden="1" outlineLevel="1" x14ac:dyDescent="0.45">
      <c r="A294" t="s">
        <v>456</v>
      </c>
      <c r="B294">
        <v>93</v>
      </c>
      <c r="C294" t="s">
        <v>456</v>
      </c>
      <c r="D294">
        <v>93</v>
      </c>
      <c r="E294" t="s">
        <v>846</v>
      </c>
      <c r="G294" s="2" t="s">
        <v>48</v>
      </c>
      <c r="H294" s="2">
        <v>1</v>
      </c>
      <c r="I294" s="2">
        <v>1</v>
      </c>
      <c r="J294" s="2">
        <v>1</v>
      </c>
      <c r="K294" s="2">
        <v>1</v>
      </c>
      <c r="L294" s="2">
        <v>4</v>
      </c>
      <c r="M294" s="2">
        <v>9</v>
      </c>
      <c r="N294" s="2">
        <v>11</v>
      </c>
      <c r="O294" s="2">
        <v>18</v>
      </c>
      <c r="P294" s="2">
        <v>14</v>
      </c>
      <c r="Q294" s="2">
        <v>52</v>
      </c>
      <c r="R294" s="2">
        <v>9</v>
      </c>
      <c r="S294" s="2">
        <v>11</v>
      </c>
      <c r="T294" s="2">
        <v>18</v>
      </c>
      <c r="U294" s="2">
        <v>14</v>
      </c>
    </row>
    <row r="295" spans="1:21" hidden="1" outlineLevel="1" x14ac:dyDescent="0.45">
      <c r="A295" t="s">
        <v>460</v>
      </c>
      <c r="B295">
        <v>94</v>
      </c>
      <c r="C295" t="s">
        <v>460</v>
      </c>
      <c r="D295">
        <v>94</v>
      </c>
      <c r="E295" t="s">
        <v>846</v>
      </c>
      <c r="G295" s="1" t="s">
        <v>79</v>
      </c>
      <c r="H295" s="1">
        <v>1</v>
      </c>
      <c r="I295" s="1">
        <v>1</v>
      </c>
      <c r="J295" s="1">
        <v>1</v>
      </c>
      <c r="K295" s="1">
        <v>1</v>
      </c>
      <c r="L295" s="1">
        <v>4</v>
      </c>
      <c r="M295" s="1">
        <v>14</v>
      </c>
      <c r="N295" s="1">
        <v>15</v>
      </c>
      <c r="O295" s="1">
        <v>13</v>
      </c>
      <c r="P295" s="1">
        <v>11</v>
      </c>
      <c r="Q295" s="1">
        <v>53</v>
      </c>
      <c r="R295" s="1">
        <v>14</v>
      </c>
      <c r="S295" s="1">
        <v>15</v>
      </c>
      <c r="T295" s="1">
        <v>13</v>
      </c>
      <c r="U295" s="1">
        <v>11</v>
      </c>
    </row>
    <row r="296" spans="1:21" hidden="1" outlineLevel="1" x14ac:dyDescent="0.45">
      <c r="A296" t="s">
        <v>463</v>
      </c>
      <c r="B296">
        <v>95</v>
      </c>
      <c r="C296" t="s">
        <v>808</v>
      </c>
      <c r="D296">
        <v>95</v>
      </c>
      <c r="E296" t="s">
        <v>846</v>
      </c>
      <c r="G296" s="2" t="s">
        <v>36</v>
      </c>
      <c r="H296" s="2">
        <v>1</v>
      </c>
      <c r="I296" s="2">
        <v>1</v>
      </c>
      <c r="J296" s="2">
        <v>1</v>
      </c>
      <c r="K296" s="2">
        <v>1</v>
      </c>
      <c r="L296" s="2">
        <v>4</v>
      </c>
      <c r="M296" s="2">
        <v>7</v>
      </c>
      <c r="N296" s="2">
        <v>6</v>
      </c>
      <c r="O296" s="2">
        <v>16</v>
      </c>
      <c r="P296" s="2">
        <v>26</v>
      </c>
      <c r="Q296" s="2">
        <v>55</v>
      </c>
      <c r="R296" s="2">
        <v>7</v>
      </c>
      <c r="S296" s="2">
        <v>6</v>
      </c>
      <c r="T296" s="2">
        <v>16</v>
      </c>
      <c r="U296" s="2">
        <v>26</v>
      </c>
    </row>
    <row r="297" spans="1:21" hidden="1" outlineLevel="1" x14ac:dyDescent="0.45">
      <c r="A297" t="s">
        <v>466</v>
      </c>
      <c r="B297">
        <v>96</v>
      </c>
      <c r="C297" t="s">
        <v>466</v>
      </c>
      <c r="D297">
        <v>95</v>
      </c>
      <c r="E297" t="s">
        <v>846</v>
      </c>
      <c r="G297" s="1" t="s">
        <v>118</v>
      </c>
      <c r="H297" s="1">
        <v>1</v>
      </c>
      <c r="I297" s="1">
        <v>1</v>
      </c>
      <c r="J297" s="1">
        <v>1</v>
      </c>
      <c r="K297" s="1">
        <v>1</v>
      </c>
      <c r="L297" s="1">
        <v>4</v>
      </c>
      <c r="M297" s="1">
        <v>20</v>
      </c>
      <c r="N297" s="1">
        <v>12</v>
      </c>
      <c r="O297" s="1">
        <v>20</v>
      </c>
      <c r="P297" s="1">
        <v>8</v>
      </c>
      <c r="Q297" s="1">
        <v>60</v>
      </c>
      <c r="R297" s="1">
        <v>20</v>
      </c>
      <c r="S297" s="1">
        <v>12</v>
      </c>
      <c r="T297" s="1">
        <v>20</v>
      </c>
      <c r="U297" s="1">
        <v>8</v>
      </c>
    </row>
    <row r="298" spans="1:21" hidden="1" outlineLevel="1" x14ac:dyDescent="0.45">
      <c r="A298" t="s">
        <v>469</v>
      </c>
      <c r="B298">
        <v>97</v>
      </c>
      <c r="C298" t="s">
        <v>469</v>
      </c>
      <c r="D298">
        <v>95</v>
      </c>
      <c r="E298" t="s">
        <v>846</v>
      </c>
      <c r="G298" s="2" t="s">
        <v>501</v>
      </c>
      <c r="H298" s="2">
        <v>1</v>
      </c>
      <c r="I298" s="2">
        <v>1</v>
      </c>
      <c r="J298" s="2">
        <v>1</v>
      </c>
      <c r="K298" s="2">
        <v>1</v>
      </c>
      <c r="L298" s="2">
        <v>4</v>
      </c>
      <c r="M298" s="2">
        <v>13</v>
      </c>
      <c r="N298" s="2">
        <v>10</v>
      </c>
      <c r="O298" s="2">
        <v>10</v>
      </c>
      <c r="P298" s="2">
        <v>29</v>
      </c>
      <c r="Q298" s="2">
        <v>62</v>
      </c>
      <c r="R298" s="2">
        <v>13</v>
      </c>
      <c r="S298" s="2">
        <v>10</v>
      </c>
      <c r="T298" s="2">
        <v>10</v>
      </c>
      <c r="U298" s="2">
        <v>29</v>
      </c>
    </row>
    <row r="299" spans="1:21" hidden="1" outlineLevel="1" x14ac:dyDescent="0.45">
      <c r="A299" t="s">
        <v>471</v>
      </c>
      <c r="B299">
        <v>98</v>
      </c>
      <c r="C299" t="s">
        <v>471</v>
      </c>
      <c r="D299">
        <v>98</v>
      </c>
      <c r="E299" t="s">
        <v>846</v>
      </c>
      <c r="G299" s="1" t="s">
        <v>83</v>
      </c>
      <c r="H299" s="1">
        <v>1</v>
      </c>
      <c r="I299" s="1">
        <v>1</v>
      </c>
      <c r="J299" s="1">
        <v>1</v>
      </c>
      <c r="K299" s="1">
        <v>1</v>
      </c>
      <c r="L299" s="1">
        <v>4</v>
      </c>
      <c r="M299" s="1">
        <v>15</v>
      </c>
      <c r="N299" s="1">
        <v>14</v>
      </c>
      <c r="O299" s="1">
        <v>24</v>
      </c>
      <c r="P299" s="1">
        <v>10</v>
      </c>
      <c r="Q299" s="1">
        <v>63</v>
      </c>
      <c r="R299" s="1">
        <v>15</v>
      </c>
      <c r="S299" s="1">
        <v>14</v>
      </c>
      <c r="T299" s="1">
        <v>24</v>
      </c>
      <c r="U299" s="1">
        <v>10</v>
      </c>
    </row>
    <row r="300" spans="1:21" hidden="1" outlineLevel="1" x14ac:dyDescent="0.45">
      <c r="A300" t="s">
        <v>474</v>
      </c>
      <c r="B300">
        <v>99</v>
      </c>
      <c r="C300" t="s">
        <v>474</v>
      </c>
      <c r="D300">
        <v>99</v>
      </c>
      <c r="E300" t="s">
        <v>846</v>
      </c>
      <c r="G300" s="2" t="s">
        <v>796</v>
      </c>
      <c r="H300" s="2">
        <v>1</v>
      </c>
      <c r="I300" s="2">
        <v>1</v>
      </c>
      <c r="J300" s="2">
        <v>1</v>
      </c>
      <c r="K300" s="2">
        <v>1</v>
      </c>
      <c r="L300" s="2">
        <v>4</v>
      </c>
      <c r="M300" s="2">
        <v>22</v>
      </c>
      <c r="N300" s="2">
        <v>18</v>
      </c>
      <c r="O300" s="2">
        <v>8</v>
      </c>
      <c r="P300" s="2">
        <v>15</v>
      </c>
      <c r="Q300" s="2">
        <v>63</v>
      </c>
      <c r="R300" s="2">
        <v>22</v>
      </c>
      <c r="S300" s="2">
        <v>18</v>
      </c>
      <c r="T300" s="2">
        <v>8</v>
      </c>
      <c r="U300" s="2">
        <v>15</v>
      </c>
    </row>
    <row r="301" spans="1:21" hidden="1" outlineLevel="1" x14ac:dyDescent="0.45">
      <c r="A301" t="s">
        <v>477</v>
      </c>
      <c r="B301">
        <v>100</v>
      </c>
      <c r="C301" t="s">
        <v>477</v>
      </c>
      <c r="D301">
        <v>99</v>
      </c>
      <c r="E301" t="s">
        <v>846</v>
      </c>
      <c r="G301" s="1" t="s">
        <v>67</v>
      </c>
      <c r="H301" s="1">
        <v>1</v>
      </c>
      <c r="I301" s="1">
        <v>1</v>
      </c>
      <c r="J301" s="1">
        <v>1</v>
      </c>
      <c r="K301" s="1">
        <v>1</v>
      </c>
      <c r="L301" s="1">
        <v>4</v>
      </c>
      <c r="M301" s="1">
        <v>11</v>
      </c>
      <c r="N301" s="1">
        <v>20</v>
      </c>
      <c r="O301" s="1">
        <v>9</v>
      </c>
      <c r="P301" s="1">
        <v>30</v>
      </c>
      <c r="Q301" s="1">
        <v>70</v>
      </c>
      <c r="R301" s="1">
        <v>11</v>
      </c>
      <c r="S301" s="1">
        <v>20</v>
      </c>
      <c r="T301" s="1">
        <v>9</v>
      </c>
      <c r="U301" s="1">
        <v>30</v>
      </c>
    </row>
    <row r="302" spans="1:21" hidden="1" outlineLevel="1" x14ac:dyDescent="0.45">
      <c r="A302" t="s">
        <v>8</v>
      </c>
      <c r="B302">
        <v>1</v>
      </c>
      <c r="C302" t="s">
        <v>8</v>
      </c>
      <c r="D302">
        <v>1</v>
      </c>
      <c r="E302" t="s">
        <v>850</v>
      </c>
      <c r="G302" s="2" t="s">
        <v>54</v>
      </c>
      <c r="H302" s="2">
        <v>1</v>
      </c>
      <c r="I302" s="2">
        <v>1</v>
      </c>
      <c r="J302" s="2">
        <v>1</v>
      </c>
      <c r="K302" s="2">
        <v>1</v>
      </c>
      <c r="L302" s="2">
        <v>4</v>
      </c>
      <c r="M302" s="2">
        <v>10</v>
      </c>
      <c r="N302" s="2">
        <v>23</v>
      </c>
      <c r="O302" s="2">
        <v>6</v>
      </c>
      <c r="P302" s="2">
        <v>35</v>
      </c>
      <c r="Q302" s="2">
        <v>74</v>
      </c>
      <c r="R302" s="2">
        <v>10</v>
      </c>
      <c r="S302" s="2">
        <v>23</v>
      </c>
      <c r="T302" s="2">
        <v>6</v>
      </c>
      <c r="U302" s="2">
        <v>35</v>
      </c>
    </row>
    <row r="303" spans="1:21" hidden="1" outlineLevel="1" x14ac:dyDescent="0.45">
      <c r="A303" t="s">
        <v>21</v>
      </c>
      <c r="B303">
        <v>2</v>
      </c>
      <c r="C303" t="s">
        <v>21</v>
      </c>
      <c r="D303">
        <v>2</v>
      </c>
      <c r="E303" t="s">
        <v>850</v>
      </c>
      <c r="G303" s="1" t="s">
        <v>31</v>
      </c>
      <c r="H303" s="1">
        <v>1</v>
      </c>
      <c r="I303" s="1">
        <v>1</v>
      </c>
      <c r="J303" s="1">
        <v>1</v>
      </c>
      <c r="K303" s="1">
        <v>1</v>
      </c>
      <c r="L303" s="1">
        <v>4</v>
      </c>
      <c r="M303" s="1">
        <v>6</v>
      </c>
      <c r="N303" s="1">
        <v>9</v>
      </c>
      <c r="O303" s="1">
        <v>6</v>
      </c>
      <c r="P303" s="1">
        <v>59</v>
      </c>
      <c r="Q303" s="1">
        <v>80</v>
      </c>
      <c r="R303" s="1">
        <v>6</v>
      </c>
      <c r="S303" s="1">
        <v>9</v>
      </c>
      <c r="T303" s="1">
        <v>6</v>
      </c>
      <c r="U303" s="1">
        <v>59</v>
      </c>
    </row>
    <row r="304" spans="1:21" hidden="1" outlineLevel="1" x14ac:dyDescent="0.45">
      <c r="A304" t="s">
        <v>27</v>
      </c>
      <c r="B304">
        <v>3</v>
      </c>
      <c r="C304" t="s">
        <v>27</v>
      </c>
      <c r="D304">
        <v>3</v>
      </c>
      <c r="E304" t="s">
        <v>850</v>
      </c>
      <c r="G304" s="2" t="s">
        <v>89</v>
      </c>
      <c r="H304" s="2">
        <v>1</v>
      </c>
      <c r="I304" s="2">
        <v>1</v>
      </c>
      <c r="J304" s="2">
        <v>1</v>
      </c>
      <c r="K304" s="2">
        <v>1</v>
      </c>
      <c r="L304" s="2">
        <v>4</v>
      </c>
      <c r="M304" s="2">
        <v>16</v>
      </c>
      <c r="N304" s="2">
        <v>26</v>
      </c>
      <c r="O304" s="2">
        <v>14</v>
      </c>
      <c r="P304" s="2">
        <v>24</v>
      </c>
      <c r="Q304" s="2">
        <v>80</v>
      </c>
      <c r="R304" s="2">
        <v>16</v>
      </c>
      <c r="S304" s="2">
        <v>26</v>
      </c>
      <c r="T304" s="2">
        <v>14</v>
      </c>
      <c r="U304" s="2">
        <v>24</v>
      </c>
    </row>
    <row r="305" spans="1:21" hidden="1" outlineLevel="1" x14ac:dyDescent="0.45">
      <c r="A305" t="s">
        <v>792</v>
      </c>
      <c r="B305">
        <v>4</v>
      </c>
      <c r="C305" t="s">
        <v>792</v>
      </c>
      <c r="D305">
        <v>4</v>
      </c>
      <c r="E305" t="s">
        <v>850</v>
      </c>
      <c r="G305" s="1" t="s">
        <v>133</v>
      </c>
      <c r="H305" s="1">
        <v>1</v>
      </c>
      <c r="I305" s="1">
        <v>1</v>
      </c>
      <c r="J305" s="1">
        <v>1</v>
      </c>
      <c r="K305" s="1">
        <v>1</v>
      </c>
      <c r="L305" s="1">
        <v>4</v>
      </c>
      <c r="M305" s="1">
        <v>23</v>
      </c>
      <c r="N305" s="1">
        <v>28</v>
      </c>
      <c r="O305" s="1">
        <v>25</v>
      </c>
      <c r="P305" s="1">
        <v>6</v>
      </c>
      <c r="Q305" s="1">
        <v>82</v>
      </c>
      <c r="R305" s="1">
        <v>23</v>
      </c>
      <c r="S305" s="1">
        <v>28</v>
      </c>
      <c r="T305" s="1">
        <v>25</v>
      </c>
      <c r="U305" s="1">
        <v>6</v>
      </c>
    </row>
    <row r="306" spans="1:21" hidden="1" outlineLevel="1" x14ac:dyDescent="0.45">
      <c r="A306" t="s">
        <v>0</v>
      </c>
      <c r="B306">
        <v>5</v>
      </c>
      <c r="C306" t="s">
        <v>0</v>
      </c>
      <c r="D306">
        <v>5</v>
      </c>
      <c r="E306" t="s">
        <v>850</v>
      </c>
      <c r="G306" s="2" t="s">
        <v>102</v>
      </c>
      <c r="H306" s="2">
        <v>1</v>
      </c>
      <c r="I306" s="2">
        <v>1</v>
      </c>
      <c r="J306" s="2">
        <v>1</v>
      </c>
      <c r="K306" s="2">
        <v>1</v>
      </c>
      <c r="L306" s="2">
        <v>4</v>
      </c>
      <c r="M306" s="2">
        <v>18</v>
      </c>
      <c r="N306" s="2">
        <v>22</v>
      </c>
      <c r="O306" s="2">
        <v>34</v>
      </c>
      <c r="P306" s="2">
        <v>16</v>
      </c>
      <c r="Q306" s="2">
        <v>90</v>
      </c>
      <c r="R306" s="2">
        <v>18</v>
      </c>
      <c r="S306" s="2">
        <v>22</v>
      </c>
      <c r="T306" s="2">
        <v>34</v>
      </c>
      <c r="U306" s="2">
        <v>16</v>
      </c>
    </row>
    <row r="307" spans="1:21" hidden="1" outlineLevel="1" x14ac:dyDescent="0.45">
      <c r="A307" t="s">
        <v>793</v>
      </c>
      <c r="B307">
        <v>6</v>
      </c>
      <c r="C307" t="s">
        <v>133</v>
      </c>
      <c r="D307">
        <v>6</v>
      </c>
      <c r="E307" t="s">
        <v>850</v>
      </c>
      <c r="G307" s="1" t="s">
        <v>795</v>
      </c>
      <c r="H307" s="1">
        <v>1</v>
      </c>
      <c r="I307" s="1">
        <v>1</v>
      </c>
      <c r="J307" s="1">
        <v>1</v>
      </c>
      <c r="K307" s="1">
        <v>1</v>
      </c>
      <c r="L307" s="1">
        <v>4</v>
      </c>
      <c r="M307" s="1">
        <v>21</v>
      </c>
      <c r="N307" s="1">
        <v>13</v>
      </c>
      <c r="O307" s="1">
        <v>44</v>
      </c>
      <c r="P307" s="1">
        <v>13</v>
      </c>
      <c r="Q307" s="1">
        <v>91</v>
      </c>
      <c r="R307" s="1">
        <v>21</v>
      </c>
      <c r="S307" s="1">
        <v>13</v>
      </c>
      <c r="T307" s="1">
        <v>44</v>
      </c>
      <c r="U307" s="1">
        <v>13</v>
      </c>
    </row>
    <row r="308" spans="1:21" hidden="1" outlineLevel="1" x14ac:dyDescent="0.45">
      <c r="A308" t="s">
        <v>157</v>
      </c>
      <c r="B308">
        <v>7</v>
      </c>
      <c r="C308" t="s">
        <v>157</v>
      </c>
      <c r="D308">
        <v>7</v>
      </c>
      <c r="E308" t="s">
        <v>850</v>
      </c>
      <c r="G308" s="2" t="s">
        <v>97</v>
      </c>
      <c r="H308" s="2">
        <v>1</v>
      </c>
      <c r="I308" s="2">
        <v>1</v>
      </c>
      <c r="J308" s="2">
        <v>1</v>
      </c>
      <c r="K308" s="2">
        <v>1</v>
      </c>
      <c r="L308" s="2">
        <v>4</v>
      </c>
      <c r="M308" s="2">
        <v>17</v>
      </c>
      <c r="N308" s="2">
        <v>34</v>
      </c>
      <c r="O308" s="2">
        <v>12</v>
      </c>
      <c r="P308" s="2">
        <v>32</v>
      </c>
      <c r="Q308" s="2">
        <v>95</v>
      </c>
      <c r="R308" s="2">
        <v>17</v>
      </c>
      <c r="S308" s="2">
        <v>34</v>
      </c>
      <c r="T308" s="2">
        <v>12</v>
      </c>
      <c r="U308" s="2">
        <v>32</v>
      </c>
    </row>
    <row r="309" spans="1:21" hidden="1" outlineLevel="1" x14ac:dyDescent="0.45">
      <c r="A309" t="s">
        <v>118</v>
      </c>
      <c r="B309">
        <v>8</v>
      </c>
      <c r="C309" t="s">
        <v>118</v>
      </c>
      <c r="D309">
        <v>8</v>
      </c>
      <c r="E309" t="s">
        <v>850</v>
      </c>
      <c r="G309" s="1" t="s">
        <v>151</v>
      </c>
      <c r="H309" s="1">
        <v>1</v>
      </c>
      <c r="I309" s="1">
        <v>1</v>
      </c>
      <c r="J309" s="1">
        <v>1</v>
      </c>
      <c r="K309" s="1">
        <v>1</v>
      </c>
      <c r="L309" s="1">
        <v>4</v>
      </c>
      <c r="M309" s="1">
        <v>26</v>
      </c>
      <c r="N309" s="1">
        <v>30</v>
      </c>
      <c r="O309" s="1">
        <v>32</v>
      </c>
      <c r="P309" s="1">
        <v>22</v>
      </c>
      <c r="Q309" s="1">
        <v>110</v>
      </c>
      <c r="R309" s="1">
        <v>26</v>
      </c>
      <c r="S309" s="1">
        <v>30</v>
      </c>
      <c r="T309" s="1">
        <v>32</v>
      </c>
      <c r="U309" s="1">
        <v>22</v>
      </c>
    </row>
    <row r="310" spans="1:21" hidden="1" outlineLevel="1" x14ac:dyDescent="0.45">
      <c r="A310" t="s">
        <v>794</v>
      </c>
      <c r="B310">
        <v>9</v>
      </c>
      <c r="C310" t="s">
        <v>61</v>
      </c>
      <c r="D310">
        <v>9</v>
      </c>
      <c r="E310" t="s">
        <v>850</v>
      </c>
      <c r="G310" s="2" t="s">
        <v>139</v>
      </c>
      <c r="H310" s="2">
        <v>1</v>
      </c>
      <c r="I310" s="2">
        <v>1</v>
      </c>
      <c r="J310" s="2">
        <v>1</v>
      </c>
      <c r="K310" s="2">
        <v>1</v>
      </c>
      <c r="L310" s="2">
        <v>4</v>
      </c>
      <c r="M310" s="2">
        <v>24</v>
      </c>
      <c r="N310" s="2">
        <v>25</v>
      </c>
      <c r="O310" s="2">
        <v>39</v>
      </c>
      <c r="P310" s="2">
        <v>23</v>
      </c>
      <c r="Q310" s="2">
        <v>111</v>
      </c>
      <c r="R310" s="2">
        <v>24</v>
      </c>
      <c r="S310" s="2">
        <v>25</v>
      </c>
      <c r="T310" s="2">
        <v>39</v>
      </c>
      <c r="U310" s="2">
        <v>23</v>
      </c>
    </row>
    <row r="311" spans="1:21" hidden="1" outlineLevel="1" x14ac:dyDescent="0.45">
      <c r="A311" t="s">
        <v>83</v>
      </c>
      <c r="B311">
        <v>10</v>
      </c>
      <c r="C311" t="s">
        <v>83</v>
      </c>
      <c r="D311">
        <v>10</v>
      </c>
      <c r="E311" t="s">
        <v>850</v>
      </c>
      <c r="G311" s="1" t="s">
        <v>797</v>
      </c>
      <c r="H311" s="1">
        <v>1</v>
      </c>
      <c r="I311" s="1">
        <v>1</v>
      </c>
      <c r="J311" s="1">
        <v>1</v>
      </c>
      <c r="K311" s="1">
        <v>1</v>
      </c>
      <c r="L311" s="1">
        <v>4</v>
      </c>
      <c r="M311" s="1">
        <v>32</v>
      </c>
      <c r="N311" s="1">
        <v>21</v>
      </c>
      <c r="O311" s="1">
        <v>53</v>
      </c>
      <c r="P311" s="1">
        <v>17</v>
      </c>
      <c r="Q311" s="1">
        <v>123</v>
      </c>
      <c r="R311" s="1">
        <v>32</v>
      </c>
      <c r="S311" s="1">
        <v>21</v>
      </c>
      <c r="T311" s="1">
        <v>53</v>
      </c>
      <c r="U311" s="1">
        <v>17</v>
      </c>
    </row>
    <row r="312" spans="1:21" hidden="1" outlineLevel="1" x14ac:dyDescent="0.45">
      <c r="A312" t="s">
        <v>79</v>
      </c>
      <c r="B312">
        <v>11</v>
      </c>
      <c r="C312" t="s">
        <v>79</v>
      </c>
      <c r="D312">
        <v>11</v>
      </c>
      <c r="E312" t="s">
        <v>850</v>
      </c>
      <c r="G312" s="2" t="s">
        <v>169</v>
      </c>
      <c r="H312" s="2">
        <v>1</v>
      </c>
      <c r="I312" s="2">
        <v>1</v>
      </c>
      <c r="J312" s="2">
        <v>1</v>
      </c>
      <c r="K312" s="2">
        <v>1</v>
      </c>
      <c r="L312" s="2">
        <v>4</v>
      </c>
      <c r="M312" s="2">
        <v>29</v>
      </c>
      <c r="N312" s="2">
        <v>35</v>
      </c>
      <c r="O312" s="2">
        <v>15</v>
      </c>
      <c r="P312" s="2">
        <v>44</v>
      </c>
      <c r="Q312" s="2">
        <v>123</v>
      </c>
      <c r="R312" s="2">
        <v>29</v>
      </c>
      <c r="S312" s="2">
        <v>35</v>
      </c>
      <c r="T312" s="2">
        <v>15</v>
      </c>
      <c r="U312" s="2">
        <v>44</v>
      </c>
    </row>
    <row r="313" spans="1:21" hidden="1" outlineLevel="1" x14ac:dyDescent="0.45">
      <c r="A313" t="s">
        <v>15</v>
      </c>
      <c r="B313">
        <v>12</v>
      </c>
      <c r="C313" t="s">
        <v>15</v>
      </c>
      <c r="D313">
        <v>12</v>
      </c>
      <c r="E313" t="s">
        <v>850</v>
      </c>
      <c r="G313" s="1" t="s">
        <v>145</v>
      </c>
      <c r="H313" s="1">
        <v>1</v>
      </c>
      <c r="I313" s="1">
        <v>1</v>
      </c>
      <c r="J313" s="1">
        <v>1</v>
      </c>
      <c r="K313" s="1">
        <v>1</v>
      </c>
      <c r="L313" s="1">
        <v>4</v>
      </c>
      <c r="M313" s="1">
        <v>25</v>
      </c>
      <c r="N313" s="1">
        <v>31</v>
      </c>
      <c r="O313" s="1">
        <v>50</v>
      </c>
      <c r="P313" s="1">
        <v>21</v>
      </c>
      <c r="Q313" s="1">
        <v>127</v>
      </c>
      <c r="R313" s="1">
        <v>25</v>
      </c>
      <c r="S313" s="1">
        <v>31</v>
      </c>
      <c r="T313" s="1">
        <v>50</v>
      </c>
      <c r="U313" s="1">
        <v>21</v>
      </c>
    </row>
    <row r="314" spans="1:21" hidden="1" outlineLevel="1" x14ac:dyDescent="0.45">
      <c r="A314" t="s">
        <v>795</v>
      </c>
      <c r="B314">
        <v>13</v>
      </c>
      <c r="C314" t="s">
        <v>795</v>
      </c>
      <c r="D314">
        <v>13</v>
      </c>
      <c r="E314" t="s">
        <v>850</v>
      </c>
      <c r="G314" s="2" t="s">
        <v>157</v>
      </c>
      <c r="H314" s="2">
        <v>1</v>
      </c>
      <c r="I314" s="2">
        <v>1</v>
      </c>
      <c r="J314" s="2">
        <v>1</v>
      </c>
      <c r="K314" s="2">
        <v>1</v>
      </c>
      <c r="L314" s="2">
        <v>4</v>
      </c>
      <c r="M314" s="2">
        <v>26</v>
      </c>
      <c r="N314" s="2">
        <v>17</v>
      </c>
      <c r="O314" s="2">
        <v>80</v>
      </c>
      <c r="P314" s="2">
        <v>7</v>
      </c>
      <c r="Q314" s="2">
        <v>130</v>
      </c>
      <c r="R314" s="2">
        <v>26</v>
      </c>
      <c r="S314" s="2">
        <v>17</v>
      </c>
      <c r="T314" s="2">
        <v>80</v>
      </c>
      <c r="U314" s="2">
        <v>7</v>
      </c>
    </row>
    <row r="315" spans="1:21" hidden="1" outlineLevel="1" x14ac:dyDescent="0.45">
      <c r="A315" t="s">
        <v>48</v>
      </c>
      <c r="B315">
        <v>14</v>
      </c>
      <c r="C315" t="s">
        <v>48</v>
      </c>
      <c r="D315">
        <v>14</v>
      </c>
      <c r="E315" t="s">
        <v>850</v>
      </c>
      <c r="G315" s="1" t="s">
        <v>194</v>
      </c>
      <c r="H315" s="1">
        <v>1</v>
      </c>
      <c r="I315" s="1">
        <v>1</v>
      </c>
      <c r="J315" s="1">
        <v>1</v>
      </c>
      <c r="K315" s="1">
        <v>1</v>
      </c>
      <c r="L315" s="1">
        <v>4</v>
      </c>
      <c r="M315" s="1">
        <v>34</v>
      </c>
      <c r="N315" s="1">
        <v>32</v>
      </c>
      <c r="O315" s="1">
        <v>33</v>
      </c>
      <c r="P315" s="1">
        <v>40</v>
      </c>
      <c r="Q315" s="1">
        <v>139</v>
      </c>
      <c r="R315" s="1">
        <v>34</v>
      </c>
      <c r="S315" s="1">
        <v>32</v>
      </c>
      <c r="T315" s="1">
        <v>33</v>
      </c>
      <c r="U315" s="1">
        <v>40</v>
      </c>
    </row>
    <row r="316" spans="1:21" hidden="1" outlineLevel="1" x14ac:dyDescent="0.45">
      <c r="A316" t="s">
        <v>796</v>
      </c>
      <c r="B316">
        <v>15</v>
      </c>
      <c r="C316" t="s">
        <v>796</v>
      </c>
      <c r="D316">
        <v>15</v>
      </c>
      <c r="E316" t="s">
        <v>850</v>
      </c>
      <c r="G316" s="2" t="s">
        <v>110</v>
      </c>
      <c r="H316" s="2">
        <v>1</v>
      </c>
      <c r="I316" s="2">
        <v>1</v>
      </c>
      <c r="J316" s="2">
        <v>1</v>
      </c>
      <c r="K316" s="2">
        <v>1</v>
      </c>
      <c r="L316" s="2">
        <v>4</v>
      </c>
      <c r="M316" s="2">
        <v>19</v>
      </c>
      <c r="N316" s="2">
        <v>71</v>
      </c>
      <c r="O316" s="2">
        <v>11</v>
      </c>
      <c r="P316" s="2">
        <v>47</v>
      </c>
      <c r="Q316" s="2">
        <v>148</v>
      </c>
      <c r="R316" s="2">
        <v>19</v>
      </c>
      <c r="S316" s="2">
        <v>71</v>
      </c>
      <c r="T316" s="2">
        <v>11</v>
      </c>
      <c r="U316" s="2">
        <v>47</v>
      </c>
    </row>
    <row r="317" spans="1:21" hidden="1" outlineLevel="1" x14ac:dyDescent="0.45">
      <c r="A317" t="s">
        <v>102</v>
      </c>
      <c r="B317">
        <v>16</v>
      </c>
      <c r="C317" t="s">
        <v>102</v>
      </c>
      <c r="D317">
        <v>16</v>
      </c>
      <c r="E317" t="s">
        <v>850</v>
      </c>
      <c r="G317" s="1" t="s">
        <v>854</v>
      </c>
      <c r="H317" s="1">
        <v>1</v>
      </c>
      <c r="I317" s="1">
        <v>1</v>
      </c>
      <c r="J317" s="1">
        <v>1</v>
      </c>
      <c r="K317" s="1">
        <v>1</v>
      </c>
      <c r="L317" s="1">
        <v>4</v>
      </c>
      <c r="M317" s="1">
        <v>39</v>
      </c>
      <c r="N317" s="1">
        <v>24</v>
      </c>
      <c r="O317" s="1">
        <v>23</v>
      </c>
      <c r="P317" s="1">
        <v>66</v>
      </c>
      <c r="Q317" s="1">
        <v>152</v>
      </c>
      <c r="R317" s="1">
        <v>39</v>
      </c>
      <c r="S317" s="1">
        <v>24</v>
      </c>
      <c r="T317" s="1">
        <v>23</v>
      </c>
      <c r="U317" s="1">
        <v>66</v>
      </c>
    </row>
    <row r="318" spans="1:21" hidden="1" outlineLevel="1" x14ac:dyDescent="0.45">
      <c r="A318" t="s">
        <v>797</v>
      </c>
      <c r="B318">
        <v>17</v>
      </c>
      <c r="C318" t="s">
        <v>797</v>
      </c>
      <c r="D318">
        <v>17</v>
      </c>
      <c r="E318" t="s">
        <v>850</v>
      </c>
      <c r="G318" s="2" t="s">
        <v>225</v>
      </c>
      <c r="H318" s="2">
        <v>1</v>
      </c>
      <c r="I318" s="2">
        <v>1</v>
      </c>
      <c r="J318" s="2">
        <v>1</v>
      </c>
      <c r="K318" s="2">
        <v>1</v>
      </c>
      <c r="L318" s="2">
        <v>4</v>
      </c>
      <c r="M318" s="2">
        <v>40</v>
      </c>
      <c r="N318" s="2">
        <v>44</v>
      </c>
      <c r="O318" s="2">
        <v>47</v>
      </c>
      <c r="P318" s="2">
        <v>27</v>
      </c>
      <c r="Q318" s="2">
        <v>158</v>
      </c>
      <c r="R318" s="2">
        <v>40</v>
      </c>
      <c r="S318" s="2">
        <v>44</v>
      </c>
      <c r="T318" s="2">
        <v>47</v>
      </c>
      <c r="U318" s="2">
        <v>27</v>
      </c>
    </row>
    <row r="319" spans="1:21" hidden="1" outlineLevel="1" x14ac:dyDescent="0.45">
      <c r="A319" t="s">
        <v>798</v>
      </c>
      <c r="B319">
        <v>18</v>
      </c>
      <c r="C319" t="s">
        <v>556</v>
      </c>
      <c r="D319">
        <v>18</v>
      </c>
      <c r="E319" t="s">
        <v>850</v>
      </c>
      <c r="G319" s="1" t="s">
        <v>296</v>
      </c>
      <c r="H319" s="1">
        <v>1</v>
      </c>
      <c r="I319" s="1">
        <v>1</v>
      </c>
      <c r="J319" s="1">
        <v>1</v>
      </c>
      <c r="K319" s="1">
        <v>1</v>
      </c>
      <c r="L319" s="1">
        <v>4</v>
      </c>
      <c r="M319" s="1">
        <v>54</v>
      </c>
      <c r="N319" s="1">
        <v>38</v>
      </c>
      <c r="O319" s="1">
        <v>28</v>
      </c>
      <c r="P319" s="1">
        <v>61</v>
      </c>
      <c r="Q319" s="1">
        <v>181</v>
      </c>
      <c r="R319" s="1">
        <v>54</v>
      </c>
      <c r="S319" s="1">
        <v>38</v>
      </c>
      <c r="T319" s="1">
        <v>28</v>
      </c>
      <c r="U319" s="1">
        <v>61</v>
      </c>
    </row>
    <row r="320" spans="1:21" hidden="1" outlineLevel="1" x14ac:dyDescent="0.45">
      <c r="A320" t="s">
        <v>765</v>
      </c>
      <c r="B320">
        <v>19</v>
      </c>
      <c r="C320" t="s">
        <v>765</v>
      </c>
      <c r="D320">
        <v>19</v>
      </c>
      <c r="E320" t="s">
        <v>850</v>
      </c>
      <c r="G320" s="2" t="s">
        <v>276</v>
      </c>
      <c r="H320" s="2">
        <v>1</v>
      </c>
      <c r="I320" s="2">
        <v>1</v>
      </c>
      <c r="J320" s="2">
        <v>1</v>
      </c>
      <c r="K320" s="2">
        <v>1</v>
      </c>
      <c r="L320" s="2">
        <v>4</v>
      </c>
      <c r="M320" s="2">
        <v>50</v>
      </c>
      <c r="N320" s="2">
        <v>37</v>
      </c>
      <c r="O320" s="2">
        <v>72</v>
      </c>
      <c r="P320" s="2">
        <v>25</v>
      </c>
      <c r="Q320" s="2">
        <v>184</v>
      </c>
      <c r="R320" s="2">
        <v>50</v>
      </c>
      <c r="S320" s="2">
        <v>37</v>
      </c>
      <c r="T320" s="2">
        <v>72</v>
      </c>
      <c r="U320" s="2">
        <v>25</v>
      </c>
    </row>
    <row r="321" spans="1:21" hidden="1" outlineLevel="1" x14ac:dyDescent="0.45">
      <c r="A321" t="s">
        <v>799</v>
      </c>
      <c r="B321">
        <v>20</v>
      </c>
      <c r="C321" t="s">
        <v>412</v>
      </c>
      <c r="D321">
        <v>20</v>
      </c>
      <c r="E321" t="s">
        <v>850</v>
      </c>
      <c r="G321" s="1" t="s">
        <v>199</v>
      </c>
      <c r="H321" s="1">
        <v>1</v>
      </c>
      <c r="I321" s="1">
        <v>1</v>
      </c>
      <c r="J321" s="1">
        <v>1</v>
      </c>
      <c r="K321" s="1">
        <v>1</v>
      </c>
      <c r="L321" s="1">
        <v>4</v>
      </c>
      <c r="M321" s="1">
        <v>35</v>
      </c>
      <c r="N321" s="1">
        <v>48</v>
      </c>
      <c r="O321" s="1">
        <v>37</v>
      </c>
      <c r="P321" s="1">
        <v>67</v>
      </c>
      <c r="Q321" s="1">
        <v>187</v>
      </c>
      <c r="R321" s="1">
        <v>35</v>
      </c>
      <c r="S321" s="1">
        <v>48</v>
      </c>
      <c r="T321" s="1">
        <v>37</v>
      </c>
      <c r="U321" s="1">
        <v>67</v>
      </c>
    </row>
    <row r="322" spans="1:21" hidden="1" outlineLevel="1" x14ac:dyDescent="0.45">
      <c r="A322" t="s">
        <v>145</v>
      </c>
      <c r="B322">
        <v>21</v>
      </c>
      <c r="C322" t="s">
        <v>145</v>
      </c>
      <c r="D322">
        <v>21</v>
      </c>
      <c r="E322" t="s">
        <v>850</v>
      </c>
      <c r="G322" s="2" t="s">
        <v>816</v>
      </c>
      <c r="H322" s="2">
        <v>1</v>
      </c>
      <c r="I322" s="2">
        <v>1</v>
      </c>
      <c r="J322" s="2">
        <v>1</v>
      </c>
      <c r="K322" s="2">
        <v>1</v>
      </c>
      <c r="L322" s="2">
        <v>4</v>
      </c>
      <c r="M322" s="2">
        <v>53</v>
      </c>
      <c r="N322" s="2">
        <v>47</v>
      </c>
      <c r="O322" s="2">
        <v>50</v>
      </c>
      <c r="P322" s="2">
        <v>52</v>
      </c>
      <c r="Q322" s="2">
        <v>202</v>
      </c>
      <c r="R322" s="2">
        <v>53</v>
      </c>
      <c r="S322" s="2">
        <v>47</v>
      </c>
      <c r="T322" s="2">
        <v>50</v>
      </c>
      <c r="U322" s="2">
        <v>52</v>
      </c>
    </row>
    <row r="323" spans="1:21" hidden="1" outlineLevel="1" x14ac:dyDescent="0.45">
      <c r="A323" t="s">
        <v>151</v>
      </c>
      <c r="B323">
        <v>22</v>
      </c>
      <c r="C323" t="s">
        <v>151</v>
      </c>
      <c r="D323">
        <v>22</v>
      </c>
      <c r="E323" t="s">
        <v>850</v>
      </c>
      <c r="G323" s="1" t="s">
        <v>572</v>
      </c>
      <c r="H323" s="1">
        <v>1</v>
      </c>
      <c r="I323" s="1">
        <v>1</v>
      </c>
      <c r="J323" s="1">
        <v>1</v>
      </c>
      <c r="K323" s="1">
        <v>1</v>
      </c>
      <c r="L323" s="1">
        <v>4</v>
      </c>
      <c r="M323" s="1">
        <v>54</v>
      </c>
      <c r="N323" s="1">
        <v>60</v>
      </c>
      <c r="O323" s="1">
        <v>41</v>
      </c>
      <c r="P323" s="1">
        <v>50</v>
      </c>
      <c r="Q323" s="1">
        <v>205</v>
      </c>
      <c r="R323" s="1">
        <v>54</v>
      </c>
      <c r="S323" s="1">
        <v>60</v>
      </c>
      <c r="T323" s="1">
        <v>41</v>
      </c>
      <c r="U323" s="1">
        <v>50</v>
      </c>
    </row>
    <row r="324" spans="1:21" hidden="1" outlineLevel="1" x14ac:dyDescent="0.45">
      <c r="A324" t="s">
        <v>139</v>
      </c>
      <c r="B324">
        <v>23</v>
      </c>
      <c r="C324" t="s">
        <v>139</v>
      </c>
      <c r="D324">
        <v>23</v>
      </c>
      <c r="E324" t="s">
        <v>850</v>
      </c>
      <c r="G324" s="2" t="s">
        <v>253</v>
      </c>
      <c r="H324" s="2">
        <v>1</v>
      </c>
      <c r="I324" s="2">
        <v>1</v>
      </c>
      <c r="J324" s="2">
        <v>1</v>
      </c>
      <c r="K324" s="2">
        <v>1</v>
      </c>
      <c r="L324" s="2">
        <v>4</v>
      </c>
      <c r="M324" s="2">
        <v>46</v>
      </c>
      <c r="N324" s="2">
        <v>73</v>
      </c>
      <c r="O324" s="2">
        <v>31</v>
      </c>
      <c r="P324" s="2">
        <v>60</v>
      </c>
      <c r="Q324" s="2">
        <v>210</v>
      </c>
      <c r="R324" s="2">
        <v>46</v>
      </c>
      <c r="S324" s="2">
        <v>73</v>
      </c>
      <c r="T324" s="2">
        <v>31</v>
      </c>
      <c r="U324" s="2">
        <v>60</v>
      </c>
    </row>
    <row r="325" spans="1:21" hidden="1" outlineLevel="1" x14ac:dyDescent="0.45">
      <c r="A325" t="s">
        <v>800</v>
      </c>
      <c r="B325">
        <v>24</v>
      </c>
      <c r="C325" t="s">
        <v>89</v>
      </c>
      <c r="D325">
        <v>24</v>
      </c>
      <c r="E325" t="s">
        <v>850</v>
      </c>
      <c r="G325" s="1" t="s">
        <v>355</v>
      </c>
      <c r="H325" s="1">
        <v>1</v>
      </c>
      <c r="I325" s="1">
        <v>1</v>
      </c>
      <c r="J325" s="1">
        <v>1</v>
      </c>
      <c r="K325" s="1">
        <v>1</v>
      </c>
      <c r="L325" s="1">
        <v>4</v>
      </c>
      <c r="M325" s="1">
        <v>67</v>
      </c>
      <c r="N325" s="1">
        <v>36</v>
      </c>
      <c r="O325" s="1">
        <v>42</v>
      </c>
      <c r="P325" s="1">
        <v>68</v>
      </c>
      <c r="Q325" s="1">
        <v>213</v>
      </c>
      <c r="R325" s="1">
        <v>67</v>
      </c>
      <c r="S325" s="1">
        <v>36</v>
      </c>
      <c r="T325" s="1">
        <v>42</v>
      </c>
      <c r="U325" s="1">
        <v>68</v>
      </c>
    </row>
    <row r="326" spans="1:21" hidden="1" outlineLevel="1" x14ac:dyDescent="0.45">
      <c r="A326" t="s">
        <v>801</v>
      </c>
      <c r="B326">
        <v>25</v>
      </c>
      <c r="C326" t="s">
        <v>276</v>
      </c>
      <c r="D326">
        <v>25</v>
      </c>
      <c r="E326" t="s">
        <v>850</v>
      </c>
      <c r="G326" s="2" t="s">
        <v>266</v>
      </c>
      <c r="H326" s="2">
        <v>1</v>
      </c>
      <c r="I326" s="2">
        <v>1</v>
      </c>
      <c r="J326" s="2">
        <v>1</v>
      </c>
      <c r="K326" s="2">
        <v>1</v>
      </c>
      <c r="L326" s="2">
        <v>4</v>
      </c>
      <c r="M326" s="2">
        <v>48</v>
      </c>
      <c r="N326" s="2">
        <v>49</v>
      </c>
      <c r="O326" s="2">
        <v>85</v>
      </c>
      <c r="P326" s="2">
        <v>33</v>
      </c>
      <c r="Q326" s="2">
        <v>215</v>
      </c>
      <c r="R326" s="2">
        <v>48</v>
      </c>
      <c r="S326" s="2">
        <v>49</v>
      </c>
      <c r="T326" s="2">
        <v>85</v>
      </c>
      <c r="U326" s="2">
        <v>33</v>
      </c>
    </row>
    <row r="327" spans="1:21" hidden="1" outlineLevel="1" x14ac:dyDescent="0.45">
      <c r="A327" t="s">
        <v>36</v>
      </c>
      <c r="B327">
        <v>26</v>
      </c>
      <c r="C327" t="s">
        <v>36</v>
      </c>
      <c r="D327">
        <v>26</v>
      </c>
      <c r="E327" t="s">
        <v>850</v>
      </c>
      <c r="G327" s="1" t="s">
        <v>412</v>
      </c>
      <c r="H327" s="1">
        <v>1</v>
      </c>
      <c r="I327" s="1">
        <v>1</v>
      </c>
      <c r="J327" s="1">
        <v>1</v>
      </c>
      <c r="K327" s="1">
        <v>1</v>
      </c>
      <c r="L327" s="1">
        <v>4</v>
      </c>
      <c r="M327" s="1">
        <v>81</v>
      </c>
      <c r="N327" s="1">
        <v>33</v>
      </c>
      <c r="O327" s="1">
        <v>83</v>
      </c>
      <c r="P327" s="1">
        <v>20</v>
      </c>
      <c r="Q327" s="1">
        <v>217</v>
      </c>
      <c r="R327" s="1">
        <v>81</v>
      </c>
      <c r="S327" s="1">
        <v>33</v>
      </c>
      <c r="T327" s="1">
        <v>83</v>
      </c>
      <c r="U327" s="1">
        <v>20</v>
      </c>
    </row>
    <row r="328" spans="1:21" hidden="1" outlineLevel="1" x14ac:dyDescent="0.45">
      <c r="A328" t="s">
        <v>225</v>
      </c>
      <c r="B328">
        <v>27</v>
      </c>
      <c r="C328" t="s">
        <v>225</v>
      </c>
      <c r="D328">
        <v>27</v>
      </c>
      <c r="E328" t="s">
        <v>850</v>
      </c>
      <c r="G328" s="2" t="s">
        <v>286</v>
      </c>
      <c r="H328" s="2">
        <v>1</v>
      </c>
      <c r="I328" s="2">
        <v>1</v>
      </c>
      <c r="J328" s="2">
        <v>1</v>
      </c>
      <c r="K328" s="2">
        <v>1</v>
      </c>
      <c r="L328" s="2">
        <v>4</v>
      </c>
      <c r="M328" s="2">
        <v>52</v>
      </c>
      <c r="N328" s="2">
        <v>54</v>
      </c>
      <c r="O328" s="2">
        <v>46</v>
      </c>
      <c r="P328" s="2">
        <v>69</v>
      </c>
      <c r="Q328" s="2">
        <v>221</v>
      </c>
      <c r="R328" s="2">
        <v>52</v>
      </c>
      <c r="S328" s="2">
        <v>54</v>
      </c>
      <c r="T328" s="2">
        <v>46</v>
      </c>
      <c r="U328" s="2">
        <v>69</v>
      </c>
    </row>
    <row r="329" spans="1:21" hidden="1" outlineLevel="1" x14ac:dyDescent="0.45">
      <c r="A329" t="s">
        <v>802</v>
      </c>
      <c r="B329">
        <v>28</v>
      </c>
      <c r="C329" t="s">
        <v>366</v>
      </c>
      <c r="D329">
        <v>28</v>
      </c>
      <c r="E329" t="s">
        <v>850</v>
      </c>
      <c r="G329" s="1" t="s">
        <v>810</v>
      </c>
      <c r="H329" s="1">
        <v>1</v>
      </c>
      <c r="I329" s="1">
        <v>1</v>
      </c>
      <c r="J329" s="1">
        <v>1</v>
      </c>
      <c r="K329" s="1">
        <v>1</v>
      </c>
      <c r="L329" s="1">
        <v>4</v>
      </c>
      <c r="M329" s="1">
        <v>71</v>
      </c>
      <c r="N329" s="1">
        <v>64</v>
      </c>
      <c r="O329" s="1">
        <v>45</v>
      </c>
      <c r="P329" s="1">
        <v>41</v>
      </c>
      <c r="Q329" s="1">
        <v>221</v>
      </c>
      <c r="R329" s="1">
        <v>71</v>
      </c>
      <c r="S329" s="1">
        <v>64</v>
      </c>
      <c r="T329" s="1">
        <v>45</v>
      </c>
      <c r="U329" s="1">
        <v>41</v>
      </c>
    </row>
    <row r="330" spans="1:21" hidden="1" outlineLevel="1" x14ac:dyDescent="0.45">
      <c r="A330" t="s">
        <v>501</v>
      </c>
      <c r="B330">
        <v>29</v>
      </c>
      <c r="C330" t="s">
        <v>501</v>
      </c>
      <c r="D330">
        <v>29</v>
      </c>
      <c r="E330" t="s">
        <v>850</v>
      </c>
      <c r="G330" s="2" t="s">
        <v>179</v>
      </c>
      <c r="H330" s="2">
        <v>1</v>
      </c>
      <c r="I330" s="2">
        <v>1</v>
      </c>
      <c r="J330" s="2">
        <v>1</v>
      </c>
      <c r="K330" s="2">
        <v>1</v>
      </c>
      <c r="L330" s="2">
        <v>4</v>
      </c>
      <c r="M330" s="2">
        <v>31</v>
      </c>
      <c r="N330" s="2">
        <v>96</v>
      </c>
      <c r="O330" s="2">
        <v>21</v>
      </c>
      <c r="P330" s="2">
        <v>75</v>
      </c>
      <c r="Q330" s="2">
        <v>223</v>
      </c>
      <c r="R330" s="2">
        <v>31</v>
      </c>
      <c r="S330" s="2">
        <v>96</v>
      </c>
      <c r="T330" s="2">
        <v>21</v>
      </c>
      <c r="U330" s="2">
        <v>75</v>
      </c>
    </row>
    <row r="331" spans="1:21" hidden="1" outlineLevel="1" x14ac:dyDescent="0.45">
      <c r="A331" t="s">
        <v>803</v>
      </c>
      <c r="B331">
        <v>30</v>
      </c>
      <c r="C331" t="s">
        <v>67</v>
      </c>
      <c r="D331">
        <v>30</v>
      </c>
      <c r="E331" t="s">
        <v>850</v>
      </c>
      <c r="G331" s="1" t="s">
        <v>614</v>
      </c>
      <c r="H331" s="1">
        <v>1</v>
      </c>
      <c r="I331" s="1">
        <v>1</v>
      </c>
      <c r="J331" s="1">
        <v>1</v>
      </c>
      <c r="K331" s="1">
        <v>1</v>
      </c>
      <c r="L331" s="1">
        <v>4</v>
      </c>
      <c r="M331" s="1">
        <v>36</v>
      </c>
      <c r="N331" s="1">
        <v>88</v>
      </c>
      <c r="O331" s="1">
        <v>19</v>
      </c>
      <c r="P331" s="1">
        <v>87</v>
      </c>
      <c r="Q331" s="1">
        <v>230</v>
      </c>
      <c r="R331" s="1">
        <v>36</v>
      </c>
      <c r="S331" s="1">
        <v>88</v>
      </c>
      <c r="T331" s="1">
        <v>19</v>
      </c>
      <c r="U331" s="1">
        <v>87</v>
      </c>
    </row>
    <row r="332" spans="1:21" hidden="1" outlineLevel="1" x14ac:dyDescent="0.45">
      <c r="A332" t="s">
        <v>347</v>
      </c>
      <c r="B332">
        <v>31</v>
      </c>
      <c r="C332" t="s">
        <v>347</v>
      </c>
      <c r="D332">
        <v>31</v>
      </c>
      <c r="E332" t="s">
        <v>850</v>
      </c>
      <c r="G332" s="2" t="s">
        <v>245</v>
      </c>
      <c r="H332" s="2">
        <v>1</v>
      </c>
      <c r="I332" s="2">
        <v>1</v>
      </c>
      <c r="J332" s="2">
        <v>1</v>
      </c>
      <c r="K332" s="2">
        <v>1</v>
      </c>
      <c r="L332" s="2">
        <v>4</v>
      </c>
      <c r="M332" s="2">
        <v>44</v>
      </c>
      <c r="N332" s="2">
        <v>75</v>
      </c>
      <c r="O332" s="2">
        <v>57</v>
      </c>
      <c r="P332" s="2">
        <v>57</v>
      </c>
      <c r="Q332" s="2">
        <v>233</v>
      </c>
      <c r="R332" s="2">
        <v>44</v>
      </c>
      <c r="S332" s="2">
        <v>75</v>
      </c>
      <c r="T332" s="2">
        <v>57</v>
      </c>
      <c r="U332" s="2">
        <v>57</v>
      </c>
    </row>
    <row r="333" spans="1:21" hidden="1" outlineLevel="1" x14ac:dyDescent="0.45">
      <c r="A333" t="s">
        <v>804</v>
      </c>
      <c r="B333">
        <v>32</v>
      </c>
      <c r="C333" t="s">
        <v>97</v>
      </c>
      <c r="D333">
        <v>32</v>
      </c>
      <c r="E333" t="s">
        <v>850</v>
      </c>
      <c r="G333" s="1" t="s">
        <v>337</v>
      </c>
      <c r="H333" s="1">
        <v>1</v>
      </c>
      <c r="I333" s="1">
        <v>1</v>
      </c>
      <c r="J333" s="1">
        <v>1</v>
      </c>
      <c r="K333" s="1">
        <v>1</v>
      </c>
      <c r="L333" s="1">
        <v>4</v>
      </c>
      <c r="M333" s="1">
        <v>62</v>
      </c>
      <c r="N333" s="1">
        <v>79</v>
      </c>
      <c r="O333" s="1">
        <v>30</v>
      </c>
      <c r="P333" s="1">
        <v>79</v>
      </c>
      <c r="Q333" s="1">
        <v>250</v>
      </c>
      <c r="R333" s="1">
        <v>62</v>
      </c>
      <c r="S333" s="1">
        <v>79</v>
      </c>
      <c r="T333" s="1">
        <v>30</v>
      </c>
      <c r="U333" s="1">
        <v>79</v>
      </c>
    </row>
    <row r="334" spans="1:21" hidden="1" outlineLevel="1" x14ac:dyDescent="0.45">
      <c r="A334" t="s">
        <v>805</v>
      </c>
      <c r="B334">
        <v>33</v>
      </c>
      <c r="C334" t="s">
        <v>266</v>
      </c>
      <c r="D334">
        <v>33</v>
      </c>
      <c r="E334" t="s">
        <v>850</v>
      </c>
      <c r="G334" s="2" t="s">
        <v>306</v>
      </c>
      <c r="H334" s="2">
        <v>1</v>
      </c>
      <c r="I334" s="2">
        <v>1</v>
      </c>
      <c r="J334" s="2">
        <v>1</v>
      </c>
      <c r="K334" s="2">
        <v>1</v>
      </c>
      <c r="L334" s="2">
        <v>4</v>
      </c>
      <c r="M334" s="2">
        <v>56</v>
      </c>
      <c r="N334" s="2">
        <v>98</v>
      </c>
      <c r="O334" s="2">
        <v>29</v>
      </c>
      <c r="P334" s="2">
        <v>96</v>
      </c>
      <c r="Q334" s="2">
        <v>279</v>
      </c>
      <c r="R334" s="2">
        <v>56</v>
      </c>
      <c r="S334" s="2">
        <v>98</v>
      </c>
      <c r="T334" s="2">
        <v>29</v>
      </c>
      <c r="U334" s="2">
        <v>96</v>
      </c>
    </row>
    <row r="335" spans="1:21" hidden="1" outlineLevel="1" x14ac:dyDescent="0.45">
      <c r="A335" t="s">
        <v>619</v>
      </c>
      <c r="B335">
        <v>34</v>
      </c>
      <c r="C335" t="s">
        <v>619</v>
      </c>
      <c r="D335">
        <v>34</v>
      </c>
      <c r="E335" t="s">
        <v>850</v>
      </c>
      <c r="G335" s="1" t="s">
        <v>332</v>
      </c>
      <c r="H335" s="1">
        <v>1</v>
      </c>
      <c r="I335" s="1">
        <v>1</v>
      </c>
      <c r="J335" s="1">
        <v>1</v>
      </c>
      <c r="K335" s="1">
        <v>1</v>
      </c>
      <c r="L335" s="1">
        <v>4</v>
      </c>
      <c r="M335" s="1">
        <v>61</v>
      </c>
      <c r="N335" s="1">
        <v>99</v>
      </c>
      <c r="O335" s="1">
        <v>63</v>
      </c>
      <c r="P335" s="1">
        <v>80</v>
      </c>
      <c r="Q335" s="1">
        <v>303</v>
      </c>
      <c r="R335" s="1">
        <v>61</v>
      </c>
      <c r="S335" s="1">
        <v>99</v>
      </c>
      <c r="T335" s="1">
        <v>63</v>
      </c>
      <c r="U335" s="1">
        <v>80</v>
      </c>
    </row>
    <row r="336" spans="1:21" hidden="1" outlineLevel="1" x14ac:dyDescent="0.45">
      <c r="A336" t="s">
        <v>54</v>
      </c>
      <c r="B336">
        <v>35</v>
      </c>
      <c r="C336" t="s">
        <v>54</v>
      </c>
      <c r="D336">
        <v>35</v>
      </c>
      <c r="E336" t="s">
        <v>850</v>
      </c>
      <c r="G336" s="2" t="s">
        <v>425</v>
      </c>
      <c r="H336" s="2">
        <v>1</v>
      </c>
      <c r="I336" s="2">
        <v>1</v>
      </c>
      <c r="J336" s="2">
        <v>1</v>
      </c>
      <c r="K336" s="2">
        <v>1</v>
      </c>
      <c r="L336" s="2">
        <v>4</v>
      </c>
      <c r="M336" s="2">
        <v>82</v>
      </c>
      <c r="N336" s="2">
        <v>59</v>
      </c>
      <c r="O336" s="2">
        <v>83</v>
      </c>
      <c r="P336" s="2">
        <v>92</v>
      </c>
      <c r="Q336" s="2">
        <v>316</v>
      </c>
      <c r="R336" s="2">
        <v>82</v>
      </c>
      <c r="S336" s="2">
        <v>59</v>
      </c>
      <c r="T336" s="2">
        <v>83</v>
      </c>
      <c r="U336" s="2">
        <v>92</v>
      </c>
    </row>
    <row r="337" spans="1:21" hidden="1" outlineLevel="1" x14ac:dyDescent="0.45">
      <c r="A337" t="s">
        <v>806</v>
      </c>
      <c r="B337">
        <v>36</v>
      </c>
      <c r="C337" t="s">
        <v>806</v>
      </c>
      <c r="D337">
        <v>36</v>
      </c>
      <c r="E337" t="s">
        <v>850</v>
      </c>
      <c r="G337" s="1" t="s">
        <v>385</v>
      </c>
      <c r="H337" s="1">
        <v>1</v>
      </c>
      <c r="I337" s="1">
        <v>1</v>
      </c>
      <c r="J337" s="1">
        <v>1</v>
      </c>
      <c r="K337" s="1">
        <v>1</v>
      </c>
      <c r="L337" s="1">
        <v>4</v>
      </c>
      <c r="M337" s="1">
        <v>74</v>
      </c>
      <c r="N337" s="1">
        <v>62</v>
      </c>
      <c r="O337" s="1">
        <v>94</v>
      </c>
      <c r="P337" s="1">
        <v>95</v>
      </c>
      <c r="Q337" s="1">
        <v>325</v>
      </c>
      <c r="R337" s="1">
        <v>74</v>
      </c>
      <c r="S337" s="1">
        <v>62</v>
      </c>
      <c r="T337" s="1">
        <v>94</v>
      </c>
      <c r="U337" s="1">
        <v>95</v>
      </c>
    </row>
    <row r="338" spans="1:21" hidden="1" outlineLevel="1" x14ac:dyDescent="0.45">
      <c r="A338" t="s">
        <v>807</v>
      </c>
      <c r="B338">
        <v>37</v>
      </c>
      <c r="C338" t="s">
        <v>807</v>
      </c>
      <c r="D338">
        <v>37</v>
      </c>
      <c r="E338" t="s">
        <v>850</v>
      </c>
      <c r="G338" s="2" t="s">
        <v>663</v>
      </c>
      <c r="H338" s="2">
        <v>1</v>
      </c>
      <c r="I338" s="2">
        <v>1</v>
      </c>
      <c r="J338" s="2">
        <v>1</v>
      </c>
      <c r="K338" s="2">
        <v>0</v>
      </c>
      <c r="L338" s="2">
        <v>3</v>
      </c>
      <c r="M338" s="2">
        <v>47</v>
      </c>
      <c r="N338" s="2">
        <v>40</v>
      </c>
      <c r="O338" s="2">
        <v>26</v>
      </c>
      <c r="P338" s="2">
        <v>1000</v>
      </c>
      <c r="Q338" s="2">
        <v>1113</v>
      </c>
      <c r="R338" s="2">
        <v>47</v>
      </c>
      <c r="S338" s="2">
        <v>40</v>
      </c>
      <c r="T338" s="2">
        <v>26</v>
      </c>
      <c r="U338" s="2">
        <v>0</v>
      </c>
    </row>
    <row r="339" spans="1:21" hidden="1" outlineLevel="1" x14ac:dyDescent="0.45">
      <c r="A339" t="s">
        <v>808</v>
      </c>
      <c r="B339">
        <v>38</v>
      </c>
      <c r="C339" t="s">
        <v>808</v>
      </c>
      <c r="D339">
        <v>38</v>
      </c>
      <c r="E339" t="s">
        <v>850</v>
      </c>
      <c r="G339" s="1" t="s">
        <v>162</v>
      </c>
      <c r="H339" s="1">
        <v>1</v>
      </c>
      <c r="I339" s="1">
        <v>0</v>
      </c>
      <c r="J339" s="1">
        <v>1</v>
      </c>
      <c r="K339" s="1">
        <v>1</v>
      </c>
      <c r="L339" s="1">
        <v>3</v>
      </c>
      <c r="M339" s="1">
        <v>28</v>
      </c>
      <c r="N339" s="1">
        <v>1000</v>
      </c>
      <c r="O339" s="1">
        <v>52</v>
      </c>
      <c r="P339" s="1">
        <v>49</v>
      </c>
      <c r="Q339" s="1">
        <v>1129</v>
      </c>
      <c r="R339" s="1">
        <v>28</v>
      </c>
      <c r="S339" s="1">
        <v>0</v>
      </c>
      <c r="T339" s="1">
        <v>52</v>
      </c>
      <c r="U339" s="1">
        <v>49</v>
      </c>
    </row>
    <row r="340" spans="1:21" hidden="1" outlineLevel="1" x14ac:dyDescent="0.45">
      <c r="A340" t="s">
        <v>809</v>
      </c>
      <c r="B340">
        <v>39</v>
      </c>
      <c r="C340" t="s">
        <v>809</v>
      </c>
      <c r="D340">
        <v>39</v>
      </c>
      <c r="E340" t="s">
        <v>850</v>
      </c>
      <c r="G340" s="2" t="s">
        <v>173</v>
      </c>
      <c r="H340" s="2">
        <v>1</v>
      </c>
      <c r="I340" s="2">
        <v>1</v>
      </c>
      <c r="J340" s="2">
        <v>1</v>
      </c>
      <c r="K340" s="2">
        <v>0</v>
      </c>
      <c r="L340" s="2">
        <v>3</v>
      </c>
      <c r="M340" s="2">
        <v>30</v>
      </c>
      <c r="N340" s="2">
        <v>56</v>
      </c>
      <c r="O340" s="2">
        <v>49</v>
      </c>
      <c r="P340" s="2">
        <v>1000</v>
      </c>
      <c r="Q340" s="2">
        <v>1135</v>
      </c>
      <c r="R340" s="2">
        <v>30</v>
      </c>
      <c r="S340" s="2">
        <v>56</v>
      </c>
      <c r="T340" s="2">
        <v>49</v>
      </c>
      <c r="U340" s="2">
        <v>0</v>
      </c>
    </row>
    <row r="341" spans="1:21" hidden="1" outlineLevel="1" x14ac:dyDescent="0.45">
      <c r="A341" t="s">
        <v>194</v>
      </c>
      <c r="B341">
        <v>40</v>
      </c>
      <c r="C341" t="s">
        <v>194</v>
      </c>
      <c r="D341">
        <v>40</v>
      </c>
      <c r="E341" t="s">
        <v>850</v>
      </c>
      <c r="G341" s="1" t="s">
        <v>360</v>
      </c>
      <c r="H341" s="1">
        <v>1</v>
      </c>
      <c r="I341" s="1">
        <v>1</v>
      </c>
      <c r="J341" s="1">
        <v>1</v>
      </c>
      <c r="K341" s="1">
        <v>0</v>
      </c>
      <c r="L341" s="1">
        <v>3</v>
      </c>
      <c r="M341" s="1">
        <v>68</v>
      </c>
      <c r="N341" s="1">
        <v>41</v>
      </c>
      <c r="O341" s="1">
        <v>36</v>
      </c>
      <c r="P341" s="1">
        <v>1000</v>
      </c>
      <c r="Q341" s="1">
        <v>1145</v>
      </c>
      <c r="R341" s="1">
        <v>68</v>
      </c>
      <c r="S341" s="1">
        <v>41</v>
      </c>
      <c r="T341" s="1">
        <v>36</v>
      </c>
      <c r="U341" s="1">
        <v>0</v>
      </c>
    </row>
    <row r="342" spans="1:21" hidden="1" outlineLevel="1" x14ac:dyDescent="0.45">
      <c r="A342" t="s">
        <v>810</v>
      </c>
      <c r="B342">
        <v>41</v>
      </c>
      <c r="C342" t="s">
        <v>810</v>
      </c>
      <c r="D342">
        <v>41</v>
      </c>
      <c r="E342" t="s">
        <v>850</v>
      </c>
      <c r="G342" s="2" t="s">
        <v>230</v>
      </c>
      <c r="H342" s="2">
        <v>1</v>
      </c>
      <c r="I342" s="2">
        <v>0</v>
      </c>
      <c r="J342" s="2">
        <v>1</v>
      </c>
      <c r="K342" s="2">
        <v>1</v>
      </c>
      <c r="L342" s="2">
        <v>3</v>
      </c>
      <c r="M342" s="2">
        <v>41</v>
      </c>
      <c r="N342" s="2">
        <v>1000</v>
      </c>
      <c r="O342" s="2">
        <v>16</v>
      </c>
      <c r="P342" s="2">
        <v>90</v>
      </c>
      <c r="Q342" s="2">
        <v>1147</v>
      </c>
      <c r="R342" s="2">
        <v>41</v>
      </c>
      <c r="S342" s="2">
        <v>0</v>
      </c>
      <c r="T342" s="2">
        <v>16</v>
      </c>
      <c r="U342" s="2">
        <v>90</v>
      </c>
    </row>
    <row r="343" spans="1:21" hidden="1" outlineLevel="1" x14ac:dyDescent="0.45">
      <c r="A343" t="s">
        <v>811</v>
      </c>
      <c r="B343">
        <v>42</v>
      </c>
      <c r="C343" t="s">
        <v>313</v>
      </c>
      <c r="D343">
        <v>42</v>
      </c>
      <c r="E343" t="s">
        <v>850</v>
      </c>
      <c r="G343" s="1" t="s">
        <v>282</v>
      </c>
      <c r="H343" s="1">
        <v>1</v>
      </c>
      <c r="I343" s="1">
        <v>1</v>
      </c>
      <c r="J343" s="1">
        <v>1</v>
      </c>
      <c r="K343" s="1">
        <v>0</v>
      </c>
      <c r="L343" s="1">
        <v>3</v>
      </c>
      <c r="M343" s="1">
        <v>51</v>
      </c>
      <c r="N343" s="1">
        <v>67</v>
      </c>
      <c r="O343" s="1">
        <v>34</v>
      </c>
      <c r="P343" s="1">
        <v>1000</v>
      </c>
      <c r="Q343" s="1">
        <v>1152</v>
      </c>
      <c r="R343" s="1">
        <v>51</v>
      </c>
      <c r="S343" s="1">
        <v>67</v>
      </c>
      <c r="T343" s="1">
        <v>34</v>
      </c>
      <c r="U343" s="1">
        <v>0</v>
      </c>
    </row>
    <row r="344" spans="1:21" hidden="1" outlineLevel="1" x14ac:dyDescent="0.45">
      <c r="A344" t="s">
        <v>812</v>
      </c>
      <c r="B344">
        <v>43</v>
      </c>
      <c r="C344" t="s">
        <v>812</v>
      </c>
      <c r="D344">
        <v>43</v>
      </c>
      <c r="E344" t="s">
        <v>850</v>
      </c>
      <c r="G344" s="2" t="s">
        <v>250</v>
      </c>
      <c r="H344" s="2">
        <v>1</v>
      </c>
      <c r="I344" s="2">
        <v>0</v>
      </c>
      <c r="J344" s="2">
        <v>1</v>
      </c>
      <c r="K344" s="2">
        <v>1</v>
      </c>
      <c r="L344" s="2">
        <v>3</v>
      </c>
      <c r="M344" s="2">
        <v>45</v>
      </c>
      <c r="N344" s="2">
        <v>1000</v>
      </c>
      <c r="O344" s="2">
        <v>38</v>
      </c>
      <c r="P344" s="2">
        <v>81</v>
      </c>
      <c r="Q344" s="2">
        <v>1164</v>
      </c>
      <c r="R344" s="2">
        <v>45</v>
      </c>
      <c r="S344" s="2">
        <v>0</v>
      </c>
      <c r="T344" s="2">
        <v>38</v>
      </c>
      <c r="U344" s="2">
        <v>81</v>
      </c>
    </row>
    <row r="345" spans="1:21" hidden="1" outlineLevel="1" x14ac:dyDescent="0.45">
      <c r="A345" t="s">
        <v>169</v>
      </c>
      <c r="B345">
        <v>44</v>
      </c>
      <c r="C345" t="s">
        <v>169</v>
      </c>
      <c r="D345">
        <v>44</v>
      </c>
      <c r="E345" t="s">
        <v>850</v>
      </c>
      <c r="G345" s="1" t="s">
        <v>456</v>
      </c>
      <c r="H345" s="1">
        <v>1</v>
      </c>
      <c r="I345" s="1">
        <v>1</v>
      </c>
      <c r="J345" s="1">
        <v>1</v>
      </c>
      <c r="K345" s="1">
        <v>0</v>
      </c>
      <c r="L345" s="1">
        <v>3</v>
      </c>
      <c r="M345" s="1">
        <v>93</v>
      </c>
      <c r="N345" s="1">
        <v>16</v>
      </c>
      <c r="O345" s="1">
        <v>69</v>
      </c>
      <c r="P345" s="1">
        <v>1000</v>
      </c>
      <c r="Q345" s="1">
        <v>1178</v>
      </c>
      <c r="R345" s="1">
        <v>93</v>
      </c>
      <c r="S345" s="1">
        <v>16</v>
      </c>
      <c r="T345" s="1">
        <v>69</v>
      </c>
      <c r="U345" s="1">
        <v>0</v>
      </c>
    </row>
    <row r="346" spans="1:21" hidden="1" outlineLevel="1" x14ac:dyDescent="0.45">
      <c r="A346" t="s">
        <v>813</v>
      </c>
      <c r="B346">
        <v>45</v>
      </c>
      <c r="C346" t="s">
        <v>813</v>
      </c>
      <c r="D346">
        <v>45</v>
      </c>
      <c r="E346" t="s">
        <v>850</v>
      </c>
      <c r="G346" s="2" t="s">
        <v>216</v>
      </c>
      <c r="H346" s="2">
        <v>1</v>
      </c>
      <c r="I346" s="2">
        <v>0</v>
      </c>
      <c r="J346" s="2">
        <v>1</v>
      </c>
      <c r="K346" s="2">
        <v>1</v>
      </c>
      <c r="L346" s="2">
        <v>3</v>
      </c>
      <c r="M346" s="2">
        <v>38</v>
      </c>
      <c r="N346" s="2">
        <v>1000</v>
      </c>
      <c r="O346" s="2">
        <v>88</v>
      </c>
      <c r="P346" s="2">
        <v>62</v>
      </c>
      <c r="Q346" s="2">
        <v>1188</v>
      </c>
      <c r="R346" s="2">
        <v>38</v>
      </c>
      <c r="S346" s="2">
        <v>0</v>
      </c>
      <c r="T346" s="2">
        <v>88</v>
      </c>
      <c r="U346" s="2">
        <v>62</v>
      </c>
    </row>
    <row r="347" spans="1:21" hidden="1" outlineLevel="1" x14ac:dyDescent="0.45">
      <c r="A347" t="s">
        <v>607</v>
      </c>
      <c r="B347">
        <v>46</v>
      </c>
      <c r="C347" t="s">
        <v>607</v>
      </c>
      <c r="D347">
        <v>46</v>
      </c>
      <c r="E347" t="s">
        <v>850</v>
      </c>
      <c r="G347" s="1" t="s">
        <v>326</v>
      </c>
      <c r="H347" s="1">
        <v>1</v>
      </c>
      <c r="I347" s="1">
        <v>0</v>
      </c>
      <c r="J347" s="1">
        <v>1</v>
      </c>
      <c r="K347" s="1">
        <v>1</v>
      </c>
      <c r="L347" s="1">
        <v>3</v>
      </c>
      <c r="M347" s="1">
        <v>60</v>
      </c>
      <c r="N347" s="1">
        <v>1000</v>
      </c>
      <c r="O347" s="1">
        <v>58</v>
      </c>
      <c r="P347" s="1">
        <v>73</v>
      </c>
      <c r="Q347" s="1">
        <v>1191</v>
      </c>
      <c r="R347" s="1">
        <v>60</v>
      </c>
      <c r="S347" s="1">
        <v>0</v>
      </c>
      <c r="T347" s="1">
        <v>58</v>
      </c>
      <c r="U347" s="1">
        <v>73</v>
      </c>
    </row>
    <row r="348" spans="1:21" hidden="1" outlineLevel="1" x14ac:dyDescent="0.45">
      <c r="A348" t="s">
        <v>110</v>
      </c>
      <c r="B348">
        <v>47</v>
      </c>
      <c r="C348" t="s">
        <v>110</v>
      </c>
      <c r="D348">
        <v>47</v>
      </c>
      <c r="E348" t="s">
        <v>850</v>
      </c>
      <c r="G348" s="2" t="s">
        <v>446</v>
      </c>
      <c r="H348" s="2">
        <v>1</v>
      </c>
      <c r="I348" s="2">
        <v>1</v>
      </c>
      <c r="J348" s="2">
        <v>1</v>
      </c>
      <c r="K348" s="2">
        <v>0</v>
      </c>
      <c r="L348" s="2">
        <v>3</v>
      </c>
      <c r="M348" s="2">
        <v>90</v>
      </c>
      <c r="N348" s="2">
        <v>43</v>
      </c>
      <c r="O348" s="2">
        <v>60</v>
      </c>
      <c r="P348" s="2">
        <v>1000</v>
      </c>
      <c r="Q348" s="2">
        <v>1193</v>
      </c>
      <c r="R348" s="2">
        <v>90</v>
      </c>
      <c r="S348" s="2">
        <v>43</v>
      </c>
      <c r="T348" s="2">
        <v>60</v>
      </c>
      <c r="U348" s="2">
        <v>0</v>
      </c>
    </row>
    <row r="349" spans="1:21" hidden="1" outlineLevel="1" x14ac:dyDescent="0.45">
      <c r="A349" t="s">
        <v>814</v>
      </c>
      <c r="B349">
        <v>48</v>
      </c>
      <c r="C349" t="s">
        <v>814</v>
      </c>
      <c r="D349">
        <v>48</v>
      </c>
      <c r="E349" t="s">
        <v>850</v>
      </c>
      <c r="G349" s="1" t="s">
        <v>234</v>
      </c>
      <c r="H349" s="1">
        <v>1</v>
      </c>
      <c r="I349" s="1">
        <v>1</v>
      </c>
      <c r="J349" s="1">
        <v>1</v>
      </c>
      <c r="K349" s="1">
        <v>0</v>
      </c>
      <c r="L349" s="1">
        <v>3</v>
      </c>
      <c r="M349" s="1">
        <v>42</v>
      </c>
      <c r="N349" s="1">
        <v>95</v>
      </c>
      <c r="O349" s="1">
        <v>76</v>
      </c>
      <c r="P349" s="1">
        <v>1000</v>
      </c>
      <c r="Q349" s="1">
        <v>1213</v>
      </c>
      <c r="R349" s="1">
        <v>42</v>
      </c>
      <c r="S349" s="1">
        <v>95</v>
      </c>
      <c r="T349" s="1">
        <v>76</v>
      </c>
      <c r="U349" s="1">
        <v>0</v>
      </c>
    </row>
    <row r="350" spans="1:21" hidden="1" outlineLevel="1" x14ac:dyDescent="0.45">
      <c r="A350" t="s">
        <v>162</v>
      </c>
      <c r="B350">
        <v>49</v>
      </c>
      <c r="C350" t="s">
        <v>162</v>
      </c>
      <c r="D350">
        <v>49</v>
      </c>
      <c r="E350" t="s">
        <v>850</v>
      </c>
      <c r="G350" s="2" t="s">
        <v>392</v>
      </c>
      <c r="H350" s="2">
        <v>1</v>
      </c>
      <c r="I350" s="2">
        <v>1</v>
      </c>
      <c r="J350" s="2">
        <v>1</v>
      </c>
      <c r="K350" s="2">
        <v>0</v>
      </c>
      <c r="L350" s="2">
        <v>3</v>
      </c>
      <c r="M350" s="2">
        <v>76</v>
      </c>
      <c r="N350" s="2">
        <v>81</v>
      </c>
      <c r="O350" s="2">
        <v>61</v>
      </c>
      <c r="P350" s="2">
        <v>1000</v>
      </c>
      <c r="Q350" s="2">
        <v>1218</v>
      </c>
      <c r="R350" s="2">
        <v>76</v>
      </c>
      <c r="S350" s="2">
        <v>81</v>
      </c>
      <c r="T350" s="2">
        <v>61</v>
      </c>
      <c r="U350" s="2">
        <v>0</v>
      </c>
    </row>
    <row r="351" spans="1:21" hidden="1" outlineLevel="1" x14ac:dyDescent="0.45">
      <c r="A351" t="s">
        <v>572</v>
      </c>
      <c r="B351">
        <v>50</v>
      </c>
      <c r="C351" t="s">
        <v>572</v>
      </c>
      <c r="D351">
        <v>50</v>
      </c>
      <c r="E351" t="s">
        <v>850</v>
      </c>
      <c r="G351" s="1" t="s">
        <v>369</v>
      </c>
      <c r="H351" s="1">
        <v>1</v>
      </c>
      <c r="I351" s="1">
        <v>0</v>
      </c>
      <c r="J351" s="1">
        <v>1</v>
      </c>
      <c r="K351" s="1">
        <v>1</v>
      </c>
      <c r="L351" s="1">
        <v>3</v>
      </c>
      <c r="M351" s="1">
        <v>70</v>
      </c>
      <c r="N351" s="1">
        <v>1000</v>
      </c>
      <c r="O351" s="1">
        <v>61</v>
      </c>
      <c r="P351" s="1">
        <v>94</v>
      </c>
      <c r="Q351" s="1">
        <v>1225</v>
      </c>
      <c r="R351" s="1">
        <v>70</v>
      </c>
      <c r="S351" s="1">
        <v>0</v>
      </c>
      <c r="T351" s="1">
        <v>61</v>
      </c>
      <c r="U351" s="1">
        <v>94</v>
      </c>
    </row>
    <row r="352" spans="1:21" hidden="1" outlineLevel="1" x14ac:dyDescent="0.45">
      <c r="A352" t="s">
        <v>815</v>
      </c>
      <c r="B352">
        <v>51</v>
      </c>
      <c r="C352" t="s">
        <v>815</v>
      </c>
      <c r="D352">
        <v>51</v>
      </c>
      <c r="E352" t="s">
        <v>850</v>
      </c>
      <c r="G352" s="2" t="s">
        <v>474</v>
      </c>
      <c r="H352" s="2">
        <v>1</v>
      </c>
      <c r="I352" s="2">
        <v>0</v>
      </c>
      <c r="J352" s="2">
        <v>1</v>
      </c>
      <c r="K352" s="2">
        <v>1</v>
      </c>
      <c r="L352" s="2">
        <v>3</v>
      </c>
      <c r="M352" s="2">
        <v>99</v>
      </c>
      <c r="N352" s="2">
        <v>1000</v>
      </c>
      <c r="O352" s="2">
        <v>54</v>
      </c>
      <c r="P352" s="2">
        <v>89</v>
      </c>
      <c r="Q352" s="2">
        <v>1242</v>
      </c>
      <c r="R352" s="2">
        <v>99</v>
      </c>
      <c r="S352" s="2">
        <v>0</v>
      </c>
      <c r="T352" s="2">
        <v>54</v>
      </c>
      <c r="U352" s="2">
        <v>89</v>
      </c>
    </row>
    <row r="353" spans="1:21" hidden="1" outlineLevel="1" x14ac:dyDescent="0.45">
      <c r="A353" t="s">
        <v>816</v>
      </c>
      <c r="B353">
        <v>52</v>
      </c>
      <c r="C353" t="s">
        <v>816</v>
      </c>
      <c r="D353">
        <v>52</v>
      </c>
      <c r="E353" t="s">
        <v>850</v>
      </c>
      <c r="G353" s="1" t="s">
        <v>190</v>
      </c>
      <c r="H353" s="1">
        <v>1</v>
      </c>
      <c r="I353" s="1">
        <v>0</v>
      </c>
      <c r="J353" s="1">
        <v>1</v>
      </c>
      <c r="K353" s="1">
        <v>0</v>
      </c>
      <c r="L353" s="1">
        <v>2</v>
      </c>
      <c r="M353" s="1">
        <v>33</v>
      </c>
      <c r="N353" s="1">
        <v>1000</v>
      </c>
      <c r="O353" s="1">
        <v>59</v>
      </c>
      <c r="P353" s="1">
        <v>1000</v>
      </c>
      <c r="Q353" s="1">
        <v>2092</v>
      </c>
      <c r="R353" s="1">
        <v>33</v>
      </c>
      <c r="S353" s="1">
        <v>0</v>
      </c>
      <c r="T353" s="1">
        <v>59</v>
      </c>
      <c r="U353" s="1">
        <v>0</v>
      </c>
    </row>
    <row r="354" spans="1:21" hidden="1" outlineLevel="1" x14ac:dyDescent="0.45">
      <c r="A354" t="s">
        <v>817</v>
      </c>
      <c r="B354">
        <v>53</v>
      </c>
      <c r="C354" t="s">
        <v>817</v>
      </c>
      <c r="D354">
        <v>53</v>
      </c>
      <c r="E354" t="s">
        <v>850</v>
      </c>
      <c r="G354" s="2" t="s">
        <v>211</v>
      </c>
      <c r="H354" s="2">
        <v>1</v>
      </c>
      <c r="I354" s="2">
        <v>0</v>
      </c>
      <c r="J354" s="2">
        <v>1</v>
      </c>
      <c r="K354" s="2">
        <v>0</v>
      </c>
      <c r="L354" s="2">
        <v>2</v>
      </c>
      <c r="M354" s="2">
        <v>37</v>
      </c>
      <c r="N354" s="2">
        <v>1000</v>
      </c>
      <c r="O354" s="2">
        <v>56</v>
      </c>
      <c r="P354" s="2">
        <v>1000</v>
      </c>
      <c r="Q354" s="2">
        <v>2093</v>
      </c>
      <c r="R354" s="2">
        <v>37</v>
      </c>
      <c r="S354" s="2">
        <v>0</v>
      </c>
      <c r="T354" s="2">
        <v>56</v>
      </c>
      <c r="U354" s="2">
        <v>0</v>
      </c>
    </row>
    <row r="355" spans="1:21" hidden="1" outlineLevel="1" x14ac:dyDescent="0.45">
      <c r="A355" t="s">
        <v>818</v>
      </c>
      <c r="B355">
        <v>54</v>
      </c>
      <c r="C355" t="s">
        <v>818</v>
      </c>
      <c r="D355">
        <v>54</v>
      </c>
      <c r="E355" t="s">
        <v>850</v>
      </c>
      <c r="G355" s="1" t="s">
        <v>319</v>
      </c>
      <c r="H355" s="1">
        <v>1</v>
      </c>
      <c r="I355" s="1">
        <v>0</v>
      </c>
      <c r="J355" s="1">
        <v>1</v>
      </c>
      <c r="K355" s="1">
        <v>0</v>
      </c>
      <c r="L355" s="1">
        <v>2</v>
      </c>
      <c r="M355" s="1">
        <v>58</v>
      </c>
      <c r="N355" s="1">
        <v>1000</v>
      </c>
      <c r="O355" s="1">
        <v>40</v>
      </c>
      <c r="P355" s="1">
        <v>1000</v>
      </c>
      <c r="Q355" s="1">
        <v>2098</v>
      </c>
      <c r="R355" s="1">
        <v>58</v>
      </c>
      <c r="S355" s="1">
        <v>0</v>
      </c>
      <c r="T355" s="1">
        <v>40</v>
      </c>
      <c r="U355" s="1">
        <v>0</v>
      </c>
    </row>
    <row r="356" spans="1:21" hidden="1" outlineLevel="1" x14ac:dyDescent="0.45">
      <c r="A356" t="s">
        <v>625</v>
      </c>
      <c r="B356">
        <v>55</v>
      </c>
      <c r="C356" t="s">
        <v>625</v>
      </c>
      <c r="D356">
        <v>55</v>
      </c>
      <c r="E356" t="s">
        <v>850</v>
      </c>
      <c r="G356" s="2" t="s">
        <v>239</v>
      </c>
      <c r="H356" s="2">
        <v>1</v>
      </c>
      <c r="I356" s="2">
        <v>0</v>
      </c>
      <c r="J356" s="2">
        <v>1</v>
      </c>
      <c r="K356" s="2">
        <v>0</v>
      </c>
      <c r="L356" s="2">
        <v>2</v>
      </c>
      <c r="M356" s="2">
        <v>43</v>
      </c>
      <c r="N356" s="2">
        <v>1000</v>
      </c>
      <c r="O356" s="2">
        <v>65</v>
      </c>
      <c r="P356" s="2">
        <v>1000</v>
      </c>
      <c r="Q356" s="2">
        <v>2108</v>
      </c>
      <c r="R356" s="2">
        <v>43</v>
      </c>
      <c r="S356" s="2">
        <v>0</v>
      </c>
      <c r="T356" s="2">
        <v>65</v>
      </c>
      <c r="U356" s="2">
        <v>0</v>
      </c>
    </row>
    <row r="357" spans="1:21" hidden="1" outlineLevel="1" x14ac:dyDescent="0.45">
      <c r="A357" t="s">
        <v>372</v>
      </c>
      <c r="B357">
        <v>56</v>
      </c>
      <c r="C357" t="s">
        <v>372</v>
      </c>
      <c r="D357">
        <v>56</v>
      </c>
      <c r="E357" t="s">
        <v>850</v>
      </c>
      <c r="G357" s="1" t="s">
        <v>689</v>
      </c>
      <c r="H357" s="1">
        <v>1</v>
      </c>
      <c r="I357" s="1">
        <v>0</v>
      </c>
      <c r="J357" s="1">
        <v>1</v>
      </c>
      <c r="K357" s="1">
        <v>0</v>
      </c>
      <c r="L357" s="1">
        <v>2</v>
      </c>
      <c r="M357" s="1">
        <v>91</v>
      </c>
      <c r="N357" s="1">
        <v>1000</v>
      </c>
      <c r="O357" s="1">
        <v>42</v>
      </c>
      <c r="P357" s="1">
        <v>1000</v>
      </c>
      <c r="Q357" s="1">
        <v>2133</v>
      </c>
      <c r="R357" s="1">
        <v>91</v>
      </c>
      <c r="S357" s="1">
        <v>0</v>
      </c>
      <c r="T357" s="1">
        <v>42</v>
      </c>
      <c r="U357" s="1">
        <v>0</v>
      </c>
    </row>
    <row r="358" spans="1:21" hidden="1" outlineLevel="1" x14ac:dyDescent="0.45">
      <c r="A358" t="s">
        <v>245</v>
      </c>
      <c r="B358">
        <v>57</v>
      </c>
      <c r="C358" t="s">
        <v>245</v>
      </c>
      <c r="D358">
        <v>57</v>
      </c>
      <c r="E358" t="s">
        <v>850</v>
      </c>
      <c r="G358" s="2" t="s">
        <v>466</v>
      </c>
      <c r="H358" s="2">
        <v>1</v>
      </c>
      <c r="I358" s="2">
        <v>0</v>
      </c>
      <c r="J358" s="2">
        <v>1</v>
      </c>
      <c r="K358" s="2">
        <v>0</v>
      </c>
      <c r="L358" s="2">
        <v>2</v>
      </c>
      <c r="M358" s="2">
        <v>95</v>
      </c>
      <c r="N358" s="2">
        <v>1000</v>
      </c>
      <c r="O358" s="2">
        <v>48</v>
      </c>
      <c r="P358" s="2">
        <v>1000</v>
      </c>
      <c r="Q358" s="2">
        <v>2143</v>
      </c>
      <c r="R358" s="2">
        <v>95</v>
      </c>
      <c r="S358" s="2">
        <v>0</v>
      </c>
      <c r="T358" s="2">
        <v>48</v>
      </c>
      <c r="U358" s="2">
        <v>0</v>
      </c>
    </row>
    <row r="359" spans="1:21" hidden="1" outlineLevel="1" x14ac:dyDescent="0.45">
      <c r="A359" t="s">
        <v>471</v>
      </c>
      <c r="B359">
        <v>58</v>
      </c>
      <c r="C359" t="s">
        <v>471</v>
      </c>
      <c r="D359">
        <v>58</v>
      </c>
      <c r="E359" t="s">
        <v>850</v>
      </c>
      <c r="G359" s="1" t="s">
        <v>403</v>
      </c>
      <c r="H359" s="1">
        <v>1</v>
      </c>
      <c r="I359" s="1">
        <v>0</v>
      </c>
      <c r="J359" s="1">
        <v>1</v>
      </c>
      <c r="K359" s="1">
        <v>0</v>
      </c>
      <c r="L359" s="1">
        <v>2</v>
      </c>
      <c r="M359" s="1">
        <v>79</v>
      </c>
      <c r="N359" s="1">
        <v>1000</v>
      </c>
      <c r="O359" s="1">
        <v>65</v>
      </c>
      <c r="P359" s="1">
        <v>1000</v>
      </c>
      <c r="Q359" s="1">
        <v>2144</v>
      </c>
      <c r="R359" s="1">
        <v>79</v>
      </c>
      <c r="S359" s="1">
        <v>0</v>
      </c>
      <c r="T359" s="1">
        <v>65</v>
      </c>
      <c r="U359" s="1">
        <v>0</v>
      </c>
    </row>
    <row r="360" spans="1:21" hidden="1" outlineLevel="1" x14ac:dyDescent="0.45">
      <c r="A360" t="s">
        <v>819</v>
      </c>
      <c r="B360">
        <v>59</v>
      </c>
      <c r="C360" t="s">
        <v>31</v>
      </c>
      <c r="D360">
        <v>59</v>
      </c>
      <c r="E360" t="s">
        <v>850</v>
      </c>
      <c r="G360" s="2" t="s">
        <v>732</v>
      </c>
      <c r="H360" s="2">
        <v>1</v>
      </c>
      <c r="I360" s="2">
        <v>0</v>
      </c>
      <c r="J360" s="2">
        <v>1</v>
      </c>
      <c r="K360" s="2">
        <v>0</v>
      </c>
      <c r="L360" s="2">
        <v>2</v>
      </c>
      <c r="M360" s="2">
        <v>78</v>
      </c>
      <c r="N360" s="2">
        <v>1000</v>
      </c>
      <c r="O360" s="2">
        <v>73</v>
      </c>
      <c r="P360" s="2">
        <v>1000</v>
      </c>
      <c r="Q360" s="2">
        <v>2151</v>
      </c>
      <c r="R360" s="2">
        <v>78</v>
      </c>
      <c r="S360" s="2">
        <v>0</v>
      </c>
      <c r="T360" s="2">
        <v>73</v>
      </c>
      <c r="U360" s="2">
        <v>0</v>
      </c>
    </row>
    <row r="361" spans="1:21" hidden="1" outlineLevel="1" x14ac:dyDescent="0.45">
      <c r="A361" t="s">
        <v>253</v>
      </c>
      <c r="B361">
        <v>60</v>
      </c>
      <c r="C361" t="s">
        <v>253</v>
      </c>
      <c r="D361">
        <v>60</v>
      </c>
      <c r="E361" t="s">
        <v>850</v>
      </c>
      <c r="G361" s="9" t="s">
        <v>420</v>
      </c>
      <c r="H361" s="9">
        <v>1</v>
      </c>
      <c r="I361" s="9">
        <v>0</v>
      </c>
      <c r="J361" s="9">
        <v>1</v>
      </c>
      <c r="K361" s="9">
        <v>0</v>
      </c>
      <c r="L361" s="9">
        <v>2</v>
      </c>
      <c r="M361" s="9">
        <v>82</v>
      </c>
      <c r="N361" s="9">
        <v>1000</v>
      </c>
      <c r="O361" s="9">
        <v>81</v>
      </c>
      <c r="P361" s="9">
        <v>1000</v>
      </c>
      <c r="Q361" s="9">
        <v>2163</v>
      </c>
      <c r="R361" s="9">
        <v>82</v>
      </c>
      <c r="S361" s="9">
        <v>0</v>
      </c>
      <c r="T361" s="9">
        <v>81</v>
      </c>
      <c r="U361" s="9">
        <v>0</v>
      </c>
    </row>
    <row r="362" spans="1:21" collapsed="1" x14ac:dyDescent="0.45">
      <c r="A362" t="s">
        <v>296</v>
      </c>
      <c r="B362">
        <v>61</v>
      </c>
      <c r="C362" t="s">
        <v>296</v>
      </c>
      <c r="D362">
        <v>61</v>
      </c>
      <c r="E362" t="s">
        <v>850</v>
      </c>
    </row>
    <row r="363" spans="1:21" x14ac:dyDescent="0.45">
      <c r="A363" t="s">
        <v>216</v>
      </c>
      <c r="B363">
        <v>62</v>
      </c>
      <c r="C363" t="s">
        <v>216</v>
      </c>
      <c r="D363">
        <v>62</v>
      </c>
      <c r="E363" t="s">
        <v>850</v>
      </c>
      <c r="G363" t="s">
        <v>883</v>
      </c>
    </row>
    <row r="364" spans="1:21" x14ac:dyDescent="0.45">
      <c r="A364" t="s">
        <v>820</v>
      </c>
      <c r="B364">
        <v>63</v>
      </c>
      <c r="C364" t="s">
        <v>820</v>
      </c>
      <c r="D364">
        <v>63</v>
      </c>
      <c r="E364" t="s">
        <v>850</v>
      </c>
      <c r="G364" s="8" t="s">
        <v>855</v>
      </c>
      <c r="H364" s="8" t="s">
        <v>846</v>
      </c>
      <c r="I364" s="8" t="s">
        <v>848</v>
      </c>
      <c r="J364" s="8" t="s">
        <v>849</v>
      </c>
      <c r="K364" s="8" t="s">
        <v>850</v>
      </c>
      <c r="L364" s="8" t="s">
        <v>861</v>
      </c>
      <c r="M364" s="8" t="s">
        <v>875</v>
      </c>
      <c r="N364" s="8" t="s">
        <v>876</v>
      </c>
      <c r="O364" s="8" t="s">
        <v>877</v>
      </c>
      <c r="P364" s="8" t="s">
        <v>878</v>
      </c>
      <c r="Q364" s="8" t="s">
        <v>874</v>
      </c>
      <c r="R364" s="8" t="s">
        <v>870</v>
      </c>
      <c r="S364" s="8" t="s">
        <v>871</v>
      </c>
      <c r="T364" s="8" t="s">
        <v>872</v>
      </c>
      <c r="U364" s="8" t="s">
        <v>873</v>
      </c>
    </row>
    <row r="365" spans="1:21" hidden="1" outlineLevel="1" x14ac:dyDescent="0.45">
      <c r="A365" t="s">
        <v>821</v>
      </c>
      <c r="B365">
        <v>64</v>
      </c>
      <c r="C365" t="s">
        <v>821</v>
      </c>
      <c r="D365">
        <v>64</v>
      </c>
      <c r="E365" t="s">
        <v>850</v>
      </c>
      <c r="G365" s="1" t="s">
        <v>8</v>
      </c>
      <c r="H365" s="1">
        <v>1</v>
      </c>
      <c r="I365" s="1">
        <v>1</v>
      </c>
      <c r="J365" s="1">
        <v>1</v>
      </c>
      <c r="K365" s="1">
        <v>1</v>
      </c>
      <c r="L365" s="1">
        <v>4</v>
      </c>
      <c r="M365" s="1">
        <v>2</v>
      </c>
      <c r="N365" s="1">
        <v>1</v>
      </c>
      <c r="O365" s="1">
        <v>5</v>
      </c>
      <c r="P365" s="1">
        <v>1</v>
      </c>
      <c r="Q365" s="1">
        <v>9</v>
      </c>
      <c r="R365" s="1">
        <v>2</v>
      </c>
      <c r="S365" s="1">
        <v>1</v>
      </c>
      <c r="T365" s="1">
        <v>5</v>
      </c>
      <c r="U365" s="1">
        <v>1</v>
      </c>
    </row>
    <row r="366" spans="1:21" hidden="1" outlineLevel="1" x14ac:dyDescent="0.45">
      <c r="A366" t="s">
        <v>822</v>
      </c>
      <c r="B366">
        <v>65</v>
      </c>
      <c r="C366" t="s">
        <v>352</v>
      </c>
      <c r="D366">
        <v>65</v>
      </c>
      <c r="E366" t="s">
        <v>850</v>
      </c>
      <c r="G366" s="2" t="s">
        <v>21</v>
      </c>
      <c r="H366" s="2">
        <v>1</v>
      </c>
      <c r="I366" s="2">
        <v>1</v>
      </c>
      <c r="J366" s="2">
        <v>1</v>
      </c>
      <c r="K366" s="2">
        <v>1</v>
      </c>
      <c r="L366" s="2">
        <v>4</v>
      </c>
      <c r="M366" s="2">
        <v>3</v>
      </c>
      <c r="N366" s="2">
        <v>2</v>
      </c>
      <c r="O366" s="2">
        <v>3</v>
      </c>
      <c r="P366" s="2">
        <v>2</v>
      </c>
      <c r="Q366" s="2">
        <v>10</v>
      </c>
      <c r="R366" s="2">
        <v>3</v>
      </c>
      <c r="S366" s="2">
        <v>2</v>
      </c>
      <c r="T366" s="2">
        <v>3</v>
      </c>
      <c r="U366" s="2">
        <v>2</v>
      </c>
    </row>
    <row r="367" spans="1:21" hidden="1" outlineLevel="1" x14ac:dyDescent="0.45">
      <c r="A367" t="s">
        <v>823</v>
      </c>
      <c r="B367">
        <v>66</v>
      </c>
      <c r="C367" t="s">
        <v>854</v>
      </c>
      <c r="D367">
        <v>66</v>
      </c>
      <c r="E367" t="s">
        <v>850</v>
      </c>
      <c r="G367" s="1" t="s">
        <v>27</v>
      </c>
      <c r="H367" s="1">
        <v>1</v>
      </c>
      <c r="I367" s="1">
        <v>1</v>
      </c>
      <c r="J367" s="1">
        <v>1</v>
      </c>
      <c r="K367" s="1">
        <v>1</v>
      </c>
      <c r="L367" s="1">
        <v>4</v>
      </c>
      <c r="M367" s="1">
        <v>5</v>
      </c>
      <c r="N367" s="1">
        <v>3</v>
      </c>
      <c r="O367" s="1">
        <v>1</v>
      </c>
      <c r="P367" s="1">
        <v>3</v>
      </c>
      <c r="Q367" s="1">
        <v>12</v>
      </c>
      <c r="R367" s="1">
        <v>5</v>
      </c>
      <c r="S367" s="1">
        <v>3</v>
      </c>
      <c r="T367" s="1">
        <v>1</v>
      </c>
      <c r="U367" s="1">
        <v>3</v>
      </c>
    </row>
    <row r="368" spans="1:21" hidden="1" outlineLevel="1" x14ac:dyDescent="0.45">
      <c r="A368" t="s">
        <v>558</v>
      </c>
      <c r="B368">
        <v>67</v>
      </c>
      <c r="C368" t="s">
        <v>199</v>
      </c>
      <c r="D368">
        <v>67</v>
      </c>
      <c r="E368" t="s">
        <v>850</v>
      </c>
      <c r="G368" s="2" t="s">
        <v>0</v>
      </c>
      <c r="H368" s="2">
        <v>1</v>
      </c>
      <c r="I368" s="2">
        <v>1</v>
      </c>
      <c r="J368" s="2">
        <v>1</v>
      </c>
      <c r="K368" s="2">
        <v>1</v>
      </c>
      <c r="L368" s="2">
        <v>4</v>
      </c>
      <c r="M368" s="2">
        <v>1</v>
      </c>
      <c r="N368" s="2">
        <v>7</v>
      </c>
      <c r="O368" s="2">
        <v>4</v>
      </c>
      <c r="P368" s="2">
        <v>5</v>
      </c>
      <c r="Q368" s="2">
        <v>17</v>
      </c>
      <c r="R368" s="2">
        <v>1</v>
      </c>
      <c r="S368" s="2">
        <v>7</v>
      </c>
      <c r="T368" s="2">
        <v>4</v>
      </c>
      <c r="U368" s="2">
        <v>5</v>
      </c>
    </row>
    <row r="369" spans="1:21" hidden="1" outlineLevel="1" x14ac:dyDescent="0.45">
      <c r="A369" t="s">
        <v>824</v>
      </c>
      <c r="B369">
        <v>68</v>
      </c>
      <c r="C369" t="s">
        <v>355</v>
      </c>
      <c r="D369">
        <v>68</v>
      </c>
      <c r="E369" t="s">
        <v>850</v>
      </c>
      <c r="G369" s="1" t="s">
        <v>15</v>
      </c>
      <c r="H369" s="1">
        <v>1</v>
      </c>
      <c r="I369" s="1">
        <v>1</v>
      </c>
      <c r="J369" s="1">
        <v>1</v>
      </c>
      <c r="K369" s="1">
        <v>1</v>
      </c>
      <c r="L369" s="1">
        <v>4</v>
      </c>
      <c r="M369" s="1">
        <v>3</v>
      </c>
      <c r="N369" s="1">
        <v>4</v>
      </c>
      <c r="O369" s="1">
        <v>2</v>
      </c>
      <c r="P369" s="1">
        <v>12</v>
      </c>
      <c r="Q369" s="1">
        <v>21</v>
      </c>
      <c r="R369" s="1">
        <v>3</v>
      </c>
      <c r="S369" s="1">
        <v>4</v>
      </c>
      <c r="T369" s="1">
        <v>2</v>
      </c>
      <c r="U369" s="1">
        <v>12</v>
      </c>
    </row>
    <row r="370" spans="1:21" hidden="1" outlineLevel="1" x14ac:dyDescent="0.45">
      <c r="A370" t="s">
        <v>825</v>
      </c>
      <c r="B370">
        <v>69</v>
      </c>
      <c r="C370" t="s">
        <v>286</v>
      </c>
      <c r="D370">
        <v>69</v>
      </c>
      <c r="E370" t="s">
        <v>850</v>
      </c>
      <c r="G370" s="2" t="s">
        <v>792</v>
      </c>
      <c r="H370" s="2">
        <v>1</v>
      </c>
      <c r="I370" s="2">
        <v>1</v>
      </c>
      <c r="J370" s="2">
        <v>1</v>
      </c>
      <c r="K370" s="2">
        <v>1</v>
      </c>
      <c r="L370" s="2">
        <v>4</v>
      </c>
      <c r="M370" s="2">
        <v>8</v>
      </c>
      <c r="N370" s="2">
        <v>5</v>
      </c>
      <c r="O370" s="2">
        <v>27</v>
      </c>
      <c r="P370" s="2">
        <v>4</v>
      </c>
      <c r="Q370" s="2">
        <v>44</v>
      </c>
      <c r="R370" s="2">
        <v>8</v>
      </c>
      <c r="S370" s="2">
        <v>5</v>
      </c>
      <c r="T370" s="2">
        <v>27</v>
      </c>
      <c r="U370" s="2">
        <v>4</v>
      </c>
    </row>
    <row r="371" spans="1:21" hidden="1" outlineLevel="1" x14ac:dyDescent="0.45">
      <c r="A371" t="s">
        <v>826</v>
      </c>
      <c r="B371">
        <v>70</v>
      </c>
      <c r="C371" t="s">
        <v>826</v>
      </c>
      <c r="D371">
        <v>70</v>
      </c>
      <c r="E371" t="s">
        <v>850</v>
      </c>
      <c r="G371" s="1" t="s">
        <v>61</v>
      </c>
      <c r="H371" s="1">
        <v>1</v>
      </c>
      <c r="I371" s="1">
        <v>1</v>
      </c>
      <c r="J371" s="1">
        <v>1</v>
      </c>
      <c r="K371" s="1">
        <v>1</v>
      </c>
      <c r="L371" s="1">
        <v>4</v>
      </c>
      <c r="M371" s="1">
        <v>11</v>
      </c>
      <c r="N371" s="1">
        <v>8</v>
      </c>
      <c r="O371" s="1">
        <v>22</v>
      </c>
      <c r="P371" s="1">
        <v>9</v>
      </c>
      <c r="Q371" s="1">
        <v>50</v>
      </c>
      <c r="R371" s="1">
        <v>11</v>
      </c>
      <c r="S371" s="1">
        <v>8</v>
      </c>
      <c r="T371" s="1">
        <v>22</v>
      </c>
      <c r="U371" s="1">
        <v>9</v>
      </c>
    </row>
    <row r="372" spans="1:21" hidden="1" outlineLevel="1" x14ac:dyDescent="0.45">
      <c r="A372" t="s">
        <v>617</v>
      </c>
      <c r="B372">
        <v>71</v>
      </c>
      <c r="C372" t="s">
        <v>617</v>
      </c>
      <c r="D372">
        <v>71</v>
      </c>
      <c r="E372" t="s">
        <v>850</v>
      </c>
      <c r="G372" s="2" t="s">
        <v>48</v>
      </c>
      <c r="H372" s="2">
        <v>1</v>
      </c>
      <c r="I372" s="2">
        <v>1</v>
      </c>
      <c r="J372" s="2">
        <v>1</v>
      </c>
      <c r="K372" s="2">
        <v>1</v>
      </c>
      <c r="L372" s="2">
        <v>4</v>
      </c>
      <c r="M372" s="2">
        <v>9</v>
      </c>
      <c r="N372" s="2">
        <v>11</v>
      </c>
      <c r="O372" s="2">
        <v>18</v>
      </c>
      <c r="P372" s="2">
        <v>14</v>
      </c>
      <c r="Q372" s="2">
        <v>52</v>
      </c>
      <c r="R372" s="2">
        <v>9</v>
      </c>
      <c r="S372" s="2">
        <v>11</v>
      </c>
      <c r="T372" s="2">
        <v>18</v>
      </c>
      <c r="U372" s="2">
        <v>14</v>
      </c>
    </row>
    <row r="373" spans="1:21" hidden="1" outlineLevel="1" x14ac:dyDescent="0.45">
      <c r="A373" t="s">
        <v>416</v>
      </c>
      <c r="B373">
        <v>72</v>
      </c>
      <c r="C373" t="s">
        <v>416</v>
      </c>
      <c r="D373">
        <v>72</v>
      </c>
      <c r="E373" t="s">
        <v>850</v>
      </c>
      <c r="G373" s="1" t="s">
        <v>79</v>
      </c>
      <c r="H373" s="1">
        <v>1</v>
      </c>
      <c r="I373" s="1">
        <v>1</v>
      </c>
      <c r="J373" s="1">
        <v>1</v>
      </c>
      <c r="K373" s="1">
        <v>1</v>
      </c>
      <c r="L373" s="1">
        <v>4</v>
      </c>
      <c r="M373" s="1">
        <v>14</v>
      </c>
      <c r="N373" s="1">
        <v>15</v>
      </c>
      <c r="O373" s="1">
        <v>13</v>
      </c>
      <c r="P373" s="1">
        <v>11</v>
      </c>
      <c r="Q373" s="1">
        <v>53</v>
      </c>
      <c r="R373" s="1">
        <v>14</v>
      </c>
      <c r="S373" s="1">
        <v>15</v>
      </c>
      <c r="T373" s="1">
        <v>13</v>
      </c>
      <c r="U373" s="1">
        <v>11</v>
      </c>
    </row>
    <row r="374" spans="1:21" hidden="1" outlineLevel="1" x14ac:dyDescent="0.45">
      <c r="A374" t="s">
        <v>827</v>
      </c>
      <c r="B374">
        <v>73</v>
      </c>
      <c r="C374" t="s">
        <v>326</v>
      </c>
      <c r="D374">
        <v>73</v>
      </c>
      <c r="E374" t="s">
        <v>850</v>
      </c>
      <c r="G374" s="2" t="s">
        <v>36</v>
      </c>
      <c r="H374" s="2">
        <v>1</v>
      </c>
      <c r="I374" s="2">
        <v>1</v>
      </c>
      <c r="J374" s="2">
        <v>1</v>
      </c>
      <c r="K374" s="2">
        <v>1</v>
      </c>
      <c r="L374" s="2">
        <v>4</v>
      </c>
      <c r="M374" s="2">
        <v>7</v>
      </c>
      <c r="N374" s="2">
        <v>6</v>
      </c>
      <c r="O374" s="2">
        <v>16</v>
      </c>
      <c r="P374" s="2">
        <v>26</v>
      </c>
      <c r="Q374" s="2">
        <v>55</v>
      </c>
      <c r="R374" s="2">
        <v>7</v>
      </c>
      <c r="S374" s="2">
        <v>6</v>
      </c>
      <c r="T374" s="2">
        <v>16</v>
      </c>
      <c r="U374" s="2">
        <v>26</v>
      </c>
    </row>
    <row r="375" spans="1:21" hidden="1" outlineLevel="1" x14ac:dyDescent="0.45">
      <c r="A375" t="s">
        <v>828</v>
      </c>
      <c r="B375">
        <v>74</v>
      </c>
      <c r="C375" t="s">
        <v>545</v>
      </c>
      <c r="D375">
        <v>74</v>
      </c>
      <c r="E375" t="s">
        <v>850</v>
      </c>
      <c r="G375" s="1" t="s">
        <v>118</v>
      </c>
      <c r="H375" s="1">
        <v>1</v>
      </c>
      <c r="I375" s="1">
        <v>1</v>
      </c>
      <c r="J375" s="1">
        <v>1</v>
      </c>
      <c r="K375" s="1">
        <v>1</v>
      </c>
      <c r="L375" s="1">
        <v>4</v>
      </c>
      <c r="M375" s="1">
        <v>20</v>
      </c>
      <c r="N375" s="1">
        <v>12</v>
      </c>
      <c r="O375" s="1">
        <v>20</v>
      </c>
      <c r="P375" s="1">
        <v>8</v>
      </c>
      <c r="Q375" s="1">
        <v>60</v>
      </c>
      <c r="R375" s="1">
        <v>20</v>
      </c>
      <c r="S375" s="1">
        <v>12</v>
      </c>
      <c r="T375" s="1">
        <v>20</v>
      </c>
      <c r="U375" s="1">
        <v>8</v>
      </c>
    </row>
    <row r="376" spans="1:21" hidden="1" outlineLevel="1" x14ac:dyDescent="0.45">
      <c r="A376" t="s">
        <v>179</v>
      </c>
      <c r="B376">
        <v>75</v>
      </c>
      <c r="C376" t="s">
        <v>179</v>
      </c>
      <c r="D376">
        <v>75</v>
      </c>
      <c r="E376" t="s">
        <v>850</v>
      </c>
      <c r="G376" s="2" t="s">
        <v>501</v>
      </c>
      <c r="H376" s="2">
        <v>1</v>
      </c>
      <c r="I376" s="2">
        <v>1</v>
      </c>
      <c r="J376" s="2">
        <v>1</v>
      </c>
      <c r="K376" s="2">
        <v>1</v>
      </c>
      <c r="L376" s="2">
        <v>4</v>
      </c>
      <c r="M376" s="2">
        <v>13</v>
      </c>
      <c r="N376" s="2">
        <v>10</v>
      </c>
      <c r="O376" s="2">
        <v>10</v>
      </c>
      <c r="P376" s="2">
        <v>29</v>
      </c>
      <c r="Q376" s="2">
        <v>62</v>
      </c>
      <c r="R376" s="2">
        <v>13</v>
      </c>
      <c r="S376" s="2">
        <v>10</v>
      </c>
      <c r="T376" s="2">
        <v>10</v>
      </c>
      <c r="U376" s="2">
        <v>29</v>
      </c>
    </row>
    <row r="377" spans="1:21" hidden="1" outlineLevel="1" x14ac:dyDescent="0.45">
      <c r="A377" t="s">
        <v>829</v>
      </c>
      <c r="B377">
        <v>76</v>
      </c>
      <c r="C377" t="s">
        <v>829</v>
      </c>
      <c r="D377">
        <v>76</v>
      </c>
      <c r="E377" t="s">
        <v>850</v>
      </c>
      <c r="G377" s="1" t="s">
        <v>83</v>
      </c>
      <c r="H377" s="1">
        <v>1</v>
      </c>
      <c r="I377" s="1">
        <v>1</v>
      </c>
      <c r="J377" s="1">
        <v>1</v>
      </c>
      <c r="K377" s="1">
        <v>1</v>
      </c>
      <c r="L377" s="1">
        <v>4</v>
      </c>
      <c r="M377" s="1">
        <v>15</v>
      </c>
      <c r="N377" s="1">
        <v>14</v>
      </c>
      <c r="O377" s="1">
        <v>24</v>
      </c>
      <c r="P377" s="1">
        <v>10</v>
      </c>
      <c r="Q377" s="1">
        <v>63</v>
      </c>
      <c r="R377" s="1">
        <v>15</v>
      </c>
      <c r="S377" s="1">
        <v>14</v>
      </c>
      <c r="T377" s="1">
        <v>24</v>
      </c>
      <c r="U377" s="1">
        <v>10</v>
      </c>
    </row>
    <row r="378" spans="1:21" hidden="1" outlineLevel="1" x14ac:dyDescent="0.45">
      <c r="A378" t="s">
        <v>830</v>
      </c>
      <c r="B378">
        <v>77</v>
      </c>
      <c r="C378" t="s">
        <v>830</v>
      </c>
      <c r="D378">
        <v>77</v>
      </c>
      <c r="E378" t="s">
        <v>850</v>
      </c>
      <c r="G378" s="2" t="s">
        <v>796</v>
      </c>
      <c r="H378" s="2">
        <v>1</v>
      </c>
      <c r="I378" s="2">
        <v>1</v>
      </c>
      <c r="J378" s="2">
        <v>1</v>
      </c>
      <c r="K378" s="2">
        <v>1</v>
      </c>
      <c r="L378" s="2">
        <v>4</v>
      </c>
      <c r="M378" s="2">
        <v>22</v>
      </c>
      <c r="N378" s="2">
        <v>18</v>
      </c>
      <c r="O378" s="2">
        <v>8</v>
      </c>
      <c r="P378" s="2">
        <v>15</v>
      </c>
      <c r="Q378" s="2">
        <v>63</v>
      </c>
      <c r="R378" s="2">
        <v>22</v>
      </c>
      <c r="S378" s="2">
        <v>18</v>
      </c>
      <c r="T378" s="2">
        <v>8</v>
      </c>
      <c r="U378" s="2">
        <v>15</v>
      </c>
    </row>
    <row r="379" spans="1:21" hidden="1" outlineLevel="1" x14ac:dyDescent="0.45">
      <c r="A379" t="s">
        <v>831</v>
      </c>
      <c r="B379">
        <v>78</v>
      </c>
      <c r="C379" t="s">
        <v>831</v>
      </c>
      <c r="D379">
        <v>78</v>
      </c>
      <c r="E379" t="s">
        <v>850</v>
      </c>
      <c r="G379" s="1" t="s">
        <v>67</v>
      </c>
      <c r="H379" s="1">
        <v>1</v>
      </c>
      <c r="I379" s="1">
        <v>1</v>
      </c>
      <c r="J379" s="1">
        <v>1</v>
      </c>
      <c r="K379" s="1">
        <v>1</v>
      </c>
      <c r="L379" s="1">
        <v>4</v>
      </c>
      <c r="M379" s="1">
        <v>11</v>
      </c>
      <c r="N379" s="1">
        <v>20</v>
      </c>
      <c r="O379" s="1">
        <v>9</v>
      </c>
      <c r="P379" s="1">
        <v>30</v>
      </c>
      <c r="Q379" s="1">
        <v>70</v>
      </c>
      <c r="R379" s="1">
        <v>11</v>
      </c>
      <c r="S379" s="1">
        <v>20</v>
      </c>
      <c r="T379" s="1">
        <v>9</v>
      </c>
      <c r="U379" s="1">
        <v>30</v>
      </c>
    </row>
    <row r="380" spans="1:21" hidden="1" outlineLevel="1" x14ac:dyDescent="0.45">
      <c r="A380" t="s">
        <v>337</v>
      </c>
      <c r="B380">
        <v>79</v>
      </c>
      <c r="C380" t="s">
        <v>337</v>
      </c>
      <c r="D380">
        <v>79</v>
      </c>
      <c r="E380" t="s">
        <v>850</v>
      </c>
      <c r="G380" s="2" t="s">
        <v>54</v>
      </c>
      <c r="H380" s="2">
        <v>1</v>
      </c>
      <c r="I380" s="2">
        <v>1</v>
      </c>
      <c r="J380" s="2">
        <v>1</v>
      </c>
      <c r="K380" s="2">
        <v>1</v>
      </c>
      <c r="L380" s="2">
        <v>4</v>
      </c>
      <c r="M380" s="2">
        <v>10</v>
      </c>
      <c r="N380" s="2">
        <v>23</v>
      </c>
      <c r="O380" s="2">
        <v>6</v>
      </c>
      <c r="P380" s="2">
        <v>35</v>
      </c>
      <c r="Q380" s="2">
        <v>74</v>
      </c>
      <c r="R380" s="2">
        <v>10</v>
      </c>
      <c r="S380" s="2">
        <v>23</v>
      </c>
      <c r="T380" s="2">
        <v>6</v>
      </c>
      <c r="U380" s="2">
        <v>35</v>
      </c>
    </row>
    <row r="381" spans="1:21" hidden="1" outlineLevel="1" x14ac:dyDescent="0.45">
      <c r="A381" t="s">
        <v>332</v>
      </c>
      <c r="B381">
        <v>80</v>
      </c>
      <c r="C381" t="s">
        <v>332</v>
      </c>
      <c r="D381">
        <v>80</v>
      </c>
      <c r="E381" t="s">
        <v>850</v>
      </c>
      <c r="G381" s="1" t="s">
        <v>31</v>
      </c>
      <c r="H381" s="1">
        <v>1</v>
      </c>
      <c r="I381" s="1">
        <v>1</v>
      </c>
      <c r="J381" s="1">
        <v>1</v>
      </c>
      <c r="K381" s="1">
        <v>1</v>
      </c>
      <c r="L381" s="1">
        <v>4</v>
      </c>
      <c r="M381" s="1">
        <v>6</v>
      </c>
      <c r="N381" s="1">
        <v>9</v>
      </c>
      <c r="O381" s="1">
        <v>6</v>
      </c>
      <c r="P381" s="1">
        <v>59</v>
      </c>
      <c r="Q381" s="1">
        <v>80</v>
      </c>
      <c r="R381" s="1">
        <v>6</v>
      </c>
      <c r="S381" s="1">
        <v>9</v>
      </c>
      <c r="T381" s="1">
        <v>6</v>
      </c>
      <c r="U381" s="1">
        <v>59</v>
      </c>
    </row>
    <row r="382" spans="1:21" hidden="1" outlineLevel="1" x14ac:dyDescent="0.45">
      <c r="A382" t="s">
        <v>250</v>
      </c>
      <c r="B382">
        <v>81</v>
      </c>
      <c r="C382" t="s">
        <v>250</v>
      </c>
      <c r="D382">
        <v>81</v>
      </c>
      <c r="E382" t="s">
        <v>850</v>
      </c>
      <c r="G382" s="2" t="s">
        <v>89</v>
      </c>
      <c r="H382" s="2">
        <v>1</v>
      </c>
      <c r="I382" s="2">
        <v>1</v>
      </c>
      <c r="J382" s="2">
        <v>1</v>
      </c>
      <c r="K382" s="2">
        <v>1</v>
      </c>
      <c r="L382" s="2">
        <v>4</v>
      </c>
      <c r="M382" s="2">
        <v>16</v>
      </c>
      <c r="N382" s="2">
        <v>26</v>
      </c>
      <c r="O382" s="2">
        <v>14</v>
      </c>
      <c r="P382" s="2">
        <v>24</v>
      </c>
      <c r="Q382" s="2">
        <v>80</v>
      </c>
      <c r="R382" s="2">
        <v>16</v>
      </c>
      <c r="S382" s="2">
        <v>26</v>
      </c>
      <c r="T382" s="2">
        <v>14</v>
      </c>
      <c r="U382" s="2">
        <v>24</v>
      </c>
    </row>
    <row r="383" spans="1:21" hidden="1" outlineLevel="1" x14ac:dyDescent="0.45">
      <c r="A383" t="s">
        <v>832</v>
      </c>
      <c r="B383">
        <v>82</v>
      </c>
      <c r="C383" t="s">
        <v>832</v>
      </c>
      <c r="D383">
        <v>82</v>
      </c>
      <c r="E383" t="s">
        <v>850</v>
      </c>
      <c r="G383" s="1" t="s">
        <v>133</v>
      </c>
      <c r="H383" s="1">
        <v>1</v>
      </c>
      <c r="I383" s="1">
        <v>1</v>
      </c>
      <c r="J383" s="1">
        <v>1</v>
      </c>
      <c r="K383" s="1">
        <v>1</v>
      </c>
      <c r="L383" s="1">
        <v>4</v>
      </c>
      <c r="M383" s="1">
        <v>23</v>
      </c>
      <c r="N383" s="1">
        <v>28</v>
      </c>
      <c r="O383" s="1">
        <v>25</v>
      </c>
      <c r="P383" s="1">
        <v>6</v>
      </c>
      <c r="Q383" s="1">
        <v>82</v>
      </c>
      <c r="R383" s="1">
        <v>23</v>
      </c>
      <c r="S383" s="1">
        <v>28</v>
      </c>
      <c r="T383" s="1">
        <v>25</v>
      </c>
      <c r="U383" s="1">
        <v>6</v>
      </c>
    </row>
    <row r="384" spans="1:21" hidden="1" outlineLevel="1" x14ac:dyDescent="0.45">
      <c r="A384" t="s">
        <v>833</v>
      </c>
      <c r="B384">
        <v>83</v>
      </c>
      <c r="C384" t="s">
        <v>833</v>
      </c>
      <c r="D384">
        <v>83</v>
      </c>
      <c r="E384" t="s">
        <v>850</v>
      </c>
      <c r="G384" s="2" t="s">
        <v>102</v>
      </c>
      <c r="H384" s="2">
        <v>1</v>
      </c>
      <c r="I384" s="2">
        <v>1</v>
      </c>
      <c r="J384" s="2">
        <v>1</v>
      </c>
      <c r="K384" s="2">
        <v>1</v>
      </c>
      <c r="L384" s="2">
        <v>4</v>
      </c>
      <c r="M384" s="2">
        <v>18</v>
      </c>
      <c r="N384" s="2">
        <v>22</v>
      </c>
      <c r="O384" s="2">
        <v>34</v>
      </c>
      <c r="P384" s="2">
        <v>16</v>
      </c>
      <c r="Q384" s="2">
        <v>90</v>
      </c>
      <c r="R384" s="2">
        <v>18</v>
      </c>
      <c r="S384" s="2">
        <v>22</v>
      </c>
      <c r="T384" s="2">
        <v>34</v>
      </c>
      <c r="U384" s="2">
        <v>16</v>
      </c>
    </row>
    <row r="385" spans="1:21" hidden="1" outlineLevel="1" x14ac:dyDescent="0.45">
      <c r="A385" t="s">
        <v>834</v>
      </c>
      <c r="B385">
        <v>84</v>
      </c>
      <c r="C385" t="s">
        <v>388</v>
      </c>
      <c r="D385">
        <v>84</v>
      </c>
      <c r="E385" t="s">
        <v>850</v>
      </c>
      <c r="G385" s="1" t="s">
        <v>795</v>
      </c>
      <c r="H385" s="1">
        <v>1</v>
      </c>
      <c r="I385" s="1">
        <v>1</v>
      </c>
      <c r="J385" s="1">
        <v>1</v>
      </c>
      <c r="K385" s="1">
        <v>1</v>
      </c>
      <c r="L385" s="1">
        <v>4</v>
      </c>
      <c r="M385" s="1">
        <v>21</v>
      </c>
      <c r="N385" s="1">
        <v>13</v>
      </c>
      <c r="O385" s="1">
        <v>44</v>
      </c>
      <c r="P385" s="1">
        <v>13</v>
      </c>
      <c r="Q385" s="1">
        <v>91</v>
      </c>
      <c r="R385" s="1">
        <v>21</v>
      </c>
      <c r="S385" s="1">
        <v>13</v>
      </c>
      <c r="T385" s="1">
        <v>44</v>
      </c>
      <c r="U385" s="1">
        <v>13</v>
      </c>
    </row>
    <row r="386" spans="1:21" hidden="1" outlineLevel="1" x14ac:dyDescent="0.45">
      <c r="A386" t="s">
        <v>835</v>
      </c>
      <c r="B386">
        <v>85</v>
      </c>
      <c r="C386" t="s">
        <v>835</v>
      </c>
      <c r="D386">
        <v>85</v>
      </c>
      <c r="E386" t="s">
        <v>850</v>
      </c>
      <c r="G386" s="2" t="s">
        <v>97</v>
      </c>
      <c r="H386" s="2">
        <v>1</v>
      </c>
      <c r="I386" s="2">
        <v>1</v>
      </c>
      <c r="J386" s="2">
        <v>1</v>
      </c>
      <c r="K386" s="2">
        <v>1</v>
      </c>
      <c r="L386" s="2">
        <v>4</v>
      </c>
      <c r="M386" s="2">
        <v>17</v>
      </c>
      <c r="N386" s="2">
        <v>34</v>
      </c>
      <c r="O386" s="2">
        <v>12</v>
      </c>
      <c r="P386" s="2">
        <v>32</v>
      </c>
      <c r="Q386" s="2">
        <v>95</v>
      </c>
      <c r="R386" s="2">
        <v>17</v>
      </c>
      <c r="S386" s="2">
        <v>34</v>
      </c>
      <c r="T386" s="2">
        <v>12</v>
      </c>
      <c r="U386" s="2">
        <v>32</v>
      </c>
    </row>
    <row r="387" spans="1:21" hidden="1" outlineLevel="1" x14ac:dyDescent="0.45">
      <c r="A387" t="s">
        <v>836</v>
      </c>
      <c r="B387">
        <v>86</v>
      </c>
      <c r="C387" t="s">
        <v>836</v>
      </c>
      <c r="D387">
        <v>86</v>
      </c>
      <c r="E387" t="s">
        <v>850</v>
      </c>
      <c r="G387" s="1" t="s">
        <v>151</v>
      </c>
      <c r="H387" s="1">
        <v>1</v>
      </c>
      <c r="I387" s="1">
        <v>1</v>
      </c>
      <c r="J387" s="1">
        <v>1</v>
      </c>
      <c r="K387" s="1">
        <v>1</v>
      </c>
      <c r="L387" s="1">
        <v>4</v>
      </c>
      <c r="M387" s="1">
        <v>26</v>
      </c>
      <c r="N387" s="1">
        <v>30</v>
      </c>
      <c r="O387" s="1">
        <v>32</v>
      </c>
      <c r="P387" s="1">
        <v>22</v>
      </c>
      <c r="Q387" s="1">
        <v>110</v>
      </c>
      <c r="R387" s="1">
        <v>26</v>
      </c>
      <c r="S387" s="1">
        <v>30</v>
      </c>
      <c r="T387" s="1">
        <v>32</v>
      </c>
      <c r="U387" s="1">
        <v>22</v>
      </c>
    </row>
    <row r="388" spans="1:21" hidden="1" outlineLevel="1" x14ac:dyDescent="0.45">
      <c r="A388" t="s">
        <v>614</v>
      </c>
      <c r="B388">
        <v>87</v>
      </c>
      <c r="C388" t="s">
        <v>614</v>
      </c>
      <c r="D388">
        <v>87</v>
      </c>
      <c r="E388" t="s">
        <v>850</v>
      </c>
      <c r="G388" s="2" t="s">
        <v>139</v>
      </c>
      <c r="H388" s="2">
        <v>1</v>
      </c>
      <c r="I388" s="2">
        <v>1</v>
      </c>
      <c r="J388" s="2">
        <v>1</v>
      </c>
      <c r="K388" s="2">
        <v>1</v>
      </c>
      <c r="L388" s="2">
        <v>4</v>
      </c>
      <c r="M388" s="2">
        <v>24</v>
      </c>
      <c r="N388" s="2">
        <v>25</v>
      </c>
      <c r="O388" s="2">
        <v>39</v>
      </c>
      <c r="P388" s="2">
        <v>23</v>
      </c>
      <c r="Q388" s="2">
        <v>111</v>
      </c>
      <c r="R388" s="2">
        <v>24</v>
      </c>
      <c r="S388" s="2">
        <v>25</v>
      </c>
      <c r="T388" s="2">
        <v>39</v>
      </c>
      <c r="U388" s="2">
        <v>23</v>
      </c>
    </row>
    <row r="389" spans="1:21" hidden="1" outlineLevel="1" x14ac:dyDescent="0.45">
      <c r="A389" t="s">
        <v>749</v>
      </c>
      <c r="B389">
        <v>88</v>
      </c>
      <c r="C389" t="s">
        <v>749</v>
      </c>
      <c r="D389">
        <v>88</v>
      </c>
      <c r="E389" t="s">
        <v>850</v>
      </c>
      <c r="G389" s="1" t="s">
        <v>797</v>
      </c>
      <c r="H389" s="1">
        <v>1</v>
      </c>
      <c r="I389" s="1">
        <v>1</v>
      </c>
      <c r="J389" s="1">
        <v>1</v>
      </c>
      <c r="K389" s="1">
        <v>1</v>
      </c>
      <c r="L389" s="1">
        <v>4</v>
      </c>
      <c r="M389" s="1">
        <v>32</v>
      </c>
      <c r="N389" s="1">
        <v>21</v>
      </c>
      <c r="O389" s="1">
        <v>53</v>
      </c>
      <c r="P389" s="1">
        <v>17</v>
      </c>
      <c r="Q389" s="1">
        <v>123</v>
      </c>
      <c r="R389" s="1">
        <v>32</v>
      </c>
      <c r="S389" s="1">
        <v>21</v>
      </c>
      <c r="T389" s="1">
        <v>53</v>
      </c>
      <c r="U389" s="1">
        <v>17</v>
      </c>
    </row>
    <row r="390" spans="1:21" hidden="1" outlineLevel="1" x14ac:dyDescent="0.45">
      <c r="A390" t="s">
        <v>474</v>
      </c>
      <c r="B390">
        <v>89</v>
      </c>
      <c r="C390" t="s">
        <v>474</v>
      </c>
      <c r="D390">
        <v>89</v>
      </c>
      <c r="E390" t="s">
        <v>850</v>
      </c>
      <c r="G390" s="2" t="s">
        <v>169</v>
      </c>
      <c r="H390" s="2">
        <v>1</v>
      </c>
      <c r="I390" s="2">
        <v>1</v>
      </c>
      <c r="J390" s="2">
        <v>1</v>
      </c>
      <c r="K390" s="2">
        <v>1</v>
      </c>
      <c r="L390" s="2">
        <v>4</v>
      </c>
      <c r="M390" s="2">
        <v>29</v>
      </c>
      <c r="N390" s="2">
        <v>35</v>
      </c>
      <c r="O390" s="2">
        <v>15</v>
      </c>
      <c r="P390" s="2">
        <v>44</v>
      </c>
      <c r="Q390" s="2">
        <v>123</v>
      </c>
      <c r="R390" s="2">
        <v>29</v>
      </c>
      <c r="S390" s="2">
        <v>35</v>
      </c>
      <c r="T390" s="2">
        <v>15</v>
      </c>
      <c r="U390" s="2">
        <v>44</v>
      </c>
    </row>
    <row r="391" spans="1:21" hidden="1" outlineLevel="1" x14ac:dyDescent="0.45">
      <c r="A391" t="s">
        <v>230</v>
      </c>
      <c r="B391">
        <v>90</v>
      </c>
      <c r="C391" t="s">
        <v>230</v>
      </c>
      <c r="D391">
        <v>90</v>
      </c>
      <c r="E391" t="s">
        <v>850</v>
      </c>
      <c r="G391" s="1" t="s">
        <v>145</v>
      </c>
      <c r="H391" s="1">
        <v>1</v>
      </c>
      <c r="I391" s="1">
        <v>1</v>
      </c>
      <c r="J391" s="1">
        <v>1</v>
      </c>
      <c r="K391" s="1">
        <v>1</v>
      </c>
      <c r="L391" s="1">
        <v>4</v>
      </c>
      <c r="M391" s="1">
        <v>25</v>
      </c>
      <c r="N391" s="1">
        <v>31</v>
      </c>
      <c r="O391" s="1">
        <v>50</v>
      </c>
      <c r="P391" s="1">
        <v>21</v>
      </c>
      <c r="Q391" s="1">
        <v>127</v>
      </c>
      <c r="R391" s="1">
        <v>25</v>
      </c>
      <c r="S391" s="1">
        <v>31</v>
      </c>
      <c r="T391" s="1">
        <v>50</v>
      </c>
      <c r="U391" s="1">
        <v>21</v>
      </c>
    </row>
    <row r="392" spans="1:21" hidden="1" outlineLevel="1" x14ac:dyDescent="0.45">
      <c r="A392" t="s">
        <v>837</v>
      </c>
      <c r="B392">
        <v>91</v>
      </c>
      <c r="C392" t="s">
        <v>837</v>
      </c>
      <c r="D392">
        <v>91</v>
      </c>
      <c r="E392" t="s">
        <v>850</v>
      </c>
      <c r="G392" s="2" t="s">
        <v>157</v>
      </c>
      <c r="H392" s="2">
        <v>1</v>
      </c>
      <c r="I392" s="2">
        <v>1</v>
      </c>
      <c r="J392" s="2">
        <v>1</v>
      </c>
      <c r="K392" s="2">
        <v>1</v>
      </c>
      <c r="L392" s="2">
        <v>4</v>
      </c>
      <c r="M392" s="2">
        <v>26</v>
      </c>
      <c r="N392" s="2">
        <v>17</v>
      </c>
      <c r="O392" s="2">
        <v>80</v>
      </c>
      <c r="P392" s="2">
        <v>7</v>
      </c>
      <c r="Q392" s="2">
        <v>130</v>
      </c>
      <c r="R392" s="2">
        <v>26</v>
      </c>
      <c r="S392" s="2">
        <v>17</v>
      </c>
      <c r="T392" s="2">
        <v>80</v>
      </c>
      <c r="U392" s="2">
        <v>7</v>
      </c>
    </row>
    <row r="393" spans="1:21" hidden="1" outlineLevel="1" x14ac:dyDescent="0.45">
      <c r="A393" t="s">
        <v>838</v>
      </c>
      <c r="B393">
        <v>92</v>
      </c>
      <c r="C393" t="s">
        <v>425</v>
      </c>
      <c r="D393">
        <v>92</v>
      </c>
      <c r="E393" t="s">
        <v>850</v>
      </c>
      <c r="G393" s="1" t="s">
        <v>194</v>
      </c>
      <c r="H393" s="1">
        <v>1</v>
      </c>
      <c r="I393" s="1">
        <v>1</v>
      </c>
      <c r="J393" s="1">
        <v>1</v>
      </c>
      <c r="K393" s="1">
        <v>1</v>
      </c>
      <c r="L393" s="1">
        <v>4</v>
      </c>
      <c r="M393" s="1">
        <v>34</v>
      </c>
      <c r="N393" s="1">
        <v>32</v>
      </c>
      <c r="O393" s="1">
        <v>33</v>
      </c>
      <c r="P393" s="1">
        <v>40</v>
      </c>
      <c r="Q393" s="1">
        <v>139</v>
      </c>
      <c r="R393" s="1">
        <v>34</v>
      </c>
      <c r="S393" s="1">
        <v>32</v>
      </c>
      <c r="T393" s="1">
        <v>33</v>
      </c>
      <c r="U393" s="1">
        <v>40</v>
      </c>
    </row>
    <row r="394" spans="1:21" hidden="1" outlineLevel="1" x14ac:dyDescent="0.45">
      <c r="A394" t="s">
        <v>839</v>
      </c>
      <c r="B394">
        <v>93</v>
      </c>
      <c r="C394" t="s">
        <v>618</v>
      </c>
      <c r="D394">
        <v>93</v>
      </c>
      <c r="E394" t="s">
        <v>850</v>
      </c>
      <c r="G394" s="2" t="s">
        <v>110</v>
      </c>
      <c r="H394" s="2">
        <v>1</v>
      </c>
      <c r="I394" s="2">
        <v>1</v>
      </c>
      <c r="J394" s="2">
        <v>1</v>
      </c>
      <c r="K394" s="2">
        <v>1</v>
      </c>
      <c r="L394" s="2">
        <v>4</v>
      </c>
      <c r="M394" s="2">
        <v>19</v>
      </c>
      <c r="N394" s="2">
        <v>71</v>
      </c>
      <c r="O394" s="2">
        <v>11</v>
      </c>
      <c r="P394" s="2">
        <v>47</v>
      </c>
      <c r="Q394" s="2">
        <v>148</v>
      </c>
      <c r="R394" s="2">
        <v>19</v>
      </c>
      <c r="S394" s="2">
        <v>71</v>
      </c>
      <c r="T394" s="2">
        <v>11</v>
      </c>
      <c r="U394" s="2">
        <v>47</v>
      </c>
    </row>
    <row r="395" spans="1:21" hidden="1" outlineLevel="1" x14ac:dyDescent="0.45">
      <c r="A395" t="s">
        <v>840</v>
      </c>
      <c r="B395">
        <v>94</v>
      </c>
      <c r="C395" t="s">
        <v>369</v>
      </c>
      <c r="D395">
        <v>94</v>
      </c>
      <c r="E395" t="s">
        <v>850</v>
      </c>
      <c r="G395" s="1" t="s">
        <v>854</v>
      </c>
      <c r="H395" s="1">
        <v>1</v>
      </c>
      <c r="I395" s="1">
        <v>1</v>
      </c>
      <c r="J395" s="1">
        <v>1</v>
      </c>
      <c r="K395" s="1">
        <v>1</v>
      </c>
      <c r="L395" s="1">
        <v>4</v>
      </c>
      <c r="M395" s="1">
        <v>39</v>
      </c>
      <c r="N395" s="1">
        <v>24</v>
      </c>
      <c r="O395" s="1">
        <v>23</v>
      </c>
      <c r="P395" s="1">
        <v>66</v>
      </c>
      <c r="Q395" s="1">
        <v>152</v>
      </c>
      <c r="R395" s="1">
        <v>39</v>
      </c>
      <c r="S395" s="1">
        <v>24</v>
      </c>
      <c r="T395" s="1">
        <v>23</v>
      </c>
      <c r="U395" s="1">
        <v>66</v>
      </c>
    </row>
    <row r="396" spans="1:21" hidden="1" outlineLevel="1" x14ac:dyDescent="0.45">
      <c r="A396" t="s">
        <v>841</v>
      </c>
      <c r="B396">
        <v>95</v>
      </c>
      <c r="C396" t="s">
        <v>385</v>
      </c>
      <c r="D396">
        <v>95</v>
      </c>
      <c r="E396" t="s">
        <v>850</v>
      </c>
      <c r="G396" s="2" t="s">
        <v>225</v>
      </c>
      <c r="H396" s="2">
        <v>1</v>
      </c>
      <c r="I396" s="2">
        <v>1</v>
      </c>
      <c r="J396" s="2">
        <v>1</v>
      </c>
      <c r="K396" s="2">
        <v>1</v>
      </c>
      <c r="L396" s="2">
        <v>4</v>
      </c>
      <c r="M396" s="2">
        <v>40</v>
      </c>
      <c r="N396" s="2">
        <v>44</v>
      </c>
      <c r="O396" s="2">
        <v>47</v>
      </c>
      <c r="P396" s="2">
        <v>27</v>
      </c>
      <c r="Q396" s="2">
        <v>158</v>
      </c>
      <c r="R396" s="2">
        <v>40</v>
      </c>
      <c r="S396" s="2">
        <v>44</v>
      </c>
      <c r="T396" s="2">
        <v>47</v>
      </c>
      <c r="U396" s="2">
        <v>27</v>
      </c>
    </row>
    <row r="397" spans="1:21" hidden="1" outlineLevel="1" x14ac:dyDescent="0.45">
      <c r="A397" t="s">
        <v>842</v>
      </c>
      <c r="B397">
        <v>96</v>
      </c>
      <c r="C397" t="s">
        <v>306</v>
      </c>
      <c r="D397">
        <v>96</v>
      </c>
      <c r="E397" t="s">
        <v>850</v>
      </c>
      <c r="G397" s="1" t="s">
        <v>296</v>
      </c>
      <c r="H397" s="1">
        <v>1</v>
      </c>
      <c r="I397" s="1">
        <v>1</v>
      </c>
      <c r="J397" s="1">
        <v>1</v>
      </c>
      <c r="K397" s="1">
        <v>1</v>
      </c>
      <c r="L397" s="1">
        <v>4</v>
      </c>
      <c r="M397" s="1">
        <v>54</v>
      </c>
      <c r="N397" s="1">
        <v>38</v>
      </c>
      <c r="O397" s="1">
        <v>28</v>
      </c>
      <c r="P397" s="1">
        <v>61</v>
      </c>
      <c r="Q397" s="1">
        <v>181</v>
      </c>
      <c r="R397" s="1">
        <v>54</v>
      </c>
      <c r="S397" s="1">
        <v>38</v>
      </c>
      <c r="T397" s="1">
        <v>28</v>
      </c>
      <c r="U397" s="1">
        <v>61</v>
      </c>
    </row>
    <row r="398" spans="1:21" hidden="1" outlineLevel="1" x14ac:dyDescent="0.45">
      <c r="A398" t="s">
        <v>843</v>
      </c>
      <c r="B398">
        <v>97</v>
      </c>
      <c r="C398" t="s">
        <v>598</v>
      </c>
      <c r="D398">
        <v>97</v>
      </c>
      <c r="E398" t="s">
        <v>850</v>
      </c>
      <c r="G398" s="2" t="s">
        <v>276</v>
      </c>
      <c r="H398" s="2">
        <v>1</v>
      </c>
      <c r="I398" s="2">
        <v>1</v>
      </c>
      <c r="J398" s="2">
        <v>1</v>
      </c>
      <c r="K398" s="2">
        <v>1</v>
      </c>
      <c r="L398" s="2">
        <v>4</v>
      </c>
      <c r="M398" s="2">
        <v>50</v>
      </c>
      <c r="N398" s="2">
        <v>37</v>
      </c>
      <c r="O398" s="2">
        <v>72</v>
      </c>
      <c r="P398" s="2">
        <v>25</v>
      </c>
      <c r="Q398" s="2">
        <v>184</v>
      </c>
      <c r="R398" s="2">
        <v>50</v>
      </c>
      <c r="S398" s="2">
        <v>37</v>
      </c>
      <c r="T398" s="2">
        <v>72</v>
      </c>
      <c r="U398" s="2">
        <v>25</v>
      </c>
    </row>
    <row r="399" spans="1:21" hidden="1" outlineLevel="1" x14ac:dyDescent="0.45">
      <c r="A399" t="s">
        <v>844</v>
      </c>
      <c r="B399">
        <v>98</v>
      </c>
      <c r="C399" t="s">
        <v>844</v>
      </c>
      <c r="D399">
        <v>98</v>
      </c>
      <c r="E399" t="s">
        <v>850</v>
      </c>
      <c r="G399" s="1" t="s">
        <v>199</v>
      </c>
      <c r="H399" s="1">
        <v>1</v>
      </c>
      <c r="I399" s="1">
        <v>1</v>
      </c>
      <c r="J399" s="1">
        <v>1</v>
      </c>
      <c r="K399" s="1">
        <v>1</v>
      </c>
      <c r="L399" s="1">
        <v>4</v>
      </c>
      <c r="M399" s="1">
        <v>35</v>
      </c>
      <c r="N399" s="1">
        <v>48</v>
      </c>
      <c r="O399" s="1">
        <v>37</v>
      </c>
      <c r="P399" s="1">
        <v>67</v>
      </c>
      <c r="Q399" s="1">
        <v>187</v>
      </c>
      <c r="R399" s="1">
        <v>35</v>
      </c>
      <c r="S399" s="1">
        <v>48</v>
      </c>
      <c r="T399" s="1">
        <v>37</v>
      </c>
      <c r="U399" s="1">
        <v>67</v>
      </c>
    </row>
    <row r="400" spans="1:21" hidden="1" outlineLevel="1" x14ac:dyDescent="0.45">
      <c r="A400" t="s">
        <v>440</v>
      </c>
      <c r="B400">
        <v>99</v>
      </c>
      <c r="C400" t="s">
        <v>440</v>
      </c>
      <c r="D400">
        <v>99</v>
      </c>
      <c r="E400" t="s">
        <v>850</v>
      </c>
      <c r="G400" s="2" t="s">
        <v>816</v>
      </c>
      <c r="H400" s="2">
        <v>1</v>
      </c>
      <c r="I400" s="2">
        <v>1</v>
      </c>
      <c r="J400" s="2">
        <v>1</v>
      </c>
      <c r="K400" s="2">
        <v>1</v>
      </c>
      <c r="L400" s="2">
        <v>4</v>
      </c>
      <c r="M400" s="2">
        <v>53</v>
      </c>
      <c r="N400" s="2">
        <v>47</v>
      </c>
      <c r="O400" s="2">
        <v>50</v>
      </c>
      <c r="P400" s="2">
        <v>52</v>
      </c>
      <c r="Q400" s="2">
        <v>202</v>
      </c>
      <c r="R400" s="2">
        <v>53</v>
      </c>
      <c r="S400" s="2">
        <v>47</v>
      </c>
      <c r="T400" s="2">
        <v>50</v>
      </c>
      <c r="U400" s="2">
        <v>52</v>
      </c>
    </row>
    <row r="401" spans="1:21" hidden="1" outlineLevel="1" x14ac:dyDescent="0.45">
      <c r="A401" t="s">
        <v>845</v>
      </c>
      <c r="B401">
        <v>100</v>
      </c>
      <c r="C401" t="s">
        <v>845</v>
      </c>
      <c r="D401">
        <v>100</v>
      </c>
      <c r="E401" t="s">
        <v>850</v>
      </c>
      <c r="G401" s="1" t="s">
        <v>572</v>
      </c>
      <c r="H401" s="1">
        <v>1</v>
      </c>
      <c r="I401" s="1">
        <v>1</v>
      </c>
      <c r="J401" s="1">
        <v>1</v>
      </c>
      <c r="K401" s="1">
        <v>1</v>
      </c>
      <c r="L401" s="1">
        <v>4</v>
      </c>
      <c r="M401" s="1">
        <v>54</v>
      </c>
      <c r="N401" s="1">
        <v>60</v>
      </c>
      <c r="O401" s="1">
        <v>41</v>
      </c>
      <c r="P401" s="1">
        <v>50</v>
      </c>
      <c r="Q401" s="1">
        <v>205</v>
      </c>
      <c r="R401" s="1">
        <v>54</v>
      </c>
      <c r="S401" s="1">
        <v>60</v>
      </c>
      <c r="T401" s="1">
        <v>41</v>
      </c>
      <c r="U401" s="1">
        <v>50</v>
      </c>
    </row>
    <row r="402" spans="1:21" hidden="1" outlineLevel="1" x14ac:dyDescent="0.45">
      <c r="G402" s="2" t="s">
        <v>253</v>
      </c>
      <c r="H402" s="2">
        <v>1</v>
      </c>
      <c r="I402" s="2">
        <v>1</v>
      </c>
      <c r="J402" s="2">
        <v>1</v>
      </c>
      <c r="K402" s="2">
        <v>1</v>
      </c>
      <c r="L402" s="2">
        <v>4</v>
      </c>
      <c r="M402" s="2">
        <v>46</v>
      </c>
      <c r="N402" s="2">
        <v>73</v>
      </c>
      <c r="O402" s="2">
        <v>31</v>
      </c>
      <c r="P402" s="2">
        <v>60</v>
      </c>
      <c r="Q402" s="2">
        <v>210</v>
      </c>
      <c r="R402" s="2">
        <v>46</v>
      </c>
      <c r="S402" s="2">
        <v>73</v>
      </c>
      <c r="T402" s="2">
        <v>31</v>
      </c>
      <c r="U402" s="2">
        <v>60</v>
      </c>
    </row>
    <row r="403" spans="1:21" hidden="1" outlineLevel="1" x14ac:dyDescent="0.45">
      <c r="G403" s="1" t="s">
        <v>355</v>
      </c>
      <c r="H403" s="1">
        <v>1</v>
      </c>
      <c r="I403" s="1">
        <v>1</v>
      </c>
      <c r="J403" s="1">
        <v>1</v>
      </c>
      <c r="K403" s="1">
        <v>1</v>
      </c>
      <c r="L403" s="1">
        <v>4</v>
      </c>
      <c r="M403" s="1">
        <v>67</v>
      </c>
      <c r="N403" s="1">
        <v>36</v>
      </c>
      <c r="O403" s="1">
        <v>42</v>
      </c>
      <c r="P403" s="1">
        <v>68</v>
      </c>
      <c r="Q403" s="1">
        <v>213</v>
      </c>
      <c r="R403" s="1">
        <v>67</v>
      </c>
      <c r="S403" s="1">
        <v>36</v>
      </c>
      <c r="T403" s="1">
        <v>42</v>
      </c>
      <c r="U403" s="1">
        <v>68</v>
      </c>
    </row>
    <row r="404" spans="1:21" hidden="1" outlineLevel="1" x14ac:dyDescent="0.45">
      <c r="A404" s="1" t="s">
        <v>599</v>
      </c>
      <c r="G404" s="2" t="s">
        <v>266</v>
      </c>
      <c r="H404" s="2">
        <v>1</v>
      </c>
      <c r="I404" s="2">
        <v>1</v>
      </c>
      <c r="J404" s="2">
        <v>1</v>
      </c>
      <c r="K404" s="2">
        <v>1</v>
      </c>
      <c r="L404" s="2">
        <v>4</v>
      </c>
      <c r="M404" s="2">
        <v>48</v>
      </c>
      <c r="N404" s="2">
        <v>49</v>
      </c>
      <c r="O404" s="2">
        <v>85</v>
      </c>
      <c r="P404" s="2">
        <v>33</v>
      </c>
      <c r="Q404" s="2">
        <v>215</v>
      </c>
      <c r="R404" s="2">
        <v>48</v>
      </c>
      <c r="S404" s="2">
        <v>49</v>
      </c>
      <c r="T404" s="2">
        <v>85</v>
      </c>
      <c r="U404" s="2">
        <v>33</v>
      </c>
    </row>
    <row r="405" spans="1:21" hidden="1" outlineLevel="1" x14ac:dyDescent="0.45">
      <c r="A405" s="2" t="s">
        <v>625</v>
      </c>
      <c r="G405" s="1" t="s">
        <v>412</v>
      </c>
      <c r="H405" s="1">
        <v>1</v>
      </c>
      <c r="I405" s="1">
        <v>1</v>
      </c>
      <c r="J405" s="1">
        <v>1</v>
      </c>
      <c r="K405" s="1">
        <v>1</v>
      </c>
      <c r="L405" s="1">
        <v>4</v>
      </c>
      <c r="M405" s="1">
        <v>81</v>
      </c>
      <c r="N405" s="1">
        <v>33</v>
      </c>
      <c r="O405" s="1">
        <v>83</v>
      </c>
      <c r="P405" s="1">
        <v>20</v>
      </c>
      <c r="Q405" s="1">
        <v>217</v>
      </c>
      <c r="R405" s="1">
        <v>81</v>
      </c>
      <c r="S405" s="1">
        <v>33</v>
      </c>
      <c r="T405" s="1">
        <v>83</v>
      </c>
      <c r="U405" s="1">
        <v>20</v>
      </c>
    </row>
    <row r="406" spans="1:21" hidden="1" outlineLevel="1" x14ac:dyDescent="0.45">
      <c r="A406" s="1" t="s">
        <v>337</v>
      </c>
      <c r="G406" s="2" t="s">
        <v>286</v>
      </c>
      <c r="H406" s="2">
        <v>1</v>
      </c>
      <c r="I406" s="2">
        <v>1</v>
      </c>
      <c r="J406" s="2">
        <v>1</v>
      </c>
      <c r="K406" s="2">
        <v>1</v>
      </c>
      <c r="L406" s="2">
        <v>4</v>
      </c>
      <c r="M406" s="2">
        <v>52</v>
      </c>
      <c r="N406" s="2">
        <v>54</v>
      </c>
      <c r="O406" s="2">
        <v>46</v>
      </c>
      <c r="P406" s="2">
        <v>69</v>
      </c>
      <c r="Q406" s="2">
        <v>221</v>
      </c>
      <c r="R406" s="2">
        <v>52</v>
      </c>
      <c r="S406" s="2">
        <v>54</v>
      </c>
      <c r="T406" s="2">
        <v>46</v>
      </c>
      <c r="U406" s="2">
        <v>69</v>
      </c>
    </row>
    <row r="407" spans="1:21" hidden="1" outlineLevel="1" x14ac:dyDescent="0.45">
      <c r="A407" s="2" t="s">
        <v>372</v>
      </c>
      <c r="G407" s="1" t="s">
        <v>810</v>
      </c>
      <c r="H407" s="1">
        <v>1</v>
      </c>
      <c r="I407" s="1">
        <v>1</v>
      </c>
      <c r="J407" s="1">
        <v>1</v>
      </c>
      <c r="K407" s="1">
        <v>1</v>
      </c>
      <c r="L407" s="1">
        <v>4</v>
      </c>
      <c r="M407" s="1">
        <v>71</v>
      </c>
      <c r="N407" s="1">
        <v>64</v>
      </c>
      <c r="O407" s="1">
        <v>45</v>
      </c>
      <c r="P407" s="1">
        <v>41</v>
      </c>
      <c r="Q407" s="1">
        <v>221</v>
      </c>
      <c r="R407" s="1">
        <v>71</v>
      </c>
      <c r="S407" s="1">
        <v>64</v>
      </c>
      <c r="T407" s="1">
        <v>45</v>
      </c>
      <c r="U407" s="1">
        <v>41</v>
      </c>
    </row>
    <row r="408" spans="1:21" hidden="1" outlineLevel="1" x14ac:dyDescent="0.45">
      <c r="A408" s="2" t="s">
        <v>332</v>
      </c>
      <c r="G408" s="2" t="s">
        <v>179</v>
      </c>
      <c r="H408" s="2">
        <v>1</v>
      </c>
      <c r="I408" s="2">
        <v>1</v>
      </c>
      <c r="J408" s="2">
        <v>1</v>
      </c>
      <c r="K408" s="2">
        <v>1</v>
      </c>
      <c r="L408" s="2">
        <v>4</v>
      </c>
      <c r="M408" s="2">
        <v>31</v>
      </c>
      <c r="N408" s="2">
        <v>96</v>
      </c>
      <c r="O408" s="2">
        <v>21</v>
      </c>
      <c r="P408" s="2">
        <v>75</v>
      </c>
      <c r="Q408" s="2">
        <v>223</v>
      </c>
      <c r="R408" s="2">
        <v>31</v>
      </c>
      <c r="S408" s="2">
        <v>96</v>
      </c>
      <c r="T408" s="2">
        <v>21</v>
      </c>
      <c r="U408" s="2">
        <v>75</v>
      </c>
    </row>
    <row r="409" spans="1:21" hidden="1" outlineLevel="1" x14ac:dyDescent="0.45">
      <c r="A409" s="2" t="s">
        <v>31</v>
      </c>
      <c r="G409" s="1" t="s">
        <v>614</v>
      </c>
      <c r="H409" s="1">
        <v>1</v>
      </c>
      <c r="I409" s="1">
        <v>1</v>
      </c>
      <c r="J409" s="1">
        <v>1</v>
      </c>
      <c r="K409" s="1">
        <v>1</v>
      </c>
      <c r="L409" s="1">
        <v>4</v>
      </c>
      <c r="M409" s="1">
        <v>36</v>
      </c>
      <c r="N409" s="1">
        <v>88</v>
      </c>
      <c r="O409" s="1">
        <v>19</v>
      </c>
      <c r="P409" s="1">
        <v>87</v>
      </c>
      <c r="Q409" s="1">
        <v>230</v>
      </c>
      <c r="R409" s="1">
        <v>36</v>
      </c>
      <c r="S409" s="1">
        <v>88</v>
      </c>
      <c r="T409" s="1">
        <v>19</v>
      </c>
      <c r="U409" s="1">
        <v>87</v>
      </c>
    </row>
    <row r="410" spans="1:21" hidden="1" outlineLevel="1" x14ac:dyDescent="0.45">
      <c r="A410" s="2" t="s">
        <v>162</v>
      </c>
      <c r="G410" s="2" t="s">
        <v>245</v>
      </c>
      <c r="H410" s="2">
        <v>1</v>
      </c>
      <c r="I410" s="2">
        <v>1</v>
      </c>
      <c r="J410" s="2">
        <v>1</v>
      </c>
      <c r="K410" s="2">
        <v>1</v>
      </c>
      <c r="L410" s="2">
        <v>4</v>
      </c>
      <c r="M410" s="2">
        <v>44</v>
      </c>
      <c r="N410" s="2">
        <v>75</v>
      </c>
      <c r="O410" s="2">
        <v>57</v>
      </c>
      <c r="P410" s="2">
        <v>57</v>
      </c>
      <c r="Q410" s="2">
        <v>233</v>
      </c>
      <c r="R410" s="2">
        <v>44</v>
      </c>
      <c r="S410" s="2">
        <v>75</v>
      </c>
      <c r="T410" s="2">
        <v>57</v>
      </c>
      <c r="U410" s="2">
        <v>57</v>
      </c>
    </row>
    <row r="411" spans="1:21" hidden="1" outlineLevel="1" x14ac:dyDescent="0.45">
      <c r="A411" s="1" t="s">
        <v>831</v>
      </c>
      <c r="G411" s="1" t="s">
        <v>337</v>
      </c>
      <c r="H411" s="1">
        <v>1</v>
      </c>
      <c r="I411" s="1">
        <v>1</v>
      </c>
      <c r="J411" s="1">
        <v>1</v>
      </c>
      <c r="K411" s="1">
        <v>1</v>
      </c>
      <c r="L411" s="1">
        <v>4</v>
      </c>
      <c r="M411" s="1">
        <v>62</v>
      </c>
      <c r="N411" s="1">
        <v>79</v>
      </c>
      <c r="O411" s="1">
        <v>30</v>
      </c>
      <c r="P411" s="1">
        <v>79</v>
      </c>
      <c r="Q411" s="1">
        <v>250</v>
      </c>
      <c r="R411" s="1">
        <v>62</v>
      </c>
      <c r="S411" s="1">
        <v>79</v>
      </c>
      <c r="T411" s="1">
        <v>30</v>
      </c>
      <c r="U411" s="1">
        <v>79</v>
      </c>
    </row>
    <row r="412" spans="1:21" hidden="1" outlineLevel="1" x14ac:dyDescent="0.45">
      <c r="A412" s="2" t="s">
        <v>381</v>
      </c>
      <c r="G412" s="2" t="s">
        <v>306</v>
      </c>
      <c r="H412" s="2">
        <v>1</v>
      </c>
      <c r="I412" s="2">
        <v>1</v>
      </c>
      <c r="J412" s="2">
        <v>1</v>
      </c>
      <c r="K412" s="2">
        <v>1</v>
      </c>
      <c r="L412" s="2">
        <v>4</v>
      </c>
      <c r="M412" s="2">
        <v>56</v>
      </c>
      <c r="N412" s="2">
        <v>98</v>
      </c>
      <c r="O412" s="2">
        <v>29</v>
      </c>
      <c r="P412" s="2">
        <v>96</v>
      </c>
      <c r="Q412" s="2">
        <v>279</v>
      </c>
      <c r="R412" s="2">
        <v>56</v>
      </c>
      <c r="S412" s="2">
        <v>98</v>
      </c>
      <c r="T412" s="2">
        <v>29</v>
      </c>
      <c r="U412" s="2">
        <v>96</v>
      </c>
    </row>
    <row r="413" spans="1:21" hidden="1" outlineLevel="1" x14ac:dyDescent="0.45">
      <c r="A413" s="1" t="s">
        <v>250</v>
      </c>
      <c r="G413" s="1" t="s">
        <v>332</v>
      </c>
      <c r="H413" s="1">
        <v>1</v>
      </c>
      <c r="I413" s="1">
        <v>1</v>
      </c>
      <c r="J413" s="1">
        <v>1</v>
      </c>
      <c r="K413" s="1">
        <v>1</v>
      </c>
      <c r="L413" s="1">
        <v>4</v>
      </c>
      <c r="M413" s="1">
        <v>61</v>
      </c>
      <c r="N413" s="1">
        <v>99</v>
      </c>
      <c r="O413" s="1">
        <v>63</v>
      </c>
      <c r="P413" s="1">
        <v>80</v>
      </c>
      <c r="Q413" s="1">
        <v>303</v>
      </c>
      <c r="R413" s="1">
        <v>61</v>
      </c>
      <c r="S413" s="1">
        <v>99</v>
      </c>
      <c r="T413" s="1">
        <v>63</v>
      </c>
      <c r="U413" s="1">
        <v>80</v>
      </c>
    </row>
    <row r="414" spans="1:21" hidden="1" outlineLevel="1" x14ac:dyDescent="0.45">
      <c r="A414" s="1" t="s">
        <v>474</v>
      </c>
      <c r="G414" s="2" t="s">
        <v>425</v>
      </c>
      <c r="H414" s="2">
        <v>1</v>
      </c>
      <c r="I414" s="2">
        <v>1</v>
      </c>
      <c r="J414" s="2">
        <v>1</v>
      </c>
      <c r="K414" s="2">
        <v>1</v>
      </c>
      <c r="L414" s="2">
        <v>4</v>
      </c>
      <c r="M414" s="2">
        <v>82</v>
      </c>
      <c r="N414" s="2">
        <v>59</v>
      </c>
      <c r="O414" s="2">
        <v>83</v>
      </c>
      <c r="P414" s="2">
        <v>92</v>
      </c>
      <c r="Q414" s="2">
        <v>316</v>
      </c>
      <c r="R414" s="2">
        <v>82</v>
      </c>
      <c r="S414" s="2">
        <v>59</v>
      </c>
      <c r="T414" s="2">
        <v>83</v>
      </c>
      <c r="U414" s="2">
        <v>92</v>
      </c>
    </row>
    <row r="415" spans="1:21" hidden="1" outlineLevel="1" x14ac:dyDescent="0.45">
      <c r="A415" s="2" t="s">
        <v>61</v>
      </c>
      <c r="G415" s="1" t="s">
        <v>385</v>
      </c>
      <c r="H415" s="1">
        <v>1</v>
      </c>
      <c r="I415" s="1">
        <v>1</v>
      </c>
      <c r="J415" s="1">
        <v>1</v>
      </c>
      <c r="K415" s="1">
        <v>1</v>
      </c>
      <c r="L415" s="1">
        <v>4</v>
      </c>
      <c r="M415" s="1">
        <v>74</v>
      </c>
      <c r="N415" s="1">
        <v>62</v>
      </c>
      <c r="O415" s="1">
        <v>94</v>
      </c>
      <c r="P415" s="1">
        <v>95</v>
      </c>
      <c r="Q415" s="1">
        <v>325</v>
      </c>
      <c r="R415" s="1">
        <v>74</v>
      </c>
      <c r="S415" s="1">
        <v>62</v>
      </c>
      <c r="T415" s="1">
        <v>94</v>
      </c>
      <c r="U415" s="1">
        <v>95</v>
      </c>
    </row>
    <row r="416" spans="1:21" hidden="1" outlineLevel="1" x14ac:dyDescent="0.45">
      <c r="A416" s="2" t="s">
        <v>118</v>
      </c>
      <c r="G416" s="2" t="s">
        <v>313</v>
      </c>
      <c r="H416" s="2">
        <v>1</v>
      </c>
      <c r="I416" s="2">
        <v>1</v>
      </c>
      <c r="J416" s="2">
        <v>0</v>
      </c>
      <c r="K416" s="2">
        <v>1</v>
      </c>
      <c r="L416" s="2">
        <v>3</v>
      </c>
      <c r="M416" s="2">
        <v>57</v>
      </c>
      <c r="N416" s="2">
        <v>27</v>
      </c>
      <c r="O416" s="2">
        <v>1000</v>
      </c>
      <c r="P416" s="2">
        <v>42</v>
      </c>
      <c r="Q416" s="2">
        <v>1126</v>
      </c>
      <c r="R416" s="2">
        <v>57</v>
      </c>
      <c r="S416" s="2">
        <v>27</v>
      </c>
      <c r="T416" s="2">
        <v>0</v>
      </c>
      <c r="U416" s="2">
        <v>42</v>
      </c>
    </row>
    <row r="417" spans="1:21" hidden="1" outlineLevel="1" x14ac:dyDescent="0.45">
      <c r="A417" s="2" t="s">
        <v>369</v>
      </c>
      <c r="G417" s="1" t="s">
        <v>366</v>
      </c>
      <c r="H417" s="1">
        <v>1</v>
      </c>
      <c r="I417" s="1">
        <v>1</v>
      </c>
      <c r="J417" s="1">
        <v>0</v>
      </c>
      <c r="K417" s="1">
        <v>1</v>
      </c>
      <c r="L417" s="1">
        <v>3</v>
      </c>
      <c r="M417" s="1">
        <v>69</v>
      </c>
      <c r="N417" s="1">
        <v>29</v>
      </c>
      <c r="O417" s="1">
        <v>1000</v>
      </c>
      <c r="P417" s="1">
        <v>28</v>
      </c>
      <c r="Q417" s="1">
        <v>1126</v>
      </c>
      <c r="R417" s="1">
        <v>69</v>
      </c>
      <c r="S417" s="1">
        <v>29</v>
      </c>
      <c r="T417" s="1">
        <v>0</v>
      </c>
      <c r="U417" s="1">
        <v>28</v>
      </c>
    </row>
    <row r="418" spans="1:21" hidden="1" outlineLevel="1" x14ac:dyDescent="0.45">
      <c r="A418" s="1" t="s">
        <v>145</v>
      </c>
      <c r="G418" s="2" t="s">
        <v>162</v>
      </c>
      <c r="H418" s="2">
        <v>1</v>
      </c>
      <c r="I418" s="2">
        <v>0</v>
      </c>
      <c r="J418" s="2">
        <v>1</v>
      </c>
      <c r="K418" s="2">
        <v>1</v>
      </c>
      <c r="L418" s="2">
        <v>3</v>
      </c>
      <c r="M418" s="2">
        <v>28</v>
      </c>
      <c r="N418" s="2">
        <v>1000</v>
      </c>
      <c r="O418" s="2">
        <v>52</v>
      </c>
      <c r="P418" s="2">
        <v>49</v>
      </c>
      <c r="Q418" s="2">
        <v>1129</v>
      </c>
      <c r="R418" s="2">
        <v>28</v>
      </c>
      <c r="S418" s="2">
        <v>0</v>
      </c>
      <c r="T418" s="2">
        <v>52</v>
      </c>
      <c r="U418" s="2">
        <v>49</v>
      </c>
    </row>
    <row r="419" spans="1:21" hidden="1" outlineLevel="1" x14ac:dyDescent="0.45">
      <c r="A419" s="1" t="s">
        <v>763</v>
      </c>
      <c r="G419" s="1" t="s">
        <v>230</v>
      </c>
      <c r="H419" s="1">
        <v>1</v>
      </c>
      <c r="I419" s="1">
        <v>0</v>
      </c>
      <c r="J419" s="1">
        <v>1</v>
      </c>
      <c r="K419" s="1">
        <v>1</v>
      </c>
      <c r="L419" s="1">
        <v>3</v>
      </c>
      <c r="M419" s="1">
        <v>41</v>
      </c>
      <c r="N419" s="1">
        <v>1000</v>
      </c>
      <c r="O419" s="1">
        <v>16</v>
      </c>
      <c r="P419" s="1">
        <v>90</v>
      </c>
      <c r="Q419" s="1">
        <v>1147</v>
      </c>
      <c r="R419" s="1">
        <v>41</v>
      </c>
      <c r="S419" s="1">
        <v>0</v>
      </c>
      <c r="T419" s="1">
        <v>16</v>
      </c>
      <c r="U419" s="1">
        <v>90</v>
      </c>
    </row>
    <row r="420" spans="1:21" hidden="1" outlineLevel="1" x14ac:dyDescent="0.45">
      <c r="A420" s="2" t="s">
        <v>230</v>
      </c>
      <c r="G420" s="2" t="s">
        <v>347</v>
      </c>
      <c r="H420" s="2">
        <v>1</v>
      </c>
      <c r="I420" s="2">
        <v>1</v>
      </c>
      <c r="J420" s="2">
        <v>0</v>
      </c>
      <c r="K420" s="2">
        <v>1</v>
      </c>
      <c r="L420" s="2">
        <v>3</v>
      </c>
      <c r="M420" s="2">
        <v>65</v>
      </c>
      <c r="N420" s="2">
        <v>53</v>
      </c>
      <c r="O420" s="2">
        <v>1000</v>
      </c>
      <c r="P420" s="2">
        <v>31</v>
      </c>
      <c r="Q420" s="2">
        <v>1149</v>
      </c>
      <c r="R420" s="2">
        <v>65</v>
      </c>
      <c r="S420" s="2">
        <v>53</v>
      </c>
      <c r="T420" s="2">
        <v>0</v>
      </c>
      <c r="U420" s="2">
        <v>31</v>
      </c>
    </row>
    <row r="421" spans="1:21" hidden="1" outlineLevel="1" x14ac:dyDescent="0.45">
      <c r="A421" s="2" t="s">
        <v>67</v>
      </c>
      <c r="G421" s="1" t="s">
        <v>250</v>
      </c>
      <c r="H421" s="1">
        <v>1</v>
      </c>
      <c r="I421" s="1">
        <v>0</v>
      </c>
      <c r="J421" s="1">
        <v>1</v>
      </c>
      <c r="K421" s="1">
        <v>1</v>
      </c>
      <c r="L421" s="1">
        <v>3</v>
      </c>
      <c r="M421" s="1">
        <v>45</v>
      </c>
      <c r="N421" s="1">
        <v>1000</v>
      </c>
      <c r="O421" s="1">
        <v>38</v>
      </c>
      <c r="P421" s="1">
        <v>81</v>
      </c>
      <c r="Q421" s="1">
        <v>1164</v>
      </c>
      <c r="R421" s="1">
        <v>45</v>
      </c>
      <c r="S421" s="1">
        <v>0</v>
      </c>
      <c r="T421" s="1">
        <v>38</v>
      </c>
      <c r="U421" s="1">
        <v>81</v>
      </c>
    </row>
    <row r="422" spans="1:21" hidden="1" outlineLevel="1" x14ac:dyDescent="0.45">
      <c r="A422" s="1" t="s">
        <v>416</v>
      </c>
      <c r="G422" s="2" t="s">
        <v>352</v>
      </c>
      <c r="H422" s="2">
        <v>1</v>
      </c>
      <c r="I422" s="2">
        <v>1</v>
      </c>
      <c r="J422" s="2">
        <v>0</v>
      </c>
      <c r="K422" s="2">
        <v>1</v>
      </c>
      <c r="L422" s="2">
        <v>3</v>
      </c>
      <c r="M422" s="2">
        <v>66</v>
      </c>
      <c r="N422" s="2">
        <v>54</v>
      </c>
      <c r="O422" s="2">
        <v>1000</v>
      </c>
      <c r="P422" s="2">
        <v>65</v>
      </c>
      <c r="Q422" s="2">
        <v>1185</v>
      </c>
      <c r="R422" s="2">
        <v>66</v>
      </c>
      <c r="S422" s="2">
        <v>54</v>
      </c>
      <c r="T422" s="2">
        <v>0</v>
      </c>
      <c r="U422" s="2">
        <v>65</v>
      </c>
    </row>
    <row r="423" spans="1:21" hidden="1" outlineLevel="1" x14ac:dyDescent="0.45">
      <c r="A423" s="2" t="s">
        <v>408</v>
      </c>
      <c r="G423" s="1" t="s">
        <v>216</v>
      </c>
      <c r="H423" s="1">
        <v>1</v>
      </c>
      <c r="I423" s="1">
        <v>0</v>
      </c>
      <c r="J423" s="1">
        <v>1</v>
      </c>
      <c r="K423" s="1">
        <v>1</v>
      </c>
      <c r="L423" s="1">
        <v>3</v>
      </c>
      <c r="M423" s="1">
        <v>38</v>
      </c>
      <c r="N423" s="1">
        <v>1000</v>
      </c>
      <c r="O423" s="1">
        <v>88</v>
      </c>
      <c r="P423" s="1">
        <v>62</v>
      </c>
      <c r="Q423" s="1">
        <v>1188</v>
      </c>
      <c r="R423" s="1">
        <v>38</v>
      </c>
      <c r="S423" s="1">
        <v>0</v>
      </c>
      <c r="T423" s="1">
        <v>88</v>
      </c>
      <c r="U423" s="1">
        <v>62</v>
      </c>
    </row>
    <row r="424" spans="1:21" hidden="1" outlineLevel="1" x14ac:dyDescent="0.45">
      <c r="A424" s="1" t="s">
        <v>451</v>
      </c>
      <c r="G424" s="2" t="s">
        <v>326</v>
      </c>
      <c r="H424" s="2">
        <v>1</v>
      </c>
      <c r="I424" s="2">
        <v>0</v>
      </c>
      <c r="J424" s="2">
        <v>1</v>
      </c>
      <c r="K424" s="2">
        <v>1</v>
      </c>
      <c r="L424" s="2">
        <v>3</v>
      </c>
      <c r="M424" s="2">
        <v>60</v>
      </c>
      <c r="N424" s="2">
        <v>1000</v>
      </c>
      <c r="O424" s="2">
        <v>58</v>
      </c>
      <c r="P424" s="2">
        <v>73</v>
      </c>
      <c r="Q424" s="2">
        <v>1191</v>
      </c>
      <c r="R424" s="2">
        <v>60</v>
      </c>
      <c r="S424" s="2">
        <v>0</v>
      </c>
      <c r="T424" s="2">
        <v>58</v>
      </c>
      <c r="U424" s="2">
        <v>73</v>
      </c>
    </row>
    <row r="425" spans="1:21" hidden="1" outlineLevel="1" x14ac:dyDescent="0.45">
      <c r="A425" s="2" t="s">
        <v>282</v>
      </c>
      <c r="G425" s="1" t="s">
        <v>808</v>
      </c>
      <c r="H425" s="1">
        <v>1</v>
      </c>
      <c r="I425" s="1">
        <v>1</v>
      </c>
      <c r="J425" s="1">
        <v>0</v>
      </c>
      <c r="K425" s="1">
        <v>1</v>
      </c>
      <c r="L425" s="1">
        <v>3</v>
      </c>
      <c r="M425" s="1">
        <v>95</v>
      </c>
      <c r="N425" s="1">
        <v>61</v>
      </c>
      <c r="O425" s="1">
        <v>1000</v>
      </c>
      <c r="P425" s="1">
        <v>38</v>
      </c>
      <c r="Q425" s="1">
        <v>1194</v>
      </c>
      <c r="R425" s="1">
        <v>95</v>
      </c>
      <c r="S425" s="1">
        <v>61</v>
      </c>
      <c r="T425" s="1">
        <v>0</v>
      </c>
      <c r="U425" s="1">
        <v>38</v>
      </c>
    </row>
    <row r="426" spans="1:21" hidden="1" outlineLevel="1" x14ac:dyDescent="0.45">
      <c r="A426" s="1" t="s">
        <v>216</v>
      </c>
      <c r="G426" s="2" t="s">
        <v>829</v>
      </c>
      <c r="H426" s="2">
        <v>1</v>
      </c>
      <c r="I426" s="2">
        <v>1</v>
      </c>
      <c r="J426" s="2">
        <v>0</v>
      </c>
      <c r="K426" s="2">
        <v>1</v>
      </c>
      <c r="L426" s="2">
        <v>3</v>
      </c>
      <c r="M426" s="2">
        <v>64</v>
      </c>
      <c r="N426" s="2">
        <v>57</v>
      </c>
      <c r="O426" s="2">
        <v>1000</v>
      </c>
      <c r="P426" s="2">
        <v>76</v>
      </c>
      <c r="Q426" s="2">
        <v>1197</v>
      </c>
      <c r="R426" s="2">
        <v>64</v>
      </c>
      <c r="S426" s="2">
        <v>57</v>
      </c>
      <c r="T426" s="2">
        <v>0</v>
      </c>
      <c r="U426" s="2">
        <v>76</v>
      </c>
    </row>
    <row r="427" spans="1:21" hidden="1" outlineLevel="1" x14ac:dyDescent="0.45">
      <c r="A427" s="2" t="s">
        <v>602</v>
      </c>
      <c r="G427" s="1" t="s">
        <v>471</v>
      </c>
      <c r="H427" s="1">
        <v>1</v>
      </c>
      <c r="I427" s="1">
        <v>1</v>
      </c>
      <c r="J427" s="1">
        <v>0</v>
      </c>
      <c r="K427" s="1">
        <v>1</v>
      </c>
      <c r="L427" s="1">
        <v>3</v>
      </c>
      <c r="M427" s="1">
        <v>98</v>
      </c>
      <c r="N427" s="1">
        <v>64</v>
      </c>
      <c r="O427" s="1">
        <v>1000</v>
      </c>
      <c r="P427" s="1">
        <v>58</v>
      </c>
      <c r="Q427" s="1">
        <v>1220</v>
      </c>
      <c r="R427" s="1">
        <v>98</v>
      </c>
      <c r="S427" s="1">
        <v>64</v>
      </c>
      <c r="T427" s="1">
        <v>0</v>
      </c>
      <c r="U427" s="1">
        <v>58</v>
      </c>
    </row>
    <row r="428" spans="1:21" hidden="1" outlineLevel="1" x14ac:dyDescent="0.45">
      <c r="A428" s="1" t="s">
        <v>8</v>
      </c>
      <c r="G428" s="2" t="s">
        <v>369</v>
      </c>
      <c r="H428" s="2">
        <v>1</v>
      </c>
      <c r="I428" s="2">
        <v>0</v>
      </c>
      <c r="J428" s="2">
        <v>1</v>
      </c>
      <c r="K428" s="2">
        <v>1</v>
      </c>
      <c r="L428" s="2">
        <v>3</v>
      </c>
      <c r="M428" s="2">
        <v>70</v>
      </c>
      <c r="N428" s="2">
        <v>1000</v>
      </c>
      <c r="O428" s="2">
        <v>61</v>
      </c>
      <c r="P428" s="2">
        <v>94</v>
      </c>
      <c r="Q428" s="2">
        <v>1225</v>
      </c>
      <c r="R428" s="2">
        <v>70</v>
      </c>
      <c r="S428" s="2">
        <v>0</v>
      </c>
      <c r="T428" s="2">
        <v>61</v>
      </c>
      <c r="U428" s="2">
        <v>94</v>
      </c>
    </row>
    <row r="429" spans="1:21" hidden="1" outlineLevel="1" x14ac:dyDescent="0.45">
      <c r="A429" s="1" t="s">
        <v>600</v>
      </c>
      <c r="G429" s="1" t="s">
        <v>388</v>
      </c>
      <c r="H429" s="1">
        <v>1</v>
      </c>
      <c r="I429" s="1">
        <v>1</v>
      </c>
      <c r="J429" s="1">
        <v>0</v>
      </c>
      <c r="K429" s="1">
        <v>1</v>
      </c>
      <c r="L429" s="1">
        <v>3</v>
      </c>
      <c r="M429" s="1">
        <v>75</v>
      </c>
      <c r="N429" s="1">
        <v>66</v>
      </c>
      <c r="O429" s="1">
        <v>1000</v>
      </c>
      <c r="P429" s="1">
        <v>84</v>
      </c>
      <c r="Q429" s="1">
        <v>1225</v>
      </c>
      <c r="R429" s="1">
        <v>75</v>
      </c>
      <c r="S429" s="1">
        <v>66</v>
      </c>
      <c r="T429" s="1">
        <v>0</v>
      </c>
      <c r="U429" s="1">
        <v>84</v>
      </c>
    </row>
    <row r="430" spans="1:21" hidden="1" outlineLevel="1" x14ac:dyDescent="0.45">
      <c r="A430" s="2" t="s">
        <v>403</v>
      </c>
      <c r="G430" s="2" t="s">
        <v>474</v>
      </c>
      <c r="H430" s="2">
        <v>1</v>
      </c>
      <c r="I430" s="2">
        <v>0</v>
      </c>
      <c r="J430" s="2">
        <v>1</v>
      </c>
      <c r="K430" s="2">
        <v>1</v>
      </c>
      <c r="L430" s="2">
        <v>3</v>
      </c>
      <c r="M430" s="2">
        <v>99</v>
      </c>
      <c r="N430" s="2">
        <v>1000</v>
      </c>
      <c r="O430" s="2">
        <v>54</v>
      </c>
      <c r="P430" s="2">
        <v>89</v>
      </c>
      <c r="Q430" s="2">
        <v>1242</v>
      </c>
      <c r="R430" s="2">
        <v>99</v>
      </c>
      <c r="S430" s="2">
        <v>0</v>
      </c>
      <c r="T430" s="2">
        <v>54</v>
      </c>
      <c r="U430" s="2">
        <v>89</v>
      </c>
    </row>
    <row r="431" spans="1:21" hidden="1" outlineLevel="1" x14ac:dyDescent="0.45">
      <c r="A431" s="1" t="s">
        <v>620</v>
      </c>
      <c r="G431" s="1" t="s">
        <v>807</v>
      </c>
      <c r="H431" s="1">
        <v>1</v>
      </c>
      <c r="I431" s="1">
        <v>0</v>
      </c>
      <c r="J431" s="1">
        <v>0</v>
      </c>
      <c r="K431" s="1">
        <v>1</v>
      </c>
      <c r="L431" s="1">
        <v>2</v>
      </c>
      <c r="M431" s="1">
        <v>63</v>
      </c>
      <c r="N431" s="1">
        <v>1000</v>
      </c>
      <c r="O431" s="1">
        <v>1000</v>
      </c>
      <c r="P431" s="1">
        <v>37</v>
      </c>
      <c r="Q431" s="1">
        <v>2100</v>
      </c>
      <c r="R431" s="1">
        <v>63</v>
      </c>
      <c r="S431" s="1">
        <v>0</v>
      </c>
      <c r="T431" s="1">
        <v>0</v>
      </c>
      <c r="U431" s="1">
        <v>37</v>
      </c>
    </row>
    <row r="432" spans="1:21" hidden="1" outlineLevel="1" x14ac:dyDescent="0.45">
      <c r="A432" s="2" t="s">
        <v>434</v>
      </c>
      <c r="G432" s="2" t="s">
        <v>372</v>
      </c>
      <c r="H432" s="2">
        <v>1</v>
      </c>
      <c r="I432" s="2">
        <v>0</v>
      </c>
      <c r="J432" s="2">
        <v>0</v>
      </c>
      <c r="K432" s="2">
        <v>1</v>
      </c>
      <c r="L432" s="2">
        <v>2</v>
      </c>
      <c r="M432" s="2">
        <v>71</v>
      </c>
      <c r="N432" s="2">
        <v>1000</v>
      </c>
      <c r="O432" s="2">
        <v>1000</v>
      </c>
      <c r="P432" s="2">
        <v>56</v>
      </c>
      <c r="Q432" s="2">
        <v>2127</v>
      </c>
      <c r="R432" s="2">
        <v>71</v>
      </c>
      <c r="S432" s="2">
        <v>0</v>
      </c>
      <c r="T432" s="2">
        <v>0</v>
      </c>
      <c r="U432" s="2">
        <v>56</v>
      </c>
    </row>
    <row r="433" spans="1:22" hidden="1" outlineLevel="1" x14ac:dyDescent="0.45">
      <c r="A433" s="1" t="s">
        <v>54</v>
      </c>
      <c r="G433" s="1" t="s">
        <v>416</v>
      </c>
      <c r="H433" s="1">
        <v>1</v>
      </c>
      <c r="I433" s="1">
        <v>0</v>
      </c>
      <c r="J433" s="1">
        <v>0</v>
      </c>
      <c r="K433" s="1">
        <v>1</v>
      </c>
      <c r="L433" s="1">
        <v>2</v>
      </c>
      <c r="M433" s="1">
        <v>82</v>
      </c>
      <c r="N433" s="1">
        <v>1000</v>
      </c>
      <c r="O433" s="1">
        <v>1000</v>
      </c>
      <c r="P433" s="1">
        <v>72</v>
      </c>
      <c r="Q433" s="1">
        <v>2154</v>
      </c>
      <c r="R433" s="1">
        <v>82</v>
      </c>
      <c r="S433" s="1">
        <v>0</v>
      </c>
      <c r="T433" s="1">
        <v>0</v>
      </c>
      <c r="U433" s="1">
        <v>72</v>
      </c>
    </row>
    <row r="434" spans="1:22" hidden="1" outlineLevel="1" x14ac:dyDescent="0.45">
      <c r="A434" s="1" t="s">
        <v>844</v>
      </c>
      <c r="G434" s="12" t="s">
        <v>440</v>
      </c>
      <c r="H434" s="12">
        <v>1</v>
      </c>
      <c r="I434" s="12">
        <v>0</v>
      </c>
      <c r="J434" s="12">
        <v>0</v>
      </c>
      <c r="K434" s="12">
        <v>1</v>
      </c>
      <c r="L434" s="12">
        <v>2</v>
      </c>
      <c r="M434" s="12">
        <v>88</v>
      </c>
      <c r="N434" s="12">
        <v>1000</v>
      </c>
      <c r="O434" s="12">
        <v>1000</v>
      </c>
      <c r="P434" s="12">
        <v>99</v>
      </c>
      <c r="Q434" s="12">
        <v>2187</v>
      </c>
      <c r="R434" s="12">
        <v>88</v>
      </c>
      <c r="S434" s="12">
        <v>0</v>
      </c>
      <c r="T434" s="12">
        <v>0</v>
      </c>
      <c r="U434" s="12">
        <v>99</v>
      </c>
    </row>
    <row r="435" spans="1:22" collapsed="1" x14ac:dyDescent="0.45">
      <c r="A435" s="2" t="s">
        <v>466</v>
      </c>
    </row>
    <row r="436" spans="1:22" x14ac:dyDescent="0.45">
      <c r="A436" s="2" t="s">
        <v>83</v>
      </c>
      <c r="G436" t="s">
        <v>884</v>
      </c>
    </row>
    <row r="437" spans="1:22" x14ac:dyDescent="0.45">
      <c r="A437" s="2" t="s">
        <v>689</v>
      </c>
      <c r="G437" s="8" t="s">
        <v>855</v>
      </c>
      <c r="H437" s="8" t="s">
        <v>846</v>
      </c>
      <c r="I437" s="8" t="s">
        <v>848</v>
      </c>
      <c r="J437" s="8" t="s">
        <v>849</v>
      </c>
      <c r="K437" s="8" t="s">
        <v>850</v>
      </c>
      <c r="L437" s="8" t="s">
        <v>861</v>
      </c>
      <c r="M437" s="8" t="s">
        <v>875</v>
      </c>
      <c r="N437" s="8" t="s">
        <v>876</v>
      </c>
      <c r="O437" s="8" t="s">
        <v>877</v>
      </c>
      <c r="P437" s="8" t="s">
        <v>878</v>
      </c>
      <c r="Q437" s="8" t="s">
        <v>874</v>
      </c>
      <c r="R437" s="8" t="s">
        <v>870</v>
      </c>
      <c r="S437" s="8" t="s">
        <v>871</v>
      </c>
      <c r="T437" s="8" t="s">
        <v>872</v>
      </c>
      <c r="U437" s="8" t="s">
        <v>873</v>
      </c>
      <c r="V437" s="8" t="s">
        <v>856</v>
      </c>
    </row>
    <row r="438" spans="1:22" hidden="1" outlineLevel="1" x14ac:dyDescent="0.45">
      <c r="A438" s="1" t="s">
        <v>270</v>
      </c>
      <c r="G438" s="1" t="s">
        <v>8</v>
      </c>
      <c r="H438" s="1">
        <v>1</v>
      </c>
      <c r="I438" s="1">
        <v>1</v>
      </c>
      <c r="J438" s="1">
        <v>1</v>
      </c>
      <c r="K438" s="1">
        <v>1</v>
      </c>
      <c r="L438" s="1">
        <v>4</v>
      </c>
      <c r="M438" s="1">
        <v>2</v>
      </c>
      <c r="N438" s="1">
        <v>1</v>
      </c>
      <c r="O438" s="1">
        <v>5</v>
      </c>
      <c r="P438" s="1">
        <v>1</v>
      </c>
      <c r="Q438" s="1">
        <v>9</v>
      </c>
      <c r="R438" s="1">
        <v>2</v>
      </c>
      <c r="S438" s="1">
        <v>1</v>
      </c>
      <c r="T438" s="1">
        <v>5</v>
      </c>
      <c r="U438" s="1">
        <v>1</v>
      </c>
      <c r="V438" s="11">
        <v>2</v>
      </c>
    </row>
    <row r="439" spans="1:22" hidden="1" outlineLevel="1" x14ac:dyDescent="0.45">
      <c r="A439" s="1" t="s">
        <v>199</v>
      </c>
      <c r="G439" s="2" t="s">
        <v>21</v>
      </c>
      <c r="H439" s="2">
        <v>1</v>
      </c>
      <c r="I439" s="2">
        <v>1</v>
      </c>
      <c r="J439" s="2">
        <v>1</v>
      </c>
      <c r="K439" s="2">
        <v>1</v>
      </c>
      <c r="L439" s="2">
        <v>4</v>
      </c>
      <c r="M439" s="2">
        <v>3</v>
      </c>
      <c r="N439" s="2">
        <v>2</v>
      </c>
      <c r="O439" s="2">
        <v>3</v>
      </c>
      <c r="P439" s="2">
        <v>2</v>
      </c>
      <c r="Q439" s="2">
        <v>10</v>
      </c>
      <c r="R439" s="2">
        <v>3</v>
      </c>
      <c r="S439" s="2">
        <v>2</v>
      </c>
      <c r="T439" s="2">
        <v>3</v>
      </c>
      <c r="U439" s="2">
        <v>2</v>
      </c>
      <c r="V439" s="2">
        <v>4</v>
      </c>
    </row>
    <row r="440" spans="1:22" hidden="1" outlineLevel="1" x14ac:dyDescent="0.45">
      <c r="A440" s="2" t="s">
        <v>733</v>
      </c>
      <c r="G440" s="1" t="s">
        <v>27</v>
      </c>
      <c r="H440" s="1">
        <v>1</v>
      </c>
      <c r="I440" s="1">
        <v>1</v>
      </c>
      <c r="J440" s="1">
        <v>1</v>
      </c>
      <c r="K440" s="1">
        <v>1</v>
      </c>
      <c r="L440" s="1">
        <v>4</v>
      </c>
      <c r="M440" s="1">
        <v>5</v>
      </c>
      <c r="N440" s="1">
        <v>3</v>
      </c>
      <c r="O440" s="1">
        <v>1</v>
      </c>
      <c r="P440" s="1">
        <v>3</v>
      </c>
      <c r="Q440" s="1">
        <v>12</v>
      </c>
      <c r="R440" s="1">
        <v>5</v>
      </c>
      <c r="S440" s="1">
        <v>3</v>
      </c>
      <c r="T440" s="1">
        <v>1</v>
      </c>
      <c r="U440" s="1">
        <v>3</v>
      </c>
      <c r="V440" s="2">
        <v>5</v>
      </c>
    </row>
    <row r="441" spans="1:22" hidden="1" outlineLevel="1" x14ac:dyDescent="0.45">
      <c r="A441" s="1" t="s">
        <v>756</v>
      </c>
      <c r="G441" s="2" t="s">
        <v>0</v>
      </c>
      <c r="H441" s="2">
        <v>1</v>
      </c>
      <c r="I441" s="2">
        <v>1</v>
      </c>
      <c r="J441" s="2">
        <v>1</v>
      </c>
      <c r="K441" s="2">
        <v>1</v>
      </c>
      <c r="L441" s="2">
        <v>4</v>
      </c>
      <c r="M441" s="2">
        <v>1</v>
      </c>
      <c r="N441" s="2">
        <v>7</v>
      </c>
      <c r="O441" s="2">
        <v>4</v>
      </c>
      <c r="P441" s="2">
        <v>5</v>
      </c>
      <c r="Q441" s="2">
        <v>17</v>
      </c>
      <c r="R441" s="2">
        <v>1</v>
      </c>
      <c r="S441" s="2">
        <v>7</v>
      </c>
      <c r="T441" s="2">
        <v>4</v>
      </c>
      <c r="U441" s="2">
        <v>5</v>
      </c>
      <c r="V441" s="2">
        <v>1</v>
      </c>
    </row>
    <row r="442" spans="1:22" hidden="1" outlineLevel="1" x14ac:dyDescent="0.45">
      <c r="A442" s="2" t="s">
        <v>234</v>
      </c>
      <c r="G442" s="1" t="s">
        <v>15</v>
      </c>
      <c r="H442" s="1">
        <v>1</v>
      </c>
      <c r="I442" s="1">
        <v>1</v>
      </c>
      <c r="J442" s="1">
        <v>1</v>
      </c>
      <c r="K442" s="1">
        <v>1</v>
      </c>
      <c r="L442" s="1">
        <v>4</v>
      </c>
      <c r="M442" s="1">
        <v>3</v>
      </c>
      <c r="N442" s="1">
        <v>4</v>
      </c>
      <c r="O442" s="1">
        <v>2</v>
      </c>
      <c r="P442" s="1">
        <v>12</v>
      </c>
      <c r="Q442" s="1">
        <v>21</v>
      </c>
      <c r="R442" s="1">
        <v>3</v>
      </c>
      <c r="S442" s="1">
        <v>4</v>
      </c>
      <c r="T442" s="1">
        <v>2</v>
      </c>
      <c r="U442" s="1">
        <v>12</v>
      </c>
      <c r="V442" s="2">
        <v>3</v>
      </c>
    </row>
    <row r="443" spans="1:22" hidden="1" outlineLevel="1" x14ac:dyDescent="0.45">
      <c r="A443" s="1" t="s">
        <v>360</v>
      </c>
      <c r="G443" s="2" t="s">
        <v>792</v>
      </c>
      <c r="H443" s="2">
        <v>1</v>
      </c>
      <c r="I443" s="2">
        <v>1</v>
      </c>
      <c r="J443" s="2">
        <v>1</v>
      </c>
      <c r="K443" s="2">
        <v>1</v>
      </c>
      <c r="L443" s="2">
        <v>4</v>
      </c>
      <c r="M443" s="2">
        <v>8</v>
      </c>
      <c r="N443" s="2">
        <v>5</v>
      </c>
      <c r="O443" s="2">
        <v>27</v>
      </c>
      <c r="P443" s="2">
        <v>4</v>
      </c>
      <c r="Q443" s="2">
        <v>44</v>
      </c>
      <c r="R443" s="2">
        <v>8</v>
      </c>
      <c r="S443" s="2">
        <v>5</v>
      </c>
      <c r="T443" s="2">
        <v>27</v>
      </c>
      <c r="U443" s="2">
        <v>4</v>
      </c>
      <c r="V443" s="2">
        <v>8</v>
      </c>
    </row>
    <row r="444" spans="1:22" hidden="1" outlineLevel="1" x14ac:dyDescent="0.45">
      <c r="A444" s="2" t="s">
        <v>395</v>
      </c>
      <c r="G444" s="1" t="s">
        <v>61</v>
      </c>
      <c r="H444" s="1">
        <v>1</v>
      </c>
      <c r="I444" s="1">
        <v>1</v>
      </c>
      <c r="J444" s="1">
        <v>1</v>
      </c>
      <c r="K444" s="1">
        <v>1</v>
      </c>
      <c r="L444" s="1">
        <v>4</v>
      </c>
      <c r="M444" s="1">
        <v>11</v>
      </c>
      <c r="N444" s="1">
        <v>8</v>
      </c>
      <c r="O444" s="1">
        <v>22</v>
      </c>
      <c r="P444" s="1">
        <v>9</v>
      </c>
      <c r="Q444" s="1">
        <v>50</v>
      </c>
      <c r="R444" s="1">
        <v>11</v>
      </c>
      <c r="S444" s="1">
        <v>8</v>
      </c>
      <c r="T444" s="1">
        <v>22</v>
      </c>
      <c r="U444" s="1">
        <v>9</v>
      </c>
      <c r="V444" s="2">
        <v>11</v>
      </c>
    </row>
    <row r="445" spans="1:22" hidden="1" outlineLevel="1" x14ac:dyDescent="0.45">
      <c r="A445" s="1" t="s">
        <v>190</v>
      </c>
      <c r="G445" s="2" t="s">
        <v>48</v>
      </c>
      <c r="H445" s="2">
        <v>1</v>
      </c>
      <c r="I445" s="2">
        <v>1</v>
      </c>
      <c r="J445" s="2">
        <v>1</v>
      </c>
      <c r="K445" s="2">
        <v>1</v>
      </c>
      <c r="L445" s="2">
        <v>4</v>
      </c>
      <c r="M445" s="2">
        <v>9</v>
      </c>
      <c r="N445" s="2">
        <v>11</v>
      </c>
      <c r="O445" s="2">
        <v>18</v>
      </c>
      <c r="P445" s="2">
        <v>14</v>
      </c>
      <c r="Q445" s="2">
        <v>52</v>
      </c>
      <c r="R445" s="2">
        <v>9</v>
      </c>
      <c r="S445" s="2">
        <v>11</v>
      </c>
      <c r="T445" s="2">
        <v>18</v>
      </c>
      <c r="U445" s="2">
        <v>14</v>
      </c>
      <c r="V445" s="2">
        <v>9</v>
      </c>
    </row>
    <row r="446" spans="1:22" hidden="1" outlineLevel="1" x14ac:dyDescent="0.45">
      <c r="A446" s="2" t="s">
        <v>734</v>
      </c>
      <c r="G446" s="1" t="s">
        <v>79</v>
      </c>
      <c r="H446" s="1">
        <v>1</v>
      </c>
      <c r="I446" s="1">
        <v>1</v>
      </c>
      <c r="J446" s="1">
        <v>1</v>
      </c>
      <c r="K446" s="1">
        <v>1</v>
      </c>
      <c r="L446" s="1">
        <v>4</v>
      </c>
      <c r="M446" s="1">
        <v>14</v>
      </c>
      <c r="N446" s="1">
        <v>15</v>
      </c>
      <c r="O446" s="1">
        <v>13</v>
      </c>
      <c r="P446" s="1">
        <v>11</v>
      </c>
      <c r="Q446" s="1">
        <v>53</v>
      </c>
      <c r="R446" s="1">
        <v>14</v>
      </c>
      <c r="S446" s="1">
        <v>15</v>
      </c>
      <c r="T446" s="1">
        <v>13</v>
      </c>
      <c r="U446" s="1">
        <v>11</v>
      </c>
      <c r="V446" s="2">
        <v>14</v>
      </c>
    </row>
    <row r="447" spans="1:22" hidden="1" outlineLevel="1" x14ac:dyDescent="0.45">
      <c r="A447" s="1" t="s">
        <v>211</v>
      </c>
      <c r="G447" s="2" t="s">
        <v>36</v>
      </c>
      <c r="H447" s="2">
        <v>1</v>
      </c>
      <c r="I447" s="2">
        <v>1</v>
      </c>
      <c r="J447" s="2">
        <v>1</v>
      </c>
      <c r="K447" s="2">
        <v>1</v>
      </c>
      <c r="L447" s="2">
        <v>4</v>
      </c>
      <c r="M447" s="2">
        <v>7</v>
      </c>
      <c r="N447" s="2">
        <v>6</v>
      </c>
      <c r="O447" s="2">
        <v>16</v>
      </c>
      <c r="P447" s="2">
        <v>26</v>
      </c>
      <c r="Q447" s="2">
        <v>55</v>
      </c>
      <c r="R447" s="2">
        <v>7</v>
      </c>
      <c r="S447" s="2">
        <v>6</v>
      </c>
      <c r="T447" s="2">
        <v>16</v>
      </c>
      <c r="U447" s="2">
        <v>26</v>
      </c>
      <c r="V447" s="2">
        <v>7</v>
      </c>
    </row>
    <row r="448" spans="1:22" hidden="1" outlineLevel="1" x14ac:dyDescent="0.45">
      <c r="A448" s="1" t="s">
        <v>770</v>
      </c>
      <c r="G448" s="1" t="s">
        <v>118</v>
      </c>
      <c r="H448" s="1">
        <v>1</v>
      </c>
      <c r="I448" s="1">
        <v>1</v>
      </c>
      <c r="J448" s="1">
        <v>1</v>
      </c>
      <c r="K448" s="1">
        <v>1</v>
      </c>
      <c r="L448" s="1">
        <v>4</v>
      </c>
      <c r="M448" s="1">
        <v>20</v>
      </c>
      <c r="N448" s="1">
        <v>12</v>
      </c>
      <c r="O448" s="1">
        <v>20</v>
      </c>
      <c r="P448" s="1">
        <v>8</v>
      </c>
      <c r="Q448" s="1">
        <v>60</v>
      </c>
      <c r="R448" s="1">
        <v>20</v>
      </c>
      <c r="S448" s="1">
        <v>12</v>
      </c>
      <c r="T448" s="1">
        <v>20</v>
      </c>
      <c r="U448" s="1">
        <v>8</v>
      </c>
      <c r="V448" s="2">
        <v>20</v>
      </c>
    </row>
    <row r="449" spans="1:22" hidden="1" outlineLevel="1" x14ac:dyDescent="0.45">
      <c r="A449" s="2" t="s">
        <v>27</v>
      </c>
      <c r="G449" s="2" t="s">
        <v>501</v>
      </c>
      <c r="H449" s="2">
        <v>1</v>
      </c>
      <c r="I449" s="2">
        <v>1</v>
      </c>
      <c r="J449" s="2">
        <v>1</v>
      </c>
      <c r="K449" s="2">
        <v>1</v>
      </c>
      <c r="L449" s="2">
        <v>4</v>
      </c>
      <c r="M449" s="2">
        <v>13</v>
      </c>
      <c r="N449" s="2">
        <v>10</v>
      </c>
      <c r="O449" s="2">
        <v>10</v>
      </c>
      <c r="P449" s="2">
        <v>29</v>
      </c>
      <c r="Q449" s="2">
        <v>62</v>
      </c>
      <c r="R449" s="2">
        <v>13</v>
      </c>
      <c r="S449" s="2">
        <v>10</v>
      </c>
      <c r="T449" s="2">
        <v>10</v>
      </c>
      <c r="U449" s="2">
        <v>29</v>
      </c>
      <c r="V449" s="2">
        <v>13</v>
      </c>
    </row>
    <row r="450" spans="1:22" hidden="1" outlineLevel="1" x14ac:dyDescent="0.45">
      <c r="A450" s="2" t="s">
        <v>253</v>
      </c>
      <c r="G450" s="1" t="s">
        <v>83</v>
      </c>
      <c r="H450" s="1">
        <v>1</v>
      </c>
      <c r="I450" s="1">
        <v>1</v>
      </c>
      <c r="J450" s="1">
        <v>1</v>
      </c>
      <c r="K450" s="1">
        <v>1</v>
      </c>
      <c r="L450" s="1">
        <v>4</v>
      </c>
      <c r="M450" s="1">
        <v>15</v>
      </c>
      <c r="N450" s="1">
        <v>14</v>
      </c>
      <c r="O450" s="1">
        <v>24</v>
      </c>
      <c r="P450" s="1">
        <v>10</v>
      </c>
      <c r="Q450" s="1">
        <v>63</v>
      </c>
      <c r="R450" s="1">
        <v>15</v>
      </c>
      <c r="S450" s="1">
        <v>14</v>
      </c>
      <c r="T450" s="1">
        <v>24</v>
      </c>
      <c r="U450" s="1">
        <v>10</v>
      </c>
      <c r="V450" s="2">
        <v>15</v>
      </c>
    </row>
    <row r="451" spans="1:22" hidden="1" outlineLevel="1" x14ac:dyDescent="0.45">
      <c r="A451" s="2" t="s">
        <v>428</v>
      </c>
      <c r="G451" s="2" t="s">
        <v>796</v>
      </c>
      <c r="H451" s="2">
        <v>1</v>
      </c>
      <c r="I451" s="2">
        <v>1</v>
      </c>
      <c r="J451" s="2">
        <v>1</v>
      </c>
      <c r="K451" s="2">
        <v>1</v>
      </c>
      <c r="L451" s="2">
        <v>4</v>
      </c>
      <c r="M451" s="2">
        <v>22</v>
      </c>
      <c r="N451" s="2">
        <v>18</v>
      </c>
      <c r="O451" s="2">
        <v>8</v>
      </c>
      <c r="P451" s="2">
        <v>15</v>
      </c>
      <c r="Q451" s="2">
        <v>63</v>
      </c>
      <c r="R451" s="2">
        <v>22</v>
      </c>
      <c r="S451" s="2">
        <v>18</v>
      </c>
      <c r="T451" s="2">
        <v>8</v>
      </c>
      <c r="U451" s="2">
        <v>15</v>
      </c>
      <c r="V451" s="2">
        <v>22</v>
      </c>
    </row>
    <row r="452" spans="1:22" hidden="1" outlineLevel="1" x14ac:dyDescent="0.45">
      <c r="A452" s="2" t="s">
        <v>814</v>
      </c>
      <c r="G452" s="1" t="s">
        <v>67</v>
      </c>
      <c r="H452" s="1">
        <v>1</v>
      </c>
      <c r="I452" s="1">
        <v>1</v>
      </c>
      <c r="J452" s="1">
        <v>1</v>
      </c>
      <c r="K452" s="1">
        <v>1</v>
      </c>
      <c r="L452" s="1">
        <v>4</v>
      </c>
      <c r="M452" s="1">
        <v>11</v>
      </c>
      <c r="N452" s="1">
        <v>20</v>
      </c>
      <c r="O452" s="1">
        <v>9</v>
      </c>
      <c r="P452" s="1">
        <v>30</v>
      </c>
      <c r="Q452" s="1">
        <v>70</v>
      </c>
      <c r="R452" s="1">
        <v>11</v>
      </c>
      <c r="S452" s="1">
        <v>20</v>
      </c>
      <c r="T452" s="1">
        <v>9</v>
      </c>
      <c r="U452" s="1">
        <v>30</v>
      </c>
      <c r="V452" s="2">
        <v>12</v>
      </c>
    </row>
    <row r="453" spans="1:22" hidden="1" outlineLevel="1" x14ac:dyDescent="0.45">
      <c r="A453" s="1" t="s">
        <v>245</v>
      </c>
      <c r="G453" s="2" t="s">
        <v>54</v>
      </c>
      <c r="H453" s="2">
        <v>1</v>
      </c>
      <c r="I453" s="2">
        <v>1</v>
      </c>
      <c r="J453" s="2">
        <v>1</v>
      </c>
      <c r="K453" s="2">
        <v>1</v>
      </c>
      <c r="L453" s="2">
        <v>4</v>
      </c>
      <c r="M453" s="2">
        <v>10</v>
      </c>
      <c r="N453" s="2">
        <v>23</v>
      </c>
      <c r="O453" s="2">
        <v>6</v>
      </c>
      <c r="P453" s="2">
        <v>35</v>
      </c>
      <c r="Q453" s="2">
        <v>74</v>
      </c>
      <c r="R453" s="2">
        <v>10</v>
      </c>
      <c r="S453" s="2">
        <v>23</v>
      </c>
      <c r="T453" s="2">
        <v>6</v>
      </c>
      <c r="U453" s="2">
        <v>35</v>
      </c>
      <c r="V453" s="2">
        <v>10</v>
      </c>
    </row>
    <row r="454" spans="1:22" hidden="1" outlineLevel="1" x14ac:dyDescent="0.45">
      <c r="A454" s="1" t="s">
        <v>469</v>
      </c>
      <c r="G454" s="1" t="s">
        <v>31</v>
      </c>
      <c r="H454" s="1">
        <v>1</v>
      </c>
      <c r="I454" s="1">
        <v>1</v>
      </c>
      <c r="J454" s="1">
        <v>1</v>
      </c>
      <c r="K454" s="1">
        <v>1</v>
      </c>
      <c r="L454" s="1">
        <v>4</v>
      </c>
      <c r="M454" s="1">
        <v>6</v>
      </c>
      <c r="N454" s="1">
        <v>9</v>
      </c>
      <c r="O454" s="1">
        <v>6</v>
      </c>
      <c r="P454" s="1">
        <v>59</v>
      </c>
      <c r="Q454" s="1">
        <v>80</v>
      </c>
      <c r="R454" s="1">
        <v>6</v>
      </c>
      <c r="S454" s="1">
        <v>9</v>
      </c>
      <c r="T454" s="1">
        <v>6</v>
      </c>
      <c r="U454" s="1">
        <v>59</v>
      </c>
      <c r="V454" s="2">
        <v>6</v>
      </c>
    </row>
    <row r="455" spans="1:22" hidden="1" outlineLevel="1" x14ac:dyDescent="0.45">
      <c r="A455" s="2" t="s">
        <v>614</v>
      </c>
      <c r="G455" s="2" t="s">
        <v>89</v>
      </c>
      <c r="H455" s="2">
        <v>1</v>
      </c>
      <c r="I455" s="2">
        <v>1</v>
      </c>
      <c r="J455" s="2">
        <v>1</v>
      </c>
      <c r="K455" s="2">
        <v>1</v>
      </c>
      <c r="L455" s="2">
        <v>4</v>
      </c>
      <c r="M455" s="2">
        <v>16</v>
      </c>
      <c r="N455" s="2">
        <v>26</v>
      </c>
      <c r="O455" s="2">
        <v>14</v>
      </c>
      <c r="P455" s="2">
        <v>24</v>
      </c>
      <c r="Q455" s="2">
        <v>80</v>
      </c>
      <c r="R455" s="2">
        <v>16</v>
      </c>
      <c r="S455" s="2">
        <v>26</v>
      </c>
      <c r="T455" s="2">
        <v>14</v>
      </c>
      <c r="U455" s="2">
        <v>24</v>
      </c>
      <c r="V455" s="2">
        <v>16</v>
      </c>
    </row>
    <row r="456" spans="1:22" hidden="1" outlineLevel="1" x14ac:dyDescent="0.45">
      <c r="A456" s="2" t="s">
        <v>738</v>
      </c>
      <c r="G456" s="1" t="s">
        <v>133</v>
      </c>
      <c r="H456" s="1">
        <v>1</v>
      </c>
      <c r="I456" s="1">
        <v>1</v>
      </c>
      <c r="J456" s="1">
        <v>1</v>
      </c>
      <c r="K456" s="1">
        <v>1</v>
      </c>
      <c r="L456" s="1">
        <v>4</v>
      </c>
      <c r="M456" s="1">
        <v>23</v>
      </c>
      <c r="N456" s="1">
        <v>28</v>
      </c>
      <c r="O456" s="1">
        <v>25</v>
      </c>
      <c r="P456" s="1">
        <v>6</v>
      </c>
      <c r="Q456" s="1">
        <v>82</v>
      </c>
      <c r="R456" s="1">
        <v>23</v>
      </c>
      <c r="S456" s="1">
        <v>28</v>
      </c>
      <c r="T456" s="1">
        <v>25</v>
      </c>
      <c r="U456" s="1">
        <v>6</v>
      </c>
      <c r="V456" s="2">
        <v>23</v>
      </c>
    </row>
    <row r="457" spans="1:22" hidden="1" outlineLevel="1" x14ac:dyDescent="0.45">
      <c r="A457" s="1" t="s">
        <v>110</v>
      </c>
      <c r="G457" s="2" t="s">
        <v>102</v>
      </c>
      <c r="H457" s="2">
        <v>1</v>
      </c>
      <c r="I457" s="2">
        <v>1</v>
      </c>
      <c r="J457" s="2">
        <v>1</v>
      </c>
      <c r="K457" s="2">
        <v>1</v>
      </c>
      <c r="L457" s="2">
        <v>4</v>
      </c>
      <c r="M457" s="2">
        <v>18</v>
      </c>
      <c r="N457" s="2">
        <v>22</v>
      </c>
      <c r="O457" s="2">
        <v>34</v>
      </c>
      <c r="P457" s="2">
        <v>16</v>
      </c>
      <c r="Q457" s="2">
        <v>90</v>
      </c>
      <c r="R457" s="2">
        <v>18</v>
      </c>
      <c r="S457" s="2">
        <v>22</v>
      </c>
      <c r="T457" s="2">
        <v>34</v>
      </c>
      <c r="U457" s="2">
        <v>16</v>
      </c>
      <c r="V457" s="2">
        <v>18</v>
      </c>
    </row>
    <row r="458" spans="1:22" hidden="1" outlineLevel="1" x14ac:dyDescent="0.45">
      <c r="A458" s="1" t="s">
        <v>139</v>
      </c>
      <c r="G458" s="1" t="s">
        <v>795</v>
      </c>
      <c r="H458" s="1">
        <v>1</v>
      </c>
      <c r="I458" s="1">
        <v>1</v>
      </c>
      <c r="J458" s="1">
        <v>1</v>
      </c>
      <c r="K458" s="1">
        <v>1</v>
      </c>
      <c r="L458" s="1">
        <v>4</v>
      </c>
      <c r="M458" s="1">
        <v>21</v>
      </c>
      <c r="N458" s="1">
        <v>13</v>
      </c>
      <c r="O458" s="1">
        <v>44</v>
      </c>
      <c r="P458" s="1">
        <v>13</v>
      </c>
      <c r="Q458" s="1">
        <v>91</v>
      </c>
      <c r="R458" s="1">
        <v>21</v>
      </c>
      <c r="S458" s="1">
        <v>13</v>
      </c>
      <c r="T458" s="1">
        <v>44</v>
      </c>
      <c r="U458" s="1">
        <v>13</v>
      </c>
      <c r="V458" s="2">
        <v>21</v>
      </c>
    </row>
    <row r="459" spans="1:22" hidden="1" outlineLevel="1" x14ac:dyDescent="0.45">
      <c r="A459" s="1" t="s">
        <v>830</v>
      </c>
      <c r="G459" s="2" t="s">
        <v>97</v>
      </c>
      <c r="H459" s="2">
        <v>1</v>
      </c>
      <c r="I459" s="2">
        <v>1</v>
      </c>
      <c r="J459" s="2">
        <v>1</v>
      </c>
      <c r="K459" s="2">
        <v>1</v>
      </c>
      <c r="L459" s="2">
        <v>4</v>
      </c>
      <c r="M459" s="2">
        <v>17</v>
      </c>
      <c r="N459" s="2">
        <v>34</v>
      </c>
      <c r="O459" s="2">
        <v>12</v>
      </c>
      <c r="P459" s="2">
        <v>32</v>
      </c>
      <c r="Q459" s="2">
        <v>95</v>
      </c>
      <c r="R459" s="2">
        <v>17</v>
      </c>
      <c r="S459" s="2">
        <v>34</v>
      </c>
      <c r="T459" s="2">
        <v>12</v>
      </c>
      <c r="U459" s="2">
        <v>32</v>
      </c>
      <c r="V459" s="2">
        <v>17</v>
      </c>
    </row>
    <row r="460" spans="1:22" hidden="1" outlineLevel="1" x14ac:dyDescent="0.45">
      <c r="A460" s="2" t="s">
        <v>151</v>
      </c>
      <c r="G460" s="1" t="s">
        <v>151</v>
      </c>
      <c r="H460" s="1">
        <v>1</v>
      </c>
      <c r="I460" s="1">
        <v>1</v>
      </c>
      <c r="J460" s="1">
        <v>1</v>
      </c>
      <c r="K460" s="1">
        <v>1</v>
      </c>
      <c r="L460" s="1">
        <v>4</v>
      </c>
      <c r="M460" s="1">
        <v>26</v>
      </c>
      <c r="N460" s="1">
        <v>30</v>
      </c>
      <c r="O460" s="1">
        <v>32</v>
      </c>
      <c r="P460" s="1">
        <v>22</v>
      </c>
      <c r="Q460" s="1">
        <v>110</v>
      </c>
      <c r="R460" s="1">
        <v>26</v>
      </c>
      <c r="S460" s="1">
        <v>30</v>
      </c>
      <c r="T460" s="1">
        <v>32</v>
      </c>
      <c r="U460" s="1">
        <v>22</v>
      </c>
      <c r="V460" s="2">
        <v>26</v>
      </c>
    </row>
    <row r="461" spans="1:22" hidden="1" outlineLevel="1" x14ac:dyDescent="0.45">
      <c r="A461" s="2" t="s">
        <v>806</v>
      </c>
      <c r="G461" s="2" t="s">
        <v>139</v>
      </c>
      <c r="H461" s="2">
        <v>1</v>
      </c>
      <c r="I461" s="2">
        <v>1</v>
      </c>
      <c r="J461" s="2">
        <v>1</v>
      </c>
      <c r="K461" s="2">
        <v>1</v>
      </c>
      <c r="L461" s="2">
        <v>4</v>
      </c>
      <c r="M461" s="2">
        <v>24</v>
      </c>
      <c r="N461" s="2">
        <v>25</v>
      </c>
      <c r="O461" s="2">
        <v>39</v>
      </c>
      <c r="P461" s="2">
        <v>23</v>
      </c>
      <c r="Q461" s="2">
        <v>111</v>
      </c>
      <c r="R461" s="2">
        <v>24</v>
      </c>
      <c r="S461" s="2">
        <v>25</v>
      </c>
      <c r="T461" s="2">
        <v>39</v>
      </c>
      <c r="U461" s="2">
        <v>23</v>
      </c>
      <c r="V461" s="2">
        <v>24</v>
      </c>
    </row>
    <row r="462" spans="1:22" hidden="1" outlineLevel="1" x14ac:dyDescent="0.45">
      <c r="A462" s="1" t="s">
        <v>722</v>
      </c>
      <c r="G462" s="1" t="s">
        <v>797</v>
      </c>
      <c r="H462" s="1">
        <v>1</v>
      </c>
      <c r="I462" s="1">
        <v>1</v>
      </c>
      <c r="J462" s="1">
        <v>1</v>
      </c>
      <c r="K462" s="1">
        <v>1</v>
      </c>
      <c r="L462" s="1">
        <v>4</v>
      </c>
      <c r="M462" s="1">
        <v>32</v>
      </c>
      <c r="N462" s="1">
        <v>21</v>
      </c>
      <c r="O462" s="1">
        <v>53</v>
      </c>
      <c r="P462" s="1">
        <v>17</v>
      </c>
      <c r="Q462" s="1">
        <v>123</v>
      </c>
      <c r="R462" s="1">
        <v>32</v>
      </c>
      <c r="S462" s="1">
        <v>21</v>
      </c>
      <c r="T462" s="1">
        <v>53</v>
      </c>
      <c r="U462" s="1">
        <v>17</v>
      </c>
      <c r="V462" s="2">
        <v>32</v>
      </c>
    </row>
    <row r="463" spans="1:22" hidden="1" outlineLevel="1" x14ac:dyDescent="0.45">
      <c r="A463" s="2" t="s">
        <v>663</v>
      </c>
      <c r="G463" s="2" t="s">
        <v>169</v>
      </c>
      <c r="H463" s="2">
        <v>1</v>
      </c>
      <c r="I463" s="2">
        <v>1</v>
      </c>
      <c r="J463" s="2">
        <v>1</v>
      </c>
      <c r="K463" s="2">
        <v>1</v>
      </c>
      <c r="L463" s="2">
        <v>4</v>
      </c>
      <c r="M463" s="2">
        <v>29</v>
      </c>
      <c r="N463" s="2">
        <v>35</v>
      </c>
      <c r="O463" s="2">
        <v>15</v>
      </c>
      <c r="P463" s="2">
        <v>44</v>
      </c>
      <c r="Q463" s="2">
        <v>123</v>
      </c>
      <c r="R463" s="2">
        <v>29</v>
      </c>
      <c r="S463" s="2">
        <v>35</v>
      </c>
      <c r="T463" s="2">
        <v>15</v>
      </c>
      <c r="U463" s="2">
        <v>44</v>
      </c>
      <c r="V463" s="2">
        <v>29</v>
      </c>
    </row>
    <row r="464" spans="1:22" hidden="1" outlineLevel="1" x14ac:dyDescent="0.45">
      <c r="A464" s="1" t="s">
        <v>456</v>
      </c>
      <c r="G464" s="1" t="s">
        <v>145</v>
      </c>
      <c r="H464" s="1">
        <v>1</v>
      </c>
      <c r="I464" s="1">
        <v>1</v>
      </c>
      <c r="J464" s="1">
        <v>1</v>
      </c>
      <c r="K464" s="1">
        <v>1</v>
      </c>
      <c r="L464" s="1">
        <v>4</v>
      </c>
      <c r="M464" s="1">
        <v>25</v>
      </c>
      <c r="N464" s="1">
        <v>31</v>
      </c>
      <c r="O464" s="1">
        <v>50</v>
      </c>
      <c r="P464" s="1">
        <v>21</v>
      </c>
      <c r="Q464" s="1">
        <v>127</v>
      </c>
      <c r="R464" s="1">
        <v>25</v>
      </c>
      <c r="S464" s="1">
        <v>31</v>
      </c>
      <c r="T464" s="1">
        <v>50</v>
      </c>
      <c r="U464" s="1">
        <v>21</v>
      </c>
      <c r="V464" s="2">
        <v>25</v>
      </c>
    </row>
    <row r="465" spans="1:22" hidden="1" outlineLevel="1" x14ac:dyDescent="0.45">
      <c r="A465" s="2" t="s">
        <v>97</v>
      </c>
      <c r="G465" s="2" t="s">
        <v>157</v>
      </c>
      <c r="H465" s="2">
        <v>1</v>
      </c>
      <c r="I465" s="2">
        <v>1</v>
      </c>
      <c r="J465" s="2">
        <v>1</v>
      </c>
      <c r="K465" s="2">
        <v>1</v>
      </c>
      <c r="L465" s="2">
        <v>4</v>
      </c>
      <c r="M465" s="2">
        <v>26</v>
      </c>
      <c r="N465" s="2">
        <v>17</v>
      </c>
      <c r="O465" s="2">
        <v>80</v>
      </c>
      <c r="P465" s="2">
        <v>7</v>
      </c>
      <c r="Q465" s="2">
        <v>130</v>
      </c>
      <c r="R465" s="2">
        <v>26</v>
      </c>
      <c r="S465" s="2">
        <v>17</v>
      </c>
      <c r="T465" s="2">
        <v>80</v>
      </c>
      <c r="U465" s="2">
        <v>7</v>
      </c>
      <c r="V465" s="2">
        <v>27</v>
      </c>
    </row>
    <row r="466" spans="1:22" hidden="1" outlineLevel="1" x14ac:dyDescent="0.45">
      <c r="A466" s="2" t="s">
        <v>765</v>
      </c>
      <c r="G466" s="1" t="s">
        <v>194</v>
      </c>
      <c r="H466" s="1">
        <v>1</v>
      </c>
      <c r="I466" s="1">
        <v>1</v>
      </c>
      <c r="J466" s="1">
        <v>1</v>
      </c>
      <c r="K466" s="1">
        <v>1</v>
      </c>
      <c r="L466" s="1">
        <v>4</v>
      </c>
      <c r="M466" s="1">
        <v>34</v>
      </c>
      <c r="N466" s="1">
        <v>32</v>
      </c>
      <c r="O466" s="1">
        <v>33</v>
      </c>
      <c r="P466" s="1">
        <v>40</v>
      </c>
      <c r="Q466" s="1">
        <v>139</v>
      </c>
      <c r="R466" s="1">
        <v>34</v>
      </c>
      <c r="S466" s="1">
        <v>32</v>
      </c>
      <c r="T466" s="1">
        <v>33</v>
      </c>
      <c r="U466" s="1">
        <v>40</v>
      </c>
      <c r="V466" s="2">
        <v>34</v>
      </c>
    </row>
    <row r="467" spans="1:22" hidden="1" outlineLevel="1" x14ac:dyDescent="0.45">
      <c r="A467" s="2" t="s">
        <v>728</v>
      </c>
      <c r="G467" s="2" t="s">
        <v>110</v>
      </c>
      <c r="H467" s="2">
        <v>1</v>
      </c>
      <c r="I467" s="2">
        <v>1</v>
      </c>
      <c r="J467" s="2">
        <v>1</v>
      </c>
      <c r="K467" s="2">
        <v>1</v>
      </c>
      <c r="L467" s="2">
        <v>4</v>
      </c>
      <c r="M467" s="2">
        <v>19</v>
      </c>
      <c r="N467" s="2">
        <v>71</v>
      </c>
      <c r="O467" s="2">
        <v>11</v>
      </c>
      <c r="P467" s="2">
        <v>47</v>
      </c>
      <c r="Q467" s="2">
        <v>148</v>
      </c>
      <c r="R467" s="2">
        <v>19</v>
      </c>
      <c r="S467" s="2">
        <v>71</v>
      </c>
      <c r="T467" s="2">
        <v>11</v>
      </c>
      <c r="U467" s="2">
        <v>47</v>
      </c>
      <c r="V467" s="2">
        <v>19</v>
      </c>
    </row>
    <row r="468" spans="1:22" hidden="1" outlineLevel="1" x14ac:dyDescent="0.45">
      <c r="A468" s="1" t="s">
        <v>36</v>
      </c>
      <c r="G468" s="1" t="s">
        <v>854</v>
      </c>
      <c r="H468" s="1">
        <v>1</v>
      </c>
      <c r="I468" s="1">
        <v>1</v>
      </c>
      <c r="J468" s="1">
        <v>1</v>
      </c>
      <c r="K468" s="1">
        <v>1</v>
      </c>
      <c r="L468" s="1">
        <v>4</v>
      </c>
      <c r="M468" s="1">
        <v>39</v>
      </c>
      <c r="N468" s="1">
        <v>24</v>
      </c>
      <c r="O468" s="1">
        <v>23</v>
      </c>
      <c r="P468" s="1">
        <v>66</v>
      </c>
      <c r="Q468" s="1">
        <v>152</v>
      </c>
      <c r="R468" s="1">
        <v>39</v>
      </c>
      <c r="S468" s="1">
        <v>24</v>
      </c>
      <c r="T468" s="1">
        <v>23</v>
      </c>
      <c r="U468" s="1">
        <v>66</v>
      </c>
      <c r="V468" s="2">
        <v>39</v>
      </c>
    </row>
    <row r="469" spans="1:22" hidden="1" outlineLevel="1" x14ac:dyDescent="0.45">
      <c r="A469" s="2" t="s">
        <v>813</v>
      </c>
      <c r="G469" s="2" t="s">
        <v>225</v>
      </c>
      <c r="H469" s="2">
        <v>1</v>
      </c>
      <c r="I469" s="2">
        <v>1</v>
      </c>
      <c r="J469" s="2">
        <v>1</v>
      </c>
      <c r="K469" s="2">
        <v>1</v>
      </c>
      <c r="L469" s="2">
        <v>4</v>
      </c>
      <c r="M469" s="2">
        <v>40</v>
      </c>
      <c r="N469" s="2">
        <v>44</v>
      </c>
      <c r="O469" s="2">
        <v>47</v>
      </c>
      <c r="P469" s="2">
        <v>27</v>
      </c>
      <c r="Q469" s="2">
        <v>158</v>
      </c>
      <c r="R469" s="2">
        <v>40</v>
      </c>
      <c r="S469" s="2">
        <v>44</v>
      </c>
      <c r="T469" s="2">
        <v>47</v>
      </c>
      <c r="U469" s="2">
        <v>27</v>
      </c>
      <c r="V469" s="2">
        <v>40</v>
      </c>
    </row>
    <row r="470" spans="1:22" hidden="1" outlineLevel="1" x14ac:dyDescent="0.45">
      <c r="A470" s="2" t="s">
        <v>782</v>
      </c>
      <c r="G470" s="1" t="s">
        <v>296</v>
      </c>
      <c r="H470" s="1">
        <v>1</v>
      </c>
      <c r="I470" s="1">
        <v>1</v>
      </c>
      <c r="J470" s="1">
        <v>1</v>
      </c>
      <c r="K470" s="1">
        <v>1</v>
      </c>
      <c r="L470" s="1">
        <v>4</v>
      </c>
      <c r="M470" s="1">
        <v>54</v>
      </c>
      <c r="N470" s="1">
        <v>38</v>
      </c>
      <c r="O470" s="1">
        <v>28</v>
      </c>
      <c r="P470" s="1">
        <v>61</v>
      </c>
      <c r="Q470" s="1">
        <v>181</v>
      </c>
      <c r="R470" s="1">
        <v>54</v>
      </c>
      <c r="S470" s="1">
        <v>38</v>
      </c>
      <c r="T470" s="1">
        <v>28</v>
      </c>
      <c r="U470" s="1">
        <v>61</v>
      </c>
      <c r="V470" s="2">
        <v>54</v>
      </c>
    </row>
    <row r="471" spans="1:22" hidden="1" outlineLevel="1" x14ac:dyDescent="0.45">
      <c r="A471" s="1" t="s">
        <v>552</v>
      </c>
      <c r="G471" s="2" t="s">
        <v>276</v>
      </c>
      <c r="H471" s="2">
        <v>1</v>
      </c>
      <c r="I471" s="2">
        <v>1</v>
      </c>
      <c r="J471" s="2">
        <v>1</v>
      </c>
      <c r="K471" s="2">
        <v>1</v>
      </c>
      <c r="L471" s="2">
        <v>4</v>
      </c>
      <c r="M471" s="2">
        <v>50</v>
      </c>
      <c r="N471" s="2">
        <v>37</v>
      </c>
      <c r="O471" s="2">
        <v>72</v>
      </c>
      <c r="P471" s="2">
        <v>25</v>
      </c>
      <c r="Q471" s="2">
        <v>184</v>
      </c>
      <c r="R471" s="2">
        <v>50</v>
      </c>
      <c r="S471" s="2">
        <v>37</v>
      </c>
      <c r="T471" s="2">
        <v>72</v>
      </c>
      <c r="U471" s="2">
        <v>25</v>
      </c>
      <c r="V471" s="2">
        <v>50</v>
      </c>
    </row>
    <row r="472" spans="1:22" hidden="1" outlineLevel="1" x14ac:dyDescent="0.45">
      <c r="A472" s="2" t="s">
        <v>815</v>
      </c>
      <c r="G472" s="1" t="s">
        <v>199</v>
      </c>
      <c r="H472" s="1">
        <v>1</v>
      </c>
      <c r="I472" s="1">
        <v>1</v>
      </c>
      <c r="J472" s="1">
        <v>1</v>
      </c>
      <c r="K472" s="1">
        <v>1</v>
      </c>
      <c r="L472" s="1">
        <v>4</v>
      </c>
      <c r="M472" s="1">
        <v>35</v>
      </c>
      <c r="N472" s="1">
        <v>48</v>
      </c>
      <c r="O472" s="1">
        <v>37</v>
      </c>
      <c r="P472" s="1">
        <v>67</v>
      </c>
      <c r="Q472" s="1">
        <v>187</v>
      </c>
      <c r="R472" s="1">
        <v>35</v>
      </c>
      <c r="S472" s="1">
        <v>48</v>
      </c>
      <c r="T472" s="1">
        <v>37</v>
      </c>
      <c r="U472" s="1">
        <v>67</v>
      </c>
      <c r="V472" s="2">
        <v>35</v>
      </c>
    </row>
    <row r="473" spans="1:22" hidden="1" outlineLevel="1" x14ac:dyDescent="0.45">
      <c r="A473" s="1" t="s">
        <v>477</v>
      </c>
      <c r="G473" s="2" t="s">
        <v>816</v>
      </c>
      <c r="H473" s="2">
        <v>1</v>
      </c>
      <c r="I473" s="2">
        <v>1</v>
      </c>
      <c r="J473" s="2">
        <v>1</v>
      </c>
      <c r="K473" s="2">
        <v>1</v>
      </c>
      <c r="L473" s="2">
        <v>4</v>
      </c>
      <c r="M473" s="2">
        <v>53</v>
      </c>
      <c r="N473" s="2">
        <v>47</v>
      </c>
      <c r="O473" s="2">
        <v>50</v>
      </c>
      <c r="P473" s="2">
        <v>52</v>
      </c>
      <c r="Q473" s="2">
        <v>202</v>
      </c>
      <c r="R473" s="2">
        <v>53</v>
      </c>
      <c r="S473" s="2">
        <v>47</v>
      </c>
      <c r="T473" s="2">
        <v>50</v>
      </c>
      <c r="U473" s="2">
        <v>52</v>
      </c>
      <c r="V473" s="2">
        <v>53</v>
      </c>
    </row>
    <row r="474" spans="1:22" hidden="1" outlineLevel="1" x14ac:dyDescent="0.45">
      <c r="A474" s="2" t="s">
        <v>306</v>
      </c>
      <c r="G474" s="1" t="s">
        <v>572</v>
      </c>
      <c r="H474" s="1">
        <v>1</v>
      </c>
      <c r="I474" s="1">
        <v>1</v>
      </c>
      <c r="J474" s="1">
        <v>1</v>
      </c>
      <c r="K474" s="1">
        <v>1</v>
      </c>
      <c r="L474" s="1">
        <v>4</v>
      </c>
      <c r="M474" s="1">
        <v>54</v>
      </c>
      <c r="N474" s="1">
        <v>60</v>
      </c>
      <c r="O474" s="1">
        <v>41</v>
      </c>
      <c r="P474" s="1">
        <v>50</v>
      </c>
      <c r="Q474" s="1">
        <v>205</v>
      </c>
      <c r="R474" s="1">
        <v>54</v>
      </c>
      <c r="S474" s="1">
        <v>60</v>
      </c>
      <c r="T474" s="1">
        <v>41</v>
      </c>
      <c r="U474" s="1">
        <v>50</v>
      </c>
      <c r="V474" s="2">
        <v>55</v>
      </c>
    </row>
    <row r="475" spans="1:22" hidden="1" outlineLevel="1" x14ac:dyDescent="0.45">
      <c r="A475" s="2" t="s">
        <v>286</v>
      </c>
      <c r="G475" s="2" t="s">
        <v>253</v>
      </c>
      <c r="H475" s="2">
        <v>1</v>
      </c>
      <c r="I475" s="2">
        <v>1</v>
      </c>
      <c r="J475" s="2">
        <v>1</v>
      </c>
      <c r="K475" s="2">
        <v>1</v>
      </c>
      <c r="L475" s="2">
        <v>4</v>
      </c>
      <c r="M475" s="2">
        <v>46</v>
      </c>
      <c r="N475" s="2">
        <v>73</v>
      </c>
      <c r="O475" s="2">
        <v>31</v>
      </c>
      <c r="P475" s="2">
        <v>60</v>
      </c>
      <c r="Q475" s="2">
        <v>210</v>
      </c>
      <c r="R475" s="2">
        <v>46</v>
      </c>
      <c r="S475" s="2">
        <v>73</v>
      </c>
      <c r="T475" s="2">
        <v>31</v>
      </c>
      <c r="U475" s="2">
        <v>60</v>
      </c>
      <c r="V475" s="2">
        <v>46</v>
      </c>
    </row>
    <row r="476" spans="1:22" hidden="1" outlineLevel="1" x14ac:dyDescent="0.45">
      <c r="A476" s="2" t="s">
        <v>446</v>
      </c>
      <c r="G476" s="1" t="s">
        <v>355</v>
      </c>
      <c r="H476" s="1">
        <v>1</v>
      </c>
      <c r="I476" s="1">
        <v>1</v>
      </c>
      <c r="J476" s="1">
        <v>1</v>
      </c>
      <c r="K476" s="1">
        <v>1</v>
      </c>
      <c r="L476" s="1">
        <v>4</v>
      </c>
      <c r="M476" s="1">
        <v>67</v>
      </c>
      <c r="N476" s="1">
        <v>36</v>
      </c>
      <c r="O476" s="1">
        <v>42</v>
      </c>
      <c r="P476" s="1">
        <v>68</v>
      </c>
      <c r="Q476" s="1">
        <v>213</v>
      </c>
      <c r="R476" s="1">
        <v>67</v>
      </c>
      <c r="S476" s="1">
        <v>36</v>
      </c>
      <c r="T476" s="1">
        <v>42</v>
      </c>
      <c r="U476" s="1">
        <v>68</v>
      </c>
      <c r="V476" s="2">
        <v>67</v>
      </c>
    </row>
    <row r="477" spans="1:22" hidden="1" outlineLevel="1" x14ac:dyDescent="0.45">
      <c r="A477" s="1" t="s">
        <v>21</v>
      </c>
      <c r="G477" s="2" t="s">
        <v>266</v>
      </c>
      <c r="H477" s="2">
        <v>1</v>
      </c>
      <c r="I477" s="2">
        <v>1</v>
      </c>
      <c r="J477" s="2">
        <v>1</v>
      </c>
      <c r="K477" s="2">
        <v>1</v>
      </c>
      <c r="L477" s="2">
        <v>4</v>
      </c>
      <c r="M477" s="2">
        <v>48</v>
      </c>
      <c r="N477" s="2">
        <v>49</v>
      </c>
      <c r="O477" s="2">
        <v>85</v>
      </c>
      <c r="P477" s="2">
        <v>33</v>
      </c>
      <c r="Q477" s="2">
        <v>215</v>
      </c>
      <c r="R477" s="2">
        <v>48</v>
      </c>
      <c r="S477" s="2">
        <v>49</v>
      </c>
      <c r="T477" s="2">
        <v>85</v>
      </c>
      <c r="U477" s="2">
        <v>33</v>
      </c>
      <c r="V477" s="2">
        <v>48</v>
      </c>
    </row>
    <row r="478" spans="1:22" hidden="1" outlineLevel="1" x14ac:dyDescent="0.45">
      <c r="A478" s="1" t="s">
        <v>616</v>
      </c>
      <c r="G478" s="1" t="s">
        <v>412</v>
      </c>
      <c r="H478" s="1">
        <v>1</v>
      </c>
      <c r="I478" s="1">
        <v>1</v>
      </c>
      <c r="J478" s="1">
        <v>1</v>
      </c>
      <c r="K478" s="1">
        <v>1</v>
      </c>
      <c r="L478" s="1">
        <v>4</v>
      </c>
      <c r="M478" s="1">
        <v>81</v>
      </c>
      <c r="N478" s="1">
        <v>33</v>
      </c>
      <c r="O478" s="1">
        <v>83</v>
      </c>
      <c r="P478" s="1">
        <v>20</v>
      </c>
      <c r="Q478" s="1">
        <v>217</v>
      </c>
      <c r="R478" s="1">
        <v>81</v>
      </c>
      <c r="S478" s="1">
        <v>33</v>
      </c>
      <c r="T478" s="1">
        <v>83</v>
      </c>
      <c r="U478" s="1">
        <v>20</v>
      </c>
      <c r="V478" s="2">
        <v>81</v>
      </c>
    </row>
    <row r="479" spans="1:22" hidden="1" outlineLevel="1" x14ac:dyDescent="0.45">
      <c r="A479" s="2" t="s">
        <v>605</v>
      </c>
      <c r="G479" s="2" t="s">
        <v>286</v>
      </c>
      <c r="H479" s="2">
        <v>1</v>
      </c>
      <c r="I479" s="2">
        <v>1</v>
      </c>
      <c r="J479" s="2">
        <v>1</v>
      </c>
      <c r="K479" s="2">
        <v>1</v>
      </c>
      <c r="L479" s="2">
        <v>4</v>
      </c>
      <c r="M479" s="2">
        <v>52</v>
      </c>
      <c r="N479" s="2">
        <v>54</v>
      </c>
      <c r="O479" s="2">
        <v>46</v>
      </c>
      <c r="P479" s="2">
        <v>69</v>
      </c>
      <c r="Q479" s="2">
        <v>221</v>
      </c>
      <c r="R479" s="2">
        <v>52</v>
      </c>
      <c r="S479" s="2">
        <v>54</v>
      </c>
      <c r="T479" s="2">
        <v>46</v>
      </c>
      <c r="U479" s="2">
        <v>69</v>
      </c>
      <c r="V479" s="2">
        <v>52</v>
      </c>
    </row>
    <row r="480" spans="1:22" hidden="1" outlineLevel="1" x14ac:dyDescent="0.45">
      <c r="A480" s="1" t="s">
        <v>780</v>
      </c>
      <c r="G480" s="1" t="s">
        <v>810</v>
      </c>
      <c r="H480" s="1">
        <v>1</v>
      </c>
      <c r="I480" s="1">
        <v>1</v>
      </c>
      <c r="J480" s="1">
        <v>1</v>
      </c>
      <c r="K480" s="1">
        <v>1</v>
      </c>
      <c r="L480" s="1">
        <v>4</v>
      </c>
      <c r="M480" s="1">
        <v>71</v>
      </c>
      <c r="N480" s="1">
        <v>64</v>
      </c>
      <c r="O480" s="1">
        <v>45</v>
      </c>
      <c r="P480" s="1">
        <v>41</v>
      </c>
      <c r="Q480" s="1">
        <v>221</v>
      </c>
      <c r="R480" s="1">
        <v>71</v>
      </c>
      <c r="S480" s="1">
        <v>64</v>
      </c>
      <c r="T480" s="1">
        <v>45</v>
      </c>
      <c r="U480" s="1">
        <v>41</v>
      </c>
      <c r="V480" s="2">
        <v>72</v>
      </c>
    </row>
    <row r="481" spans="1:22" hidden="1" outlineLevel="1" x14ac:dyDescent="0.45">
      <c r="A481" s="2" t="s">
        <v>173</v>
      </c>
      <c r="G481" s="2" t="s">
        <v>179</v>
      </c>
      <c r="H481" s="2">
        <v>1</v>
      </c>
      <c r="I481" s="2">
        <v>1</v>
      </c>
      <c r="J481" s="2">
        <v>1</v>
      </c>
      <c r="K481" s="2">
        <v>1</v>
      </c>
      <c r="L481" s="2">
        <v>4</v>
      </c>
      <c r="M481" s="2">
        <v>31</v>
      </c>
      <c r="N481" s="2">
        <v>96</v>
      </c>
      <c r="O481" s="2">
        <v>21</v>
      </c>
      <c r="P481" s="2">
        <v>75</v>
      </c>
      <c r="Q481" s="2">
        <v>223</v>
      </c>
      <c r="R481" s="2">
        <v>31</v>
      </c>
      <c r="S481" s="2">
        <v>96</v>
      </c>
      <c r="T481" s="2">
        <v>21</v>
      </c>
      <c r="U481" s="2">
        <v>75</v>
      </c>
      <c r="V481" s="2">
        <v>31</v>
      </c>
    </row>
    <row r="482" spans="1:22" hidden="1" outlineLevel="1" x14ac:dyDescent="0.45">
      <c r="A482" s="1" t="s">
        <v>609</v>
      </c>
      <c r="G482" s="1" t="s">
        <v>614</v>
      </c>
      <c r="H482" s="1">
        <v>1</v>
      </c>
      <c r="I482" s="1">
        <v>1</v>
      </c>
      <c r="J482" s="1">
        <v>1</v>
      </c>
      <c r="K482" s="1">
        <v>1</v>
      </c>
      <c r="L482" s="1">
        <v>4</v>
      </c>
      <c r="M482" s="1">
        <v>36</v>
      </c>
      <c r="N482" s="1">
        <v>88</v>
      </c>
      <c r="O482" s="1">
        <v>19</v>
      </c>
      <c r="P482" s="1">
        <v>87</v>
      </c>
      <c r="Q482" s="1">
        <v>230</v>
      </c>
      <c r="R482" s="1">
        <v>36</v>
      </c>
      <c r="S482" s="1">
        <v>88</v>
      </c>
      <c r="T482" s="1">
        <v>19</v>
      </c>
      <c r="U482" s="1">
        <v>87</v>
      </c>
      <c r="V482" s="2">
        <v>36</v>
      </c>
    </row>
    <row r="483" spans="1:22" hidden="1" outlineLevel="1" x14ac:dyDescent="0.45">
      <c r="A483" s="2" t="s">
        <v>836</v>
      </c>
      <c r="G483" s="2" t="s">
        <v>245</v>
      </c>
      <c r="H483" s="2">
        <v>1</v>
      </c>
      <c r="I483" s="2">
        <v>1</v>
      </c>
      <c r="J483" s="2">
        <v>1</v>
      </c>
      <c r="K483" s="2">
        <v>1</v>
      </c>
      <c r="L483" s="2">
        <v>4</v>
      </c>
      <c r="M483" s="2">
        <v>44</v>
      </c>
      <c r="N483" s="2">
        <v>75</v>
      </c>
      <c r="O483" s="2">
        <v>57</v>
      </c>
      <c r="P483" s="2">
        <v>57</v>
      </c>
      <c r="Q483" s="2">
        <v>233</v>
      </c>
      <c r="R483" s="2">
        <v>44</v>
      </c>
      <c r="S483" s="2">
        <v>75</v>
      </c>
      <c r="T483" s="2">
        <v>57</v>
      </c>
      <c r="U483" s="2">
        <v>57</v>
      </c>
      <c r="V483" s="2">
        <v>44</v>
      </c>
    </row>
    <row r="484" spans="1:22" hidden="1" outlineLevel="1" x14ac:dyDescent="0.45">
      <c r="A484" s="1" t="s">
        <v>817</v>
      </c>
      <c r="G484" s="1" t="s">
        <v>337</v>
      </c>
      <c r="H484" s="1">
        <v>1</v>
      </c>
      <c r="I484" s="1">
        <v>1</v>
      </c>
      <c r="J484" s="1">
        <v>1</v>
      </c>
      <c r="K484" s="1">
        <v>1</v>
      </c>
      <c r="L484" s="1">
        <v>4</v>
      </c>
      <c r="M484" s="1">
        <v>62</v>
      </c>
      <c r="N484" s="1">
        <v>79</v>
      </c>
      <c r="O484" s="1">
        <v>30</v>
      </c>
      <c r="P484" s="1">
        <v>79</v>
      </c>
      <c r="Q484" s="1">
        <v>250</v>
      </c>
      <c r="R484" s="1">
        <v>62</v>
      </c>
      <c r="S484" s="1">
        <v>79</v>
      </c>
      <c r="T484" s="1">
        <v>30</v>
      </c>
      <c r="U484" s="1">
        <v>79</v>
      </c>
      <c r="V484" s="2">
        <v>62</v>
      </c>
    </row>
    <row r="485" spans="1:22" hidden="1" outlineLevel="1" x14ac:dyDescent="0.45">
      <c r="A485" s="2" t="s">
        <v>603</v>
      </c>
      <c r="G485" s="2" t="s">
        <v>306</v>
      </c>
      <c r="H485" s="2">
        <v>1</v>
      </c>
      <c r="I485" s="2">
        <v>1</v>
      </c>
      <c r="J485" s="2">
        <v>1</v>
      </c>
      <c r="K485" s="2">
        <v>1</v>
      </c>
      <c r="L485" s="2">
        <v>4</v>
      </c>
      <c r="M485" s="2">
        <v>56</v>
      </c>
      <c r="N485" s="2">
        <v>98</v>
      </c>
      <c r="O485" s="2">
        <v>29</v>
      </c>
      <c r="P485" s="2">
        <v>96</v>
      </c>
      <c r="Q485" s="2">
        <v>279</v>
      </c>
      <c r="R485" s="2">
        <v>56</v>
      </c>
      <c r="S485" s="2">
        <v>98</v>
      </c>
      <c r="T485" s="2">
        <v>29</v>
      </c>
      <c r="U485" s="2">
        <v>96</v>
      </c>
      <c r="V485" s="2">
        <v>56</v>
      </c>
    </row>
    <row r="486" spans="1:22" hidden="1" outlineLevel="1" x14ac:dyDescent="0.45">
      <c r="A486" s="2" t="s">
        <v>319</v>
      </c>
      <c r="G486" s="1" t="s">
        <v>332</v>
      </c>
      <c r="H486" s="1">
        <v>1</v>
      </c>
      <c r="I486" s="1">
        <v>1</v>
      </c>
      <c r="J486" s="1">
        <v>1</v>
      </c>
      <c r="K486" s="1">
        <v>1</v>
      </c>
      <c r="L486" s="1">
        <v>4</v>
      </c>
      <c r="M486" s="1">
        <v>61</v>
      </c>
      <c r="N486" s="1">
        <v>99</v>
      </c>
      <c r="O486" s="1">
        <v>63</v>
      </c>
      <c r="P486" s="1">
        <v>80</v>
      </c>
      <c r="Q486" s="1">
        <v>303</v>
      </c>
      <c r="R486" s="1">
        <v>61</v>
      </c>
      <c r="S486" s="1">
        <v>99</v>
      </c>
      <c r="T486" s="1">
        <v>63</v>
      </c>
      <c r="U486" s="1">
        <v>80</v>
      </c>
      <c r="V486" s="2">
        <v>61</v>
      </c>
    </row>
    <row r="487" spans="1:22" hidden="1" outlineLevel="1" x14ac:dyDescent="0.45">
      <c r="A487" s="1" t="s">
        <v>751</v>
      </c>
      <c r="G487" s="2" t="s">
        <v>425</v>
      </c>
      <c r="H487" s="2">
        <v>1</v>
      </c>
      <c r="I487" s="2">
        <v>1</v>
      </c>
      <c r="J487" s="2">
        <v>1</v>
      </c>
      <c r="K487" s="2">
        <v>1</v>
      </c>
      <c r="L487" s="2">
        <v>4</v>
      </c>
      <c r="M487" s="2">
        <v>82</v>
      </c>
      <c r="N487" s="2">
        <v>59</v>
      </c>
      <c r="O487" s="2">
        <v>83</v>
      </c>
      <c r="P487" s="2">
        <v>92</v>
      </c>
      <c r="Q487" s="2">
        <v>316</v>
      </c>
      <c r="R487" s="2">
        <v>82</v>
      </c>
      <c r="S487" s="2">
        <v>59</v>
      </c>
      <c r="T487" s="2">
        <v>83</v>
      </c>
      <c r="U487" s="2">
        <v>92</v>
      </c>
      <c r="V487" s="2">
        <v>84</v>
      </c>
    </row>
    <row r="488" spans="1:22" hidden="1" outlineLevel="1" x14ac:dyDescent="0.45">
      <c r="A488" s="2" t="s">
        <v>501</v>
      </c>
      <c r="G488" s="1" t="s">
        <v>385</v>
      </c>
      <c r="H488" s="1">
        <v>1</v>
      </c>
      <c r="I488" s="1">
        <v>1</v>
      </c>
      <c r="J488" s="1">
        <v>1</v>
      </c>
      <c r="K488" s="1">
        <v>1</v>
      </c>
      <c r="L488" s="1">
        <v>4</v>
      </c>
      <c r="M488" s="1">
        <v>74</v>
      </c>
      <c r="N488" s="1">
        <v>62</v>
      </c>
      <c r="O488" s="1">
        <v>94</v>
      </c>
      <c r="P488" s="1">
        <v>95</v>
      </c>
      <c r="Q488" s="1">
        <v>325</v>
      </c>
      <c r="R488" s="1">
        <v>74</v>
      </c>
      <c r="S488" s="1">
        <v>62</v>
      </c>
      <c r="T488" s="1">
        <v>94</v>
      </c>
      <c r="U488" s="1">
        <v>95</v>
      </c>
      <c r="V488" s="2">
        <v>74</v>
      </c>
    </row>
    <row r="489" spans="1:22" hidden="1" outlineLevel="1" x14ac:dyDescent="0.45">
      <c r="A489" s="1" t="s">
        <v>169</v>
      </c>
      <c r="G489" s="2" t="s">
        <v>663</v>
      </c>
      <c r="H489" s="2">
        <v>1</v>
      </c>
      <c r="I489" s="2">
        <v>1</v>
      </c>
      <c r="J489" s="2">
        <v>1</v>
      </c>
      <c r="K489" s="2">
        <v>0</v>
      </c>
      <c r="L489" s="2">
        <v>3</v>
      </c>
      <c r="M489" s="2">
        <v>47</v>
      </c>
      <c r="N489" s="2">
        <v>40</v>
      </c>
      <c r="O489" s="2">
        <v>26</v>
      </c>
      <c r="P489" s="2">
        <v>1000</v>
      </c>
      <c r="Q489" s="2">
        <v>1113</v>
      </c>
      <c r="R489" s="2">
        <v>47</v>
      </c>
      <c r="S489" s="2">
        <v>40</v>
      </c>
      <c r="T489" s="2">
        <v>26</v>
      </c>
      <c r="U489" s="2">
        <v>0</v>
      </c>
      <c r="V489" s="2">
        <v>47</v>
      </c>
    </row>
    <row r="490" spans="1:22" hidden="1" outlineLevel="1" x14ac:dyDescent="0.45">
      <c r="A490" s="1" t="s">
        <v>179</v>
      </c>
      <c r="G490" s="1" t="s">
        <v>173</v>
      </c>
      <c r="H490" s="1">
        <v>1</v>
      </c>
      <c r="I490" s="1">
        <v>1</v>
      </c>
      <c r="J490" s="1">
        <v>1</v>
      </c>
      <c r="K490" s="1">
        <v>0</v>
      </c>
      <c r="L490" s="1">
        <v>3</v>
      </c>
      <c r="M490" s="1">
        <v>30</v>
      </c>
      <c r="N490" s="1">
        <v>56</v>
      </c>
      <c r="O490" s="1">
        <v>49</v>
      </c>
      <c r="P490" s="1">
        <v>1000</v>
      </c>
      <c r="Q490" s="1">
        <v>1135</v>
      </c>
      <c r="R490" s="1">
        <v>30</v>
      </c>
      <c r="S490" s="1">
        <v>56</v>
      </c>
      <c r="T490" s="1">
        <v>49</v>
      </c>
      <c r="U490" s="1">
        <v>0</v>
      </c>
      <c r="V490" s="2">
        <v>30</v>
      </c>
    </row>
    <row r="491" spans="1:22" hidden="1" outlineLevel="1" x14ac:dyDescent="0.45">
      <c r="A491" s="1" t="s">
        <v>296</v>
      </c>
      <c r="G491" s="2" t="s">
        <v>360</v>
      </c>
      <c r="H491" s="2">
        <v>1</v>
      </c>
      <c r="I491" s="2">
        <v>1</v>
      </c>
      <c r="J491" s="2">
        <v>1</v>
      </c>
      <c r="K491" s="2">
        <v>0</v>
      </c>
      <c r="L491" s="2">
        <v>3</v>
      </c>
      <c r="M491" s="2">
        <v>68</v>
      </c>
      <c r="N491" s="2">
        <v>41</v>
      </c>
      <c r="O491" s="2">
        <v>36</v>
      </c>
      <c r="P491" s="2">
        <v>1000</v>
      </c>
      <c r="Q491" s="2">
        <v>1145</v>
      </c>
      <c r="R491" s="2">
        <v>68</v>
      </c>
      <c r="S491" s="2">
        <v>41</v>
      </c>
      <c r="T491" s="2">
        <v>36</v>
      </c>
      <c r="U491" s="2">
        <v>0</v>
      </c>
      <c r="V491" s="2">
        <v>68</v>
      </c>
    </row>
    <row r="492" spans="1:22" hidden="1" outlineLevel="1" x14ac:dyDescent="0.45">
      <c r="A492" s="1" t="s">
        <v>194</v>
      </c>
      <c r="G492" s="1" t="s">
        <v>282</v>
      </c>
      <c r="H492" s="1">
        <v>1</v>
      </c>
      <c r="I492" s="1">
        <v>1</v>
      </c>
      <c r="J492" s="1">
        <v>1</v>
      </c>
      <c r="K492" s="1">
        <v>0</v>
      </c>
      <c r="L492" s="1">
        <v>3</v>
      </c>
      <c r="M492" s="1">
        <v>51</v>
      </c>
      <c r="N492" s="1">
        <v>67</v>
      </c>
      <c r="O492" s="1">
        <v>34</v>
      </c>
      <c r="P492" s="1">
        <v>1000</v>
      </c>
      <c r="Q492" s="1">
        <v>1152</v>
      </c>
      <c r="R492" s="1">
        <v>51</v>
      </c>
      <c r="S492" s="1">
        <v>67</v>
      </c>
      <c r="T492" s="1">
        <v>34</v>
      </c>
      <c r="U492" s="1">
        <v>0</v>
      </c>
      <c r="V492" s="2">
        <v>51</v>
      </c>
    </row>
    <row r="493" spans="1:22" hidden="1" outlineLevel="1" x14ac:dyDescent="0.45">
      <c r="A493" s="1" t="s">
        <v>810</v>
      </c>
      <c r="G493" s="2" t="s">
        <v>456</v>
      </c>
      <c r="H493" s="2">
        <v>1</v>
      </c>
      <c r="I493" s="2">
        <v>1</v>
      </c>
      <c r="J493" s="2">
        <v>1</v>
      </c>
      <c r="K493" s="2">
        <v>0</v>
      </c>
      <c r="L493" s="2">
        <v>3</v>
      </c>
      <c r="M493" s="2">
        <v>93</v>
      </c>
      <c r="N493" s="2">
        <v>16</v>
      </c>
      <c r="O493" s="2">
        <v>69</v>
      </c>
      <c r="P493" s="2">
        <v>1000</v>
      </c>
      <c r="Q493" s="2">
        <v>1178</v>
      </c>
      <c r="R493" s="2">
        <v>93</v>
      </c>
      <c r="S493" s="2">
        <v>16</v>
      </c>
      <c r="T493" s="2">
        <v>69</v>
      </c>
      <c r="U493" s="2">
        <v>0</v>
      </c>
      <c r="V493" s="2">
        <v>93</v>
      </c>
    </row>
    <row r="494" spans="1:22" hidden="1" outlineLevel="1" x14ac:dyDescent="0.45">
      <c r="A494" s="1" t="s">
        <v>816</v>
      </c>
      <c r="G494" s="1" t="s">
        <v>446</v>
      </c>
      <c r="H494" s="1">
        <v>1</v>
      </c>
      <c r="I494" s="1">
        <v>1</v>
      </c>
      <c r="J494" s="1">
        <v>1</v>
      </c>
      <c r="K494" s="1">
        <v>0</v>
      </c>
      <c r="L494" s="1">
        <v>3</v>
      </c>
      <c r="M494" s="1">
        <v>90</v>
      </c>
      <c r="N494" s="1">
        <v>43</v>
      </c>
      <c r="O494" s="1">
        <v>60</v>
      </c>
      <c r="P494" s="1">
        <v>1000</v>
      </c>
      <c r="Q494" s="1">
        <v>1193</v>
      </c>
      <c r="R494" s="1">
        <v>90</v>
      </c>
      <c r="S494" s="1">
        <v>43</v>
      </c>
      <c r="T494" s="1">
        <v>60</v>
      </c>
      <c r="U494" s="1">
        <v>0</v>
      </c>
      <c r="V494" s="2">
        <v>90</v>
      </c>
    </row>
    <row r="495" spans="1:22" hidden="1" outlineLevel="1" x14ac:dyDescent="0.45">
      <c r="A495" s="2" t="s">
        <v>773</v>
      </c>
      <c r="G495" s="2" t="s">
        <v>545</v>
      </c>
      <c r="H495" s="2">
        <v>0</v>
      </c>
      <c r="I495" s="2">
        <v>1</v>
      </c>
      <c r="J495" s="2">
        <v>1</v>
      </c>
      <c r="K495" s="2">
        <v>1</v>
      </c>
      <c r="L495" s="2">
        <v>3</v>
      </c>
      <c r="M495" s="2">
        <v>1000</v>
      </c>
      <c r="N495" s="2">
        <v>39</v>
      </c>
      <c r="O495" s="2">
        <v>82</v>
      </c>
      <c r="P495" s="2">
        <v>74</v>
      </c>
      <c r="Q495" s="2">
        <v>1195</v>
      </c>
      <c r="R495" s="2">
        <v>0</v>
      </c>
      <c r="S495" s="2">
        <v>39</v>
      </c>
      <c r="T495" s="2">
        <v>82</v>
      </c>
      <c r="U495" s="2">
        <v>74</v>
      </c>
      <c r="V495" s="2">
        <v>0</v>
      </c>
    </row>
    <row r="496" spans="1:22" hidden="1" outlineLevel="1" x14ac:dyDescent="0.45">
      <c r="A496" s="1" t="s">
        <v>572</v>
      </c>
      <c r="G496" s="1" t="s">
        <v>234</v>
      </c>
      <c r="H496" s="1">
        <v>1</v>
      </c>
      <c r="I496" s="1">
        <v>1</v>
      </c>
      <c r="J496" s="1">
        <v>1</v>
      </c>
      <c r="K496" s="1">
        <v>0</v>
      </c>
      <c r="L496" s="1">
        <v>3</v>
      </c>
      <c r="M496" s="1">
        <v>42</v>
      </c>
      <c r="N496" s="1">
        <v>95</v>
      </c>
      <c r="O496" s="1">
        <v>76</v>
      </c>
      <c r="P496" s="1">
        <v>1000</v>
      </c>
      <c r="Q496" s="1">
        <v>1213</v>
      </c>
      <c r="R496" s="1">
        <v>42</v>
      </c>
      <c r="S496" s="1">
        <v>95</v>
      </c>
      <c r="T496" s="1">
        <v>76</v>
      </c>
      <c r="U496" s="1">
        <v>0</v>
      </c>
      <c r="V496" s="2">
        <v>42</v>
      </c>
    </row>
    <row r="497" spans="1:22" hidden="1" outlineLevel="1" x14ac:dyDescent="0.45">
      <c r="A497" s="1" t="s">
        <v>276</v>
      </c>
      <c r="G497" s="2" t="s">
        <v>392</v>
      </c>
      <c r="H497" s="2">
        <v>1</v>
      </c>
      <c r="I497" s="2">
        <v>1</v>
      </c>
      <c r="J497" s="2">
        <v>1</v>
      </c>
      <c r="K497" s="2">
        <v>0</v>
      </c>
      <c r="L497" s="2">
        <v>3</v>
      </c>
      <c r="M497" s="2">
        <v>76</v>
      </c>
      <c r="N497" s="2">
        <v>81</v>
      </c>
      <c r="O497" s="2">
        <v>61</v>
      </c>
      <c r="P497" s="2">
        <v>1000</v>
      </c>
      <c r="Q497" s="2">
        <v>1218</v>
      </c>
      <c r="R497" s="2">
        <v>76</v>
      </c>
      <c r="S497" s="2">
        <v>81</v>
      </c>
      <c r="T497" s="2">
        <v>61</v>
      </c>
      <c r="U497" s="2">
        <v>0</v>
      </c>
      <c r="V497" s="2">
        <v>76</v>
      </c>
    </row>
    <row r="498" spans="1:22" hidden="1" outlineLevel="1" x14ac:dyDescent="0.45">
      <c r="A498" s="2" t="s">
        <v>601</v>
      </c>
      <c r="G498" s="1" t="s">
        <v>622</v>
      </c>
      <c r="H498" s="1">
        <v>0</v>
      </c>
      <c r="I498" s="1">
        <v>1</v>
      </c>
      <c r="J498" s="1">
        <v>1</v>
      </c>
      <c r="K498" s="1">
        <v>0</v>
      </c>
      <c r="L498" s="1">
        <v>2</v>
      </c>
      <c r="M498" s="1">
        <v>1000</v>
      </c>
      <c r="N498" s="1">
        <v>99</v>
      </c>
      <c r="O498" s="1">
        <v>90</v>
      </c>
      <c r="P498" s="1">
        <v>1000</v>
      </c>
      <c r="Q498" s="1">
        <v>2189</v>
      </c>
      <c r="R498" s="1">
        <v>0</v>
      </c>
      <c r="S498" s="1">
        <v>99</v>
      </c>
      <c r="T498" s="1">
        <v>90</v>
      </c>
      <c r="U498" s="1">
        <v>0</v>
      </c>
      <c r="V498" s="2">
        <v>0</v>
      </c>
    </row>
    <row r="499" spans="1:22" collapsed="1" x14ac:dyDescent="0.45">
      <c r="A499" s="1" t="s">
        <v>565</v>
      </c>
    </row>
    <row r="500" spans="1:22" x14ac:dyDescent="0.45">
      <c r="A500" s="2" t="s">
        <v>854</v>
      </c>
      <c r="G500" t="s">
        <v>885</v>
      </c>
    </row>
    <row r="501" spans="1:22" x14ac:dyDescent="0.45">
      <c r="A501" s="1" t="s">
        <v>715</v>
      </c>
      <c r="G501" s="8" t="s">
        <v>855</v>
      </c>
      <c r="H501" s="8" t="s">
        <v>846</v>
      </c>
      <c r="I501" s="8" t="s">
        <v>848</v>
      </c>
      <c r="J501" s="8" t="s">
        <v>849</v>
      </c>
      <c r="K501" s="8" t="s">
        <v>850</v>
      </c>
      <c r="L501" s="8" t="s">
        <v>861</v>
      </c>
      <c r="M501" s="8" t="s">
        <v>875</v>
      </c>
      <c r="N501" s="8" t="s">
        <v>876</v>
      </c>
      <c r="O501" s="8" t="s">
        <v>877</v>
      </c>
      <c r="P501" s="8" t="s">
        <v>878</v>
      </c>
      <c r="Q501" s="8" t="s">
        <v>874</v>
      </c>
      <c r="R501" s="8" t="s">
        <v>870</v>
      </c>
      <c r="S501" s="8" t="s">
        <v>871</v>
      </c>
      <c r="T501" s="8" t="s">
        <v>872</v>
      </c>
      <c r="U501" s="8" t="s">
        <v>873</v>
      </c>
    </row>
    <row r="502" spans="1:22" hidden="1" outlineLevel="1" x14ac:dyDescent="0.45">
      <c r="A502" s="2" t="s">
        <v>622</v>
      </c>
      <c r="G502" s="1" t="s">
        <v>8</v>
      </c>
      <c r="H502" s="1">
        <v>1</v>
      </c>
      <c r="I502" s="1">
        <v>1</v>
      </c>
      <c r="J502" s="1">
        <v>1</v>
      </c>
      <c r="K502" s="1">
        <v>1</v>
      </c>
      <c r="L502" s="1">
        <v>4</v>
      </c>
      <c r="M502" s="1">
        <v>2</v>
      </c>
      <c r="N502" s="1">
        <v>1</v>
      </c>
      <c r="O502" s="1">
        <v>5</v>
      </c>
      <c r="P502" s="1">
        <v>1</v>
      </c>
      <c r="Q502" s="1">
        <v>9</v>
      </c>
      <c r="R502" s="1">
        <v>2</v>
      </c>
      <c r="S502" s="1">
        <v>1</v>
      </c>
      <c r="T502" s="1">
        <v>5</v>
      </c>
      <c r="U502" s="1">
        <v>1</v>
      </c>
    </row>
    <row r="503" spans="1:22" hidden="1" outlineLevel="1" x14ac:dyDescent="0.45">
      <c r="A503" s="2" t="s">
        <v>742</v>
      </c>
      <c r="G503" s="2" t="s">
        <v>21</v>
      </c>
      <c r="H503" s="2">
        <v>1</v>
      </c>
      <c r="I503" s="2">
        <v>1</v>
      </c>
      <c r="J503" s="2">
        <v>1</v>
      </c>
      <c r="K503" s="2">
        <v>1</v>
      </c>
      <c r="L503" s="2">
        <v>4</v>
      </c>
      <c r="M503" s="2">
        <v>3</v>
      </c>
      <c r="N503" s="2">
        <v>2</v>
      </c>
      <c r="O503" s="2">
        <v>3</v>
      </c>
      <c r="P503" s="2">
        <v>2</v>
      </c>
      <c r="Q503" s="2">
        <v>10</v>
      </c>
      <c r="R503" s="2">
        <v>3</v>
      </c>
      <c r="S503" s="2">
        <v>2</v>
      </c>
      <c r="T503" s="2">
        <v>3</v>
      </c>
      <c r="U503" s="2">
        <v>2</v>
      </c>
    </row>
    <row r="504" spans="1:22" hidden="1" outlineLevel="1" x14ac:dyDescent="0.45">
      <c r="A504" s="1" t="s">
        <v>705</v>
      </c>
      <c r="G504" s="1" t="s">
        <v>27</v>
      </c>
      <c r="H504" s="1">
        <v>1</v>
      </c>
      <c r="I504" s="1">
        <v>1</v>
      </c>
      <c r="J504" s="1">
        <v>1</v>
      </c>
      <c r="K504" s="1">
        <v>1</v>
      </c>
      <c r="L504" s="1">
        <v>4</v>
      </c>
      <c r="M504" s="1">
        <v>5</v>
      </c>
      <c r="N504" s="1">
        <v>3</v>
      </c>
      <c r="O504" s="1">
        <v>1</v>
      </c>
      <c r="P504" s="1">
        <v>3</v>
      </c>
      <c r="Q504" s="1">
        <v>12</v>
      </c>
      <c r="R504" s="1">
        <v>5</v>
      </c>
      <c r="S504" s="1">
        <v>3</v>
      </c>
      <c r="T504" s="1">
        <v>1</v>
      </c>
      <c r="U504" s="1">
        <v>3</v>
      </c>
    </row>
    <row r="505" spans="1:22" hidden="1" outlineLevel="1" x14ac:dyDescent="0.45">
      <c r="A505" s="2" t="s">
        <v>778</v>
      </c>
      <c r="G505" s="2" t="s">
        <v>0</v>
      </c>
      <c r="H505" s="2">
        <v>1</v>
      </c>
      <c r="I505" s="2">
        <v>1</v>
      </c>
      <c r="J505" s="2">
        <v>1</v>
      </c>
      <c r="K505" s="2">
        <v>1</v>
      </c>
      <c r="L505" s="2">
        <v>4</v>
      </c>
      <c r="M505" s="2">
        <v>1</v>
      </c>
      <c r="N505" s="2">
        <v>7</v>
      </c>
      <c r="O505" s="2">
        <v>4</v>
      </c>
      <c r="P505" s="2">
        <v>5</v>
      </c>
      <c r="Q505" s="2">
        <v>17</v>
      </c>
      <c r="R505" s="2">
        <v>1</v>
      </c>
      <c r="S505" s="2">
        <v>7</v>
      </c>
      <c r="T505" s="2">
        <v>4</v>
      </c>
      <c r="U505" s="2">
        <v>5</v>
      </c>
    </row>
    <row r="506" spans="1:22" hidden="1" outlineLevel="1" x14ac:dyDescent="0.45">
      <c r="A506" s="1" t="s">
        <v>89</v>
      </c>
      <c r="G506" s="1" t="s">
        <v>15</v>
      </c>
      <c r="H506" s="1">
        <v>1</v>
      </c>
      <c r="I506" s="1">
        <v>1</v>
      </c>
      <c r="J506" s="1">
        <v>1</v>
      </c>
      <c r="K506" s="1">
        <v>1</v>
      </c>
      <c r="L506" s="1">
        <v>4</v>
      </c>
      <c r="M506" s="1">
        <v>3</v>
      </c>
      <c r="N506" s="1">
        <v>4</v>
      </c>
      <c r="O506" s="1">
        <v>2</v>
      </c>
      <c r="P506" s="1">
        <v>12</v>
      </c>
      <c r="Q506" s="1">
        <v>21</v>
      </c>
      <c r="R506" s="1">
        <v>3</v>
      </c>
      <c r="S506" s="1">
        <v>4</v>
      </c>
      <c r="T506" s="1">
        <v>2</v>
      </c>
      <c r="U506" s="1">
        <v>12</v>
      </c>
    </row>
    <row r="507" spans="1:22" hidden="1" outlineLevel="1" x14ac:dyDescent="0.45">
      <c r="A507" s="1" t="s">
        <v>796</v>
      </c>
      <c r="G507" s="2" t="s">
        <v>792</v>
      </c>
      <c r="H507" s="2">
        <v>1</v>
      </c>
      <c r="I507" s="2">
        <v>1</v>
      </c>
      <c r="J507" s="2">
        <v>1</v>
      </c>
      <c r="K507" s="2">
        <v>1</v>
      </c>
      <c r="L507" s="2">
        <v>4</v>
      </c>
      <c r="M507" s="2">
        <v>8</v>
      </c>
      <c r="N507" s="2">
        <v>5</v>
      </c>
      <c r="O507" s="2">
        <v>27</v>
      </c>
      <c r="P507" s="2">
        <v>4</v>
      </c>
      <c r="Q507" s="2">
        <v>44</v>
      </c>
      <c r="R507" s="2">
        <v>8</v>
      </c>
      <c r="S507" s="2">
        <v>5</v>
      </c>
      <c r="T507" s="2">
        <v>27</v>
      </c>
      <c r="U507" s="2">
        <v>4</v>
      </c>
    </row>
    <row r="508" spans="1:22" hidden="1" outlineLevel="1" x14ac:dyDescent="0.45">
      <c r="A508" s="2" t="s">
        <v>720</v>
      </c>
      <c r="G508" s="1" t="s">
        <v>61</v>
      </c>
      <c r="H508" s="1">
        <v>1</v>
      </c>
      <c r="I508" s="1">
        <v>1</v>
      </c>
      <c r="J508" s="1">
        <v>1</v>
      </c>
      <c r="K508" s="1">
        <v>1</v>
      </c>
      <c r="L508" s="1">
        <v>4</v>
      </c>
      <c r="M508" s="1">
        <v>11</v>
      </c>
      <c r="N508" s="1">
        <v>8</v>
      </c>
      <c r="O508" s="1">
        <v>22</v>
      </c>
      <c r="P508" s="1">
        <v>9</v>
      </c>
      <c r="Q508" s="1">
        <v>50</v>
      </c>
      <c r="R508" s="1">
        <v>11</v>
      </c>
      <c r="S508" s="1">
        <v>8</v>
      </c>
      <c r="T508" s="1">
        <v>22</v>
      </c>
      <c r="U508" s="1">
        <v>9</v>
      </c>
    </row>
    <row r="509" spans="1:22" hidden="1" outlineLevel="1" x14ac:dyDescent="0.45">
      <c r="A509" s="1" t="s">
        <v>826</v>
      </c>
      <c r="G509" s="2" t="s">
        <v>48</v>
      </c>
      <c r="H509" s="2">
        <v>1</v>
      </c>
      <c r="I509" s="2">
        <v>1</v>
      </c>
      <c r="J509" s="2">
        <v>1</v>
      </c>
      <c r="K509" s="2">
        <v>1</v>
      </c>
      <c r="L509" s="2">
        <v>4</v>
      </c>
      <c r="M509" s="2">
        <v>9</v>
      </c>
      <c r="N509" s="2">
        <v>11</v>
      </c>
      <c r="O509" s="2">
        <v>18</v>
      </c>
      <c r="P509" s="2">
        <v>14</v>
      </c>
      <c r="Q509" s="2">
        <v>52</v>
      </c>
      <c r="R509" s="2">
        <v>9</v>
      </c>
      <c r="S509" s="2">
        <v>11</v>
      </c>
      <c r="T509" s="2">
        <v>18</v>
      </c>
      <c r="U509" s="2">
        <v>14</v>
      </c>
    </row>
    <row r="510" spans="1:22" hidden="1" outlineLevel="1" x14ac:dyDescent="0.45">
      <c r="A510" s="2" t="s">
        <v>239</v>
      </c>
      <c r="G510" s="1" t="s">
        <v>79</v>
      </c>
      <c r="H510" s="1">
        <v>1</v>
      </c>
      <c r="I510" s="1">
        <v>1</v>
      </c>
      <c r="J510" s="1">
        <v>1</v>
      </c>
      <c r="K510" s="1">
        <v>1</v>
      </c>
      <c r="L510" s="1">
        <v>4</v>
      </c>
      <c r="M510" s="1">
        <v>14</v>
      </c>
      <c r="N510" s="1">
        <v>15</v>
      </c>
      <c r="O510" s="1">
        <v>13</v>
      </c>
      <c r="P510" s="1">
        <v>11</v>
      </c>
      <c r="Q510" s="1">
        <v>53</v>
      </c>
      <c r="R510" s="1">
        <v>14</v>
      </c>
      <c r="S510" s="1">
        <v>15</v>
      </c>
      <c r="T510" s="1">
        <v>13</v>
      </c>
      <c r="U510" s="1">
        <v>11</v>
      </c>
    </row>
    <row r="511" spans="1:22" hidden="1" outlineLevel="1" x14ac:dyDescent="0.45">
      <c r="A511" s="2" t="s">
        <v>425</v>
      </c>
      <c r="G511" s="2" t="s">
        <v>36</v>
      </c>
      <c r="H511" s="2">
        <v>1</v>
      </c>
      <c r="I511" s="2">
        <v>1</v>
      </c>
      <c r="J511" s="2">
        <v>1</v>
      </c>
      <c r="K511" s="2">
        <v>1</v>
      </c>
      <c r="L511" s="2">
        <v>4</v>
      </c>
      <c r="M511" s="2">
        <v>7</v>
      </c>
      <c r="N511" s="2">
        <v>6</v>
      </c>
      <c r="O511" s="2">
        <v>16</v>
      </c>
      <c r="P511" s="2">
        <v>26</v>
      </c>
      <c r="Q511" s="2">
        <v>55</v>
      </c>
      <c r="R511" s="2">
        <v>7</v>
      </c>
      <c r="S511" s="2">
        <v>6</v>
      </c>
      <c r="T511" s="2">
        <v>16</v>
      </c>
      <c r="U511" s="2">
        <v>26</v>
      </c>
    </row>
    <row r="512" spans="1:22" hidden="1" outlineLevel="1" x14ac:dyDescent="0.45">
      <c r="A512" s="1" t="s">
        <v>604</v>
      </c>
      <c r="G512" s="1" t="s">
        <v>118</v>
      </c>
      <c r="H512" s="1">
        <v>1</v>
      </c>
      <c r="I512" s="1">
        <v>1</v>
      </c>
      <c r="J512" s="1">
        <v>1</v>
      </c>
      <c r="K512" s="1">
        <v>1</v>
      </c>
      <c r="L512" s="1">
        <v>4</v>
      </c>
      <c r="M512" s="1">
        <v>20</v>
      </c>
      <c r="N512" s="1">
        <v>12</v>
      </c>
      <c r="O512" s="1">
        <v>20</v>
      </c>
      <c r="P512" s="1">
        <v>8</v>
      </c>
      <c r="Q512" s="1">
        <v>60</v>
      </c>
      <c r="R512" s="1">
        <v>20</v>
      </c>
      <c r="S512" s="1">
        <v>12</v>
      </c>
      <c r="T512" s="1">
        <v>20</v>
      </c>
      <c r="U512" s="1">
        <v>8</v>
      </c>
    </row>
    <row r="513" spans="1:21" hidden="1" outlineLevel="1" x14ac:dyDescent="0.45">
      <c r="A513" s="1" t="s">
        <v>725</v>
      </c>
      <c r="G513" s="2" t="s">
        <v>501</v>
      </c>
      <c r="H513" s="2">
        <v>1</v>
      </c>
      <c r="I513" s="2">
        <v>1</v>
      </c>
      <c r="J513" s="2">
        <v>1</v>
      </c>
      <c r="K513" s="2">
        <v>1</v>
      </c>
      <c r="L513" s="2">
        <v>4</v>
      </c>
      <c r="M513" s="2">
        <v>13</v>
      </c>
      <c r="N513" s="2">
        <v>10</v>
      </c>
      <c r="O513" s="2">
        <v>10</v>
      </c>
      <c r="P513" s="2">
        <v>29</v>
      </c>
      <c r="Q513" s="2">
        <v>62</v>
      </c>
      <c r="R513" s="2">
        <v>13</v>
      </c>
      <c r="S513" s="2">
        <v>10</v>
      </c>
      <c r="T513" s="2">
        <v>10</v>
      </c>
      <c r="U513" s="2">
        <v>29</v>
      </c>
    </row>
    <row r="514" spans="1:21" hidden="1" outlineLevel="1" x14ac:dyDescent="0.45">
      <c r="A514" s="1" t="s">
        <v>440</v>
      </c>
      <c r="G514" s="1" t="s">
        <v>83</v>
      </c>
      <c r="H514" s="1">
        <v>1</v>
      </c>
      <c r="I514" s="1">
        <v>1</v>
      </c>
      <c r="J514" s="1">
        <v>1</v>
      </c>
      <c r="K514" s="1">
        <v>1</v>
      </c>
      <c r="L514" s="1">
        <v>4</v>
      </c>
      <c r="M514" s="1">
        <v>15</v>
      </c>
      <c r="N514" s="1">
        <v>14</v>
      </c>
      <c r="O514" s="1">
        <v>24</v>
      </c>
      <c r="P514" s="1">
        <v>10</v>
      </c>
      <c r="Q514" s="1">
        <v>63</v>
      </c>
      <c r="R514" s="1">
        <v>15</v>
      </c>
      <c r="S514" s="1">
        <v>14</v>
      </c>
      <c r="T514" s="1">
        <v>24</v>
      </c>
      <c r="U514" s="1">
        <v>10</v>
      </c>
    </row>
    <row r="515" spans="1:21" hidden="1" outlineLevel="1" x14ac:dyDescent="0.45">
      <c r="A515" s="1" t="s">
        <v>617</v>
      </c>
      <c r="G515" s="2" t="s">
        <v>796</v>
      </c>
      <c r="H515" s="2">
        <v>1</v>
      </c>
      <c r="I515" s="2">
        <v>1</v>
      </c>
      <c r="J515" s="2">
        <v>1</v>
      </c>
      <c r="K515" s="2">
        <v>1</v>
      </c>
      <c r="L515" s="2">
        <v>4</v>
      </c>
      <c r="M515" s="2">
        <v>22</v>
      </c>
      <c r="N515" s="2">
        <v>18</v>
      </c>
      <c r="O515" s="2">
        <v>8</v>
      </c>
      <c r="P515" s="2">
        <v>15</v>
      </c>
      <c r="Q515" s="2">
        <v>63</v>
      </c>
      <c r="R515" s="2">
        <v>22</v>
      </c>
      <c r="S515" s="2">
        <v>18</v>
      </c>
      <c r="T515" s="2">
        <v>8</v>
      </c>
      <c r="U515" s="2">
        <v>15</v>
      </c>
    </row>
    <row r="516" spans="1:21" hidden="1" outlineLevel="1" x14ac:dyDescent="0.45">
      <c r="A516" s="1" t="s">
        <v>326</v>
      </c>
      <c r="G516" s="1" t="s">
        <v>67</v>
      </c>
      <c r="H516" s="1">
        <v>1</v>
      </c>
      <c r="I516" s="1">
        <v>1</v>
      </c>
      <c r="J516" s="1">
        <v>1</v>
      </c>
      <c r="K516" s="1">
        <v>1</v>
      </c>
      <c r="L516" s="1">
        <v>4</v>
      </c>
      <c r="M516" s="1">
        <v>11</v>
      </c>
      <c r="N516" s="1">
        <v>20</v>
      </c>
      <c r="O516" s="1">
        <v>9</v>
      </c>
      <c r="P516" s="1">
        <v>30</v>
      </c>
      <c r="Q516" s="1">
        <v>70</v>
      </c>
      <c r="R516" s="1">
        <v>11</v>
      </c>
      <c r="S516" s="1">
        <v>20</v>
      </c>
      <c r="T516" s="1">
        <v>9</v>
      </c>
      <c r="U516" s="1">
        <v>30</v>
      </c>
    </row>
    <row r="517" spans="1:21" hidden="1" outlineLevel="1" x14ac:dyDescent="0.45">
      <c r="A517" s="2" t="s">
        <v>818</v>
      </c>
      <c r="G517" s="2" t="s">
        <v>54</v>
      </c>
      <c r="H517" s="2">
        <v>1</v>
      </c>
      <c r="I517" s="2">
        <v>1</v>
      </c>
      <c r="J517" s="2">
        <v>1</v>
      </c>
      <c r="K517" s="2">
        <v>1</v>
      </c>
      <c r="L517" s="2">
        <v>4</v>
      </c>
      <c r="M517" s="2">
        <v>10</v>
      </c>
      <c r="N517" s="2">
        <v>23</v>
      </c>
      <c r="O517" s="2">
        <v>6</v>
      </c>
      <c r="P517" s="2">
        <v>35</v>
      </c>
      <c r="Q517" s="2">
        <v>74</v>
      </c>
      <c r="R517" s="2">
        <v>10</v>
      </c>
      <c r="S517" s="2">
        <v>23</v>
      </c>
      <c r="T517" s="2">
        <v>6</v>
      </c>
      <c r="U517" s="2">
        <v>35</v>
      </c>
    </row>
    <row r="518" spans="1:21" hidden="1" outlineLevel="1" x14ac:dyDescent="0.45">
      <c r="A518" s="1" t="s">
        <v>610</v>
      </c>
      <c r="G518" s="1" t="s">
        <v>31</v>
      </c>
      <c r="H518" s="1">
        <v>1</v>
      </c>
      <c r="I518" s="1">
        <v>1</v>
      </c>
      <c r="J518" s="1">
        <v>1</v>
      </c>
      <c r="K518" s="1">
        <v>1</v>
      </c>
      <c r="L518" s="1">
        <v>4</v>
      </c>
      <c r="M518" s="1">
        <v>6</v>
      </c>
      <c r="N518" s="1">
        <v>9</v>
      </c>
      <c r="O518" s="1">
        <v>6</v>
      </c>
      <c r="P518" s="1">
        <v>59</v>
      </c>
      <c r="Q518" s="1">
        <v>80</v>
      </c>
      <c r="R518" s="1">
        <v>6</v>
      </c>
      <c r="S518" s="1">
        <v>9</v>
      </c>
      <c r="T518" s="1">
        <v>6</v>
      </c>
      <c r="U518" s="1">
        <v>59</v>
      </c>
    </row>
    <row r="519" spans="1:21" hidden="1" outlineLevel="1" x14ac:dyDescent="0.45">
      <c r="A519" s="2" t="s">
        <v>460</v>
      </c>
      <c r="G519" s="2" t="s">
        <v>89</v>
      </c>
      <c r="H519" s="2">
        <v>1</v>
      </c>
      <c r="I519" s="2">
        <v>1</v>
      </c>
      <c r="J519" s="2">
        <v>1</v>
      </c>
      <c r="K519" s="2">
        <v>1</v>
      </c>
      <c r="L519" s="2">
        <v>4</v>
      </c>
      <c r="M519" s="2">
        <v>16</v>
      </c>
      <c r="N519" s="2">
        <v>26</v>
      </c>
      <c r="O519" s="2">
        <v>14</v>
      </c>
      <c r="P519" s="2">
        <v>24</v>
      </c>
      <c r="Q519" s="2">
        <v>80</v>
      </c>
      <c r="R519" s="2">
        <v>16</v>
      </c>
      <c r="S519" s="2">
        <v>26</v>
      </c>
      <c r="T519" s="2">
        <v>14</v>
      </c>
      <c r="U519" s="2">
        <v>24</v>
      </c>
    </row>
    <row r="520" spans="1:21" hidden="1" outlineLevel="1" x14ac:dyDescent="0.45">
      <c r="A520" s="1" t="s">
        <v>761</v>
      </c>
      <c r="G520" s="1" t="s">
        <v>133</v>
      </c>
      <c r="H520" s="1">
        <v>1</v>
      </c>
      <c r="I520" s="1">
        <v>1</v>
      </c>
      <c r="J520" s="1">
        <v>1</v>
      </c>
      <c r="K520" s="1">
        <v>1</v>
      </c>
      <c r="L520" s="1">
        <v>4</v>
      </c>
      <c r="M520" s="1">
        <v>23</v>
      </c>
      <c r="N520" s="1">
        <v>28</v>
      </c>
      <c r="O520" s="1">
        <v>25</v>
      </c>
      <c r="P520" s="1">
        <v>6</v>
      </c>
      <c r="Q520" s="1">
        <v>82</v>
      </c>
      <c r="R520" s="1">
        <v>23</v>
      </c>
      <c r="S520" s="1">
        <v>28</v>
      </c>
      <c r="T520" s="1">
        <v>25</v>
      </c>
      <c r="U520" s="1">
        <v>6</v>
      </c>
    </row>
    <row r="521" spans="1:21" hidden="1" outlineLevel="1" x14ac:dyDescent="0.45">
      <c r="A521" s="2" t="s">
        <v>443</v>
      </c>
      <c r="G521" s="2" t="s">
        <v>102</v>
      </c>
      <c r="H521" s="2">
        <v>1</v>
      </c>
      <c r="I521" s="2">
        <v>1</v>
      </c>
      <c r="J521" s="2">
        <v>1</v>
      </c>
      <c r="K521" s="2">
        <v>1</v>
      </c>
      <c r="L521" s="2">
        <v>4</v>
      </c>
      <c r="M521" s="2">
        <v>18</v>
      </c>
      <c r="N521" s="2">
        <v>22</v>
      </c>
      <c r="O521" s="2">
        <v>34</v>
      </c>
      <c r="P521" s="2">
        <v>16</v>
      </c>
      <c r="Q521" s="2">
        <v>90</v>
      </c>
      <c r="R521" s="2">
        <v>18</v>
      </c>
      <c r="S521" s="2">
        <v>22</v>
      </c>
      <c r="T521" s="2">
        <v>34</v>
      </c>
      <c r="U521" s="2">
        <v>16</v>
      </c>
    </row>
    <row r="522" spans="1:21" hidden="1" outlineLevel="1" x14ac:dyDescent="0.45">
      <c r="A522" s="2" t="s">
        <v>392</v>
      </c>
      <c r="G522" s="1" t="s">
        <v>795</v>
      </c>
      <c r="H522" s="1">
        <v>1</v>
      </c>
      <c r="I522" s="1">
        <v>1</v>
      </c>
      <c r="J522" s="1">
        <v>1</v>
      </c>
      <c r="K522" s="1">
        <v>1</v>
      </c>
      <c r="L522" s="1">
        <v>4</v>
      </c>
      <c r="M522" s="1">
        <v>21</v>
      </c>
      <c r="N522" s="1">
        <v>13</v>
      </c>
      <c r="O522" s="1">
        <v>44</v>
      </c>
      <c r="P522" s="1">
        <v>13</v>
      </c>
      <c r="Q522" s="1">
        <v>91</v>
      </c>
      <c r="R522" s="1">
        <v>21</v>
      </c>
      <c r="S522" s="1">
        <v>13</v>
      </c>
      <c r="T522" s="1">
        <v>44</v>
      </c>
      <c r="U522" s="1">
        <v>13</v>
      </c>
    </row>
    <row r="523" spans="1:21" hidden="1" outlineLevel="1" x14ac:dyDescent="0.45">
      <c r="A523" s="1" t="s">
        <v>225</v>
      </c>
      <c r="G523" s="2" t="s">
        <v>97</v>
      </c>
      <c r="H523" s="2">
        <v>1</v>
      </c>
      <c r="I523" s="2">
        <v>1</v>
      </c>
      <c r="J523" s="2">
        <v>1</v>
      </c>
      <c r="K523" s="2">
        <v>1</v>
      </c>
      <c r="L523" s="2">
        <v>4</v>
      </c>
      <c r="M523" s="2">
        <v>17</v>
      </c>
      <c r="N523" s="2">
        <v>34</v>
      </c>
      <c r="O523" s="2">
        <v>12</v>
      </c>
      <c r="P523" s="2">
        <v>32</v>
      </c>
      <c r="Q523" s="2">
        <v>95</v>
      </c>
      <c r="R523" s="2">
        <v>17</v>
      </c>
      <c r="S523" s="2">
        <v>34</v>
      </c>
      <c r="T523" s="2">
        <v>12</v>
      </c>
      <c r="U523" s="2">
        <v>32</v>
      </c>
    </row>
    <row r="524" spans="1:21" hidden="1" outlineLevel="1" x14ac:dyDescent="0.45">
      <c r="A524" s="1" t="s">
        <v>837</v>
      </c>
      <c r="G524" s="1" t="s">
        <v>151</v>
      </c>
      <c r="H524" s="1">
        <v>1</v>
      </c>
      <c r="I524" s="1">
        <v>1</v>
      </c>
      <c r="J524" s="1">
        <v>1</v>
      </c>
      <c r="K524" s="1">
        <v>1</v>
      </c>
      <c r="L524" s="1">
        <v>4</v>
      </c>
      <c r="M524" s="1">
        <v>26</v>
      </c>
      <c r="N524" s="1">
        <v>30</v>
      </c>
      <c r="O524" s="1">
        <v>32</v>
      </c>
      <c r="P524" s="1">
        <v>22</v>
      </c>
      <c r="Q524" s="1">
        <v>110</v>
      </c>
      <c r="R524" s="1">
        <v>26</v>
      </c>
      <c r="S524" s="1">
        <v>30</v>
      </c>
      <c r="T524" s="1">
        <v>32</v>
      </c>
      <c r="U524" s="1">
        <v>22</v>
      </c>
    </row>
    <row r="525" spans="1:21" hidden="1" outlineLevel="1" x14ac:dyDescent="0.45">
      <c r="A525" s="2" t="s">
        <v>792</v>
      </c>
      <c r="G525" s="2" t="s">
        <v>139</v>
      </c>
      <c r="H525" s="2">
        <v>1</v>
      </c>
      <c r="I525" s="2">
        <v>1</v>
      </c>
      <c r="J525" s="2">
        <v>1</v>
      </c>
      <c r="K525" s="2">
        <v>1</v>
      </c>
      <c r="L525" s="2">
        <v>4</v>
      </c>
      <c r="M525" s="2">
        <v>24</v>
      </c>
      <c r="N525" s="2">
        <v>25</v>
      </c>
      <c r="O525" s="2">
        <v>39</v>
      </c>
      <c r="P525" s="2">
        <v>23</v>
      </c>
      <c r="Q525" s="2">
        <v>111</v>
      </c>
      <c r="R525" s="2">
        <v>24</v>
      </c>
      <c r="S525" s="2">
        <v>25</v>
      </c>
      <c r="T525" s="2">
        <v>39</v>
      </c>
      <c r="U525" s="2">
        <v>23</v>
      </c>
    </row>
    <row r="526" spans="1:21" hidden="1" outlineLevel="1" x14ac:dyDescent="0.45">
      <c r="A526" s="1" t="s">
        <v>807</v>
      </c>
      <c r="G526" s="1" t="s">
        <v>797</v>
      </c>
      <c r="H526" s="1">
        <v>1</v>
      </c>
      <c r="I526" s="1">
        <v>1</v>
      </c>
      <c r="J526" s="1">
        <v>1</v>
      </c>
      <c r="K526" s="1">
        <v>1</v>
      </c>
      <c r="L526" s="1">
        <v>4</v>
      </c>
      <c r="M526" s="1">
        <v>32</v>
      </c>
      <c r="N526" s="1">
        <v>21</v>
      </c>
      <c r="O526" s="1">
        <v>53</v>
      </c>
      <c r="P526" s="1">
        <v>17</v>
      </c>
      <c r="Q526" s="1">
        <v>123</v>
      </c>
      <c r="R526" s="1">
        <v>32</v>
      </c>
      <c r="S526" s="1">
        <v>21</v>
      </c>
      <c r="T526" s="1">
        <v>53</v>
      </c>
      <c r="U526" s="1">
        <v>17</v>
      </c>
    </row>
    <row r="527" spans="1:21" hidden="1" outlineLevel="1" x14ac:dyDescent="0.45">
      <c r="A527" s="2" t="s">
        <v>808</v>
      </c>
      <c r="G527" s="2" t="s">
        <v>169</v>
      </c>
      <c r="H527" s="2">
        <v>1</v>
      </c>
      <c r="I527" s="2">
        <v>1</v>
      </c>
      <c r="J527" s="2">
        <v>1</v>
      </c>
      <c r="K527" s="2">
        <v>1</v>
      </c>
      <c r="L527" s="2">
        <v>4</v>
      </c>
      <c r="M527" s="2">
        <v>29</v>
      </c>
      <c r="N527" s="2">
        <v>35</v>
      </c>
      <c r="O527" s="2">
        <v>15</v>
      </c>
      <c r="P527" s="2">
        <v>44</v>
      </c>
      <c r="Q527" s="2">
        <v>123</v>
      </c>
      <c r="R527" s="2">
        <v>29</v>
      </c>
      <c r="S527" s="2">
        <v>35</v>
      </c>
      <c r="T527" s="2">
        <v>15</v>
      </c>
      <c r="U527" s="2">
        <v>44</v>
      </c>
    </row>
    <row r="528" spans="1:21" hidden="1" outlineLevel="1" x14ac:dyDescent="0.45">
      <c r="A528" s="1" t="s">
        <v>795</v>
      </c>
      <c r="G528" s="1" t="s">
        <v>145</v>
      </c>
      <c r="H528" s="1">
        <v>1</v>
      </c>
      <c r="I528" s="1">
        <v>1</v>
      </c>
      <c r="J528" s="1">
        <v>1</v>
      </c>
      <c r="K528" s="1">
        <v>1</v>
      </c>
      <c r="L528" s="1">
        <v>4</v>
      </c>
      <c r="M528" s="1">
        <v>25</v>
      </c>
      <c r="N528" s="1">
        <v>31</v>
      </c>
      <c r="O528" s="1">
        <v>50</v>
      </c>
      <c r="P528" s="1">
        <v>21</v>
      </c>
      <c r="Q528" s="1">
        <v>127</v>
      </c>
      <c r="R528" s="1">
        <v>25</v>
      </c>
      <c r="S528" s="1">
        <v>31</v>
      </c>
      <c r="T528" s="1">
        <v>50</v>
      </c>
      <c r="U528" s="1">
        <v>21</v>
      </c>
    </row>
    <row r="529" spans="1:21" hidden="1" outlineLevel="1" x14ac:dyDescent="0.45">
      <c r="A529" s="2" t="s">
        <v>797</v>
      </c>
      <c r="G529" s="2" t="s">
        <v>157</v>
      </c>
      <c r="H529" s="2">
        <v>1</v>
      </c>
      <c r="I529" s="2">
        <v>1</v>
      </c>
      <c r="J529" s="2">
        <v>1</v>
      </c>
      <c r="K529" s="2">
        <v>1</v>
      </c>
      <c r="L529" s="2">
        <v>4</v>
      </c>
      <c r="M529" s="2">
        <v>26</v>
      </c>
      <c r="N529" s="2">
        <v>17</v>
      </c>
      <c r="O529" s="2">
        <v>80</v>
      </c>
      <c r="P529" s="2">
        <v>7</v>
      </c>
      <c r="Q529" s="2">
        <v>130</v>
      </c>
      <c r="R529" s="2">
        <v>26</v>
      </c>
      <c r="S529" s="2">
        <v>17</v>
      </c>
      <c r="T529" s="2">
        <v>80</v>
      </c>
      <c r="U529" s="2">
        <v>7</v>
      </c>
    </row>
    <row r="530" spans="1:21" hidden="1" outlineLevel="1" x14ac:dyDescent="0.45">
      <c r="A530" s="1" t="s">
        <v>809</v>
      </c>
      <c r="G530" s="1" t="s">
        <v>194</v>
      </c>
      <c r="H530" s="1">
        <v>1</v>
      </c>
      <c r="I530" s="1">
        <v>1</v>
      </c>
      <c r="J530" s="1">
        <v>1</v>
      </c>
      <c r="K530" s="1">
        <v>1</v>
      </c>
      <c r="L530" s="1">
        <v>4</v>
      </c>
      <c r="M530" s="1">
        <v>34</v>
      </c>
      <c r="N530" s="1">
        <v>32</v>
      </c>
      <c r="O530" s="1">
        <v>33</v>
      </c>
      <c r="P530" s="1">
        <v>40</v>
      </c>
      <c r="Q530" s="1">
        <v>139</v>
      </c>
      <c r="R530" s="1">
        <v>34</v>
      </c>
      <c r="S530" s="1">
        <v>32</v>
      </c>
      <c r="T530" s="1">
        <v>33</v>
      </c>
      <c r="U530" s="1">
        <v>40</v>
      </c>
    </row>
    <row r="531" spans="1:21" hidden="1" outlineLevel="1" x14ac:dyDescent="0.45">
      <c r="A531" s="2" t="s">
        <v>829</v>
      </c>
      <c r="G531" s="2" t="s">
        <v>110</v>
      </c>
      <c r="H531" s="2">
        <v>1</v>
      </c>
      <c r="I531" s="2">
        <v>1</v>
      </c>
      <c r="J531" s="2">
        <v>1</v>
      </c>
      <c r="K531" s="2">
        <v>1</v>
      </c>
      <c r="L531" s="2">
        <v>4</v>
      </c>
      <c r="M531" s="2">
        <v>19</v>
      </c>
      <c r="N531" s="2">
        <v>71</v>
      </c>
      <c r="O531" s="2">
        <v>11</v>
      </c>
      <c r="P531" s="2">
        <v>47</v>
      </c>
      <c r="Q531" s="2">
        <v>148</v>
      </c>
      <c r="R531" s="2">
        <v>19</v>
      </c>
      <c r="S531" s="2">
        <v>71</v>
      </c>
      <c r="T531" s="2">
        <v>11</v>
      </c>
      <c r="U531" s="2">
        <v>47</v>
      </c>
    </row>
    <row r="532" spans="1:21" hidden="1" outlineLevel="1" x14ac:dyDescent="0.45">
      <c r="A532" s="2" t="s">
        <v>15</v>
      </c>
      <c r="G532" s="1" t="s">
        <v>854</v>
      </c>
      <c r="H532" s="1">
        <v>1</v>
      </c>
      <c r="I532" s="1">
        <v>1</v>
      </c>
      <c r="J532" s="1">
        <v>1</v>
      </c>
      <c r="K532" s="1">
        <v>1</v>
      </c>
      <c r="L532" s="1">
        <v>4</v>
      </c>
      <c r="M532" s="1">
        <v>39</v>
      </c>
      <c r="N532" s="1">
        <v>24</v>
      </c>
      <c r="O532" s="1">
        <v>23</v>
      </c>
      <c r="P532" s="1">
        <v>66</v>
      </c>
      <c r="Q532" s="1">
        <v>152</v>
      </c>
      <c r="R532" s="1">
        <v>39</v>
      </c>
      <c r="S532" s="1">
        <v>24</v>
      </c>
      <c r="T532" s="1">
        <v>23</v>
      </c>
      <c r="U532" s="1">
        <v>66</v>
      </c>
    </row>
    <row r="533" spans="1:21" hidden="1" outlineLevel="1" x14ac:dyDescent="0.45">
      <c r="A533" s="1" t="s">
        <v>563</v>
      </c>
      <c r="G533" s="2" t="s">
        <v>225</v>
      </c>
      <c r="H533" s="2">
        <v>1</v>
      </c>
      <c r="I533" s="2">
        <v>1</v>
      </c>
      <c r="J533" s="2">
        <v>1</v>
      </c>
      <c r="K533" s="2">
        <v>1</v>
      </c>
      <c r="L533" s="2">
        <v>4</v>
      </c>
      <c r="M533" s="2">
        <v>40</v>
      </c>
      <c r="N533" s="2">
        <v>44</v>
      </c>
      <c r="O533" s="2">
        <v>47</v>
      </c>
      <c r="P533" s="2">
        <v>27</v>
      </c>
      <c r="Q533" s="2">
        <v>158</v>
      </c>
      <c r="R533" s="2">
        <v>40</v>
      </c>
      <c r="S533" s="2">
        <v>44</v>
      </c>
      <c r="T533" s="2">
        <v>47</v>
      </c>
      <c r="U533" s="2">
        <v>27</v>
      </c>
    </row>
    <row r="534" spans="1:21" hidden="1" outlineLevel="1" x14ac:dyDescent="0.45">
      <c r="A534" s="2" t="s">
        <v>545</v>
      </c>
      <c r="G534" s="1" t="s">
        <v>296</v>
      </c>
      <c r="H534" s="1">
        <v>1</v>
      </c>
      <c r="I534" s="1">
        <v>1</v>
      </c>
      <c r="J534" s="1">
        <v>1</v>
      </c>
      <c r="K534" s="1">
        <v>1</v>
      </c>
      <c r="L534" s="1">
        <v>4</v>
      </c>
      <c r="M534" s="1">
        <v>54</v>
      </c>
      <c r="N534" s="1">
        <v>38</v>
      </c>
      <c r="O534" s="1">
        <v>28</v>
      </c>
      <c r="P534" s="1">
        <v>61</v>
      </c>
      <c r="Q534" s="1">
        <v>181</v>
      </c>
      <c r="R534" s="1">
        <v>54</v>
      </c>
      <c r="S534" s="1">
        <v>38</v>
      </c>
      <c r="T534" s="1">
        <v>28</v>
      </c>
      <c r="U534" s="1">
        <v>61</v>
      </c>
    </row>
    <row r="535" spans="1:21" hidden="1" outlineLevel="1" x14ac:dyDescent="0.45">
      <c r="A535" s="1" t="s">
        <v>619</v>
      </c>
      <c r="G535" s="2" t="s">
        <v>276</v>
      </c>
      <c r="H535" s="2">
        <v>1</v>
      </c>
      <c r="I535" s="2">
        <v>1</v>
      </c>
      <c r="J535" s="2">
        <v>1</v>
      </c>
      <c r="K535" s="2">
        <v>1</v>
      </c>
      <c r="L535" s="2">
        <v>4</v>
      </c>
      <c r="M535" s="2">
        <v>50</v>
      </c>
      <c r="N535" s="2">
        <v>37</v>
      </c>
      <c r="O535" s="2">
        <v>72</v>
      </c>
      <c r="P535" s="2">
        <v>25</v>
      </c>
      <c r="Q535" s="2">
        <v>184</v>
      </c>
      <c r="R535" s="2">
        <v>50</v>
      </c>
      <c r="S535" s="2">
        <v>37</v>
      </c>
      <c r="T535" s="2">
        <v>72</v>
      </c>
      <c r="U535" s="2">
        <v>25</v>
      </c>
    </row>
    <row r="536" spans="1:21" hidden="1" outlineLevel="1" x14ac:dyDescent="0.45">
      <c r="A536" s="1" t="s">
        <v>594</v>
      </c>
      <c r="G536" s="1" t="s">
        <v>199</v>
      </c>
      <c r="H536" s="1">
        <v>1</v>
      </c>
      <c r="I536" s="1">
        <v>1</v>
      </c>
      <c r="J536" s="1">
        <v>1</v>
      </c>
      <c r="K536" s="1">
        <v>1</v>
      </c>
      <c r="L536" s="1">
        <v>4</v>
      </c>
      <c r="M536" s="1">
        <v>35</v>
      </c>
      <c r="N536" s="1">
        <v>48</v>
      </c>
      <c r="O536" s="1">
        <v>37</v>
      </c>
      <c r="P536" s="1">
        <v>67</v>
      </c>
      <c r="Q536" s="1">
        <v>187</v>
      </c>
      <c r="R536" s="1">
        <v>35</v>
      </c>
      <c r="S536" s="1">
        <v>48</v>
      </c>
      <c r="T536" s="1">
        <v>37</v>
      </c>
      <c r="U536" s="1">
        <v>67</v>
      </c>
    </row>
    <row r="537" spans="1:21" hidden="1" outlineLevel="1" x14ac:dyDescent="0.45">
      <c r="A537" s="2" t="s">
        <v>420</v>
      </c>
      <c r="G537" s="2" t="s">
        <v>816</v>
      </c>
      <c r="H537" s="2">
        <v>1</v>
      </c>
      <c r="I537" s="2">
        <v>1</v>
      </c>
      <c r="J537" s="2">
        <v>1</v>
      </c>
      <c r="K537" s="2">
        <v>1</v>
      </c>
      <c r="L537" s="2">
        <v>4</v>
      </c>
      <c r="M537" s="2">
        <v>53</v>
      </c>
      <c r="N537" s="2">
        <v>47</v>
      </c>
      <c r="O537" s="2">
        <v>50</v>
      </c>
      <c r="P537" s="2">
        <v>52</v>
      </c>
      <c r="Q537" s="2">
        <v>202</v>
      </c>
      <c r="R537" s="2">
        <v>53</v>
      </c>
      <c r="S537" s="2">
        <v>47</v>
      </c>
      <c r="T537" s="2">
        <v>50</v>
      </c>
      <c r="U537" s="2">
        <v>52</v>
      </c>
    </row>
    <row r="538" spans="1:21" hidden="1" outlineLevel="1" x14ac:dyDescent="0.45">
      <c r="A538" s="2" t="s">
        <v>388</v>
      </c>
      <c r="G538" s="1" t="s">
        <v>572</v>
      </c>
      <c r="H538" s="1">
        <v>1</v>
      </c>
      <c r="I538" s="1">
        <v>1</v>
      </c>
      <c r="J538" s="1">
        <v>1</v>
      </c>
      <c r="K538" s="1">
        <v>1</v>
      </c>
      <c r="L538" s="1">
        <v>4</v>
      </c>
      <c r="M538" s="1">
        <v>54</v>
      </c>
      <c r="N538" s="1">
        <v>60</v>
      </c>
      <c r="O538" s="1">
        <v>41</v>
      </c>
      <c r="P538" s="1">
        <v>50</v>
      </c>
      <c r="Q538" s="1">
        <v>205</v>
      </c>
      <c r="R538" s="1">
        <v>54</v>
      </c>
      <c r="S538" s="1">
        <v>60</v>
      </c>
      <c r="T538" s="1">
        <v>41</v>
      </c>
      <c r="U538" s="1">
        <v>50</v>
      </c>
    </row>
    <row r="539" spans="1:21" hidden="1" outlineLevel="1" x14ac:dyDescent="0.45">
      <c r="A539" s="1" t="s">
        <v>618</v>
      </c>
      <c r="G539" s="2" t="s">
        <v>253</v>
      </c>
      <c r="H539" s="2">
        <v>1</v>
      </c>
      <c r="I539" s="2">
        <v>1</v>
      </c>
      <c r="J539" s="2">
        <v>1</v>
      </c>
      <c r="K539" s="2">
        <v>1</v>
      </c>
      <c r="L539" s="2">
        <v>4</v>
      </c>
      <c r="M539" s="2">
        <v>46</v>
      </c>
      <c r="N539" s="2">
        <v>73</v>
      </c>
      <c r="O539" s="2">
        <v>31</v>
      </c>
      <c r="P539" s="2">
        <v>60</v>
      </c>
      <c r="Q539" s="2">
        <v>210</v>
      </c>
      <c r="R539" s="2">
        <v>46</v>
      </c>
      <c r="S539" s="2">
        <v>73</v>
      </c>
      <c r="T539" s="2">
        <v>31</v>
      </c>
      <c r="U539" s="2">
        <v>60</v>
      </c>
    </row>
    <row r="540" spans="1:21" hidden="1" outlineLevel="1" x14ac:dyDescent="0.45">
      <c r="A540" s="1" t="s">
        <v>266</v>
      </c>
      <c r="G540" s="1" t="s">
        <v>355</v>
      </c>
      <c r="H540" s="1">
        <v>1</v>
      </c>
      <c r="I540" s="1">
        <v>1</v>
      </c>
      <c r="J540" s="1">
        <v>1</v>
      </c>
      <c r="K540" s="1">
        <v>1</v>
      </c>
      <c r="L540" s="1">
        <v>4</v>
      </c>
      <c r="M540" s="1">
        <v>67</v>
      </c>
      <c r="N540" s="1">
        <v>36</v>
      </c>
      <c r="O540" s="1">
        <v>42</v>
      </c>
      <c r="P540" s="1">
        <v>68</v>
      </c>
      <c r="Q540" s="1">
        <v>213</v>
      </c>
      <c r="R540" s="1">
        <v>67</v>
      </c>
      <c r="S540" s="1">
        <v>36</v>
      </c>
      <c r="T540" s="1">
        <v>42</v>
      </c>
      <c r="U540" s="1">
        <v>68</v>
      </c>
    </row>
    <row r="541" spans="1:21" hidden="1" outlineLevel="1" x14ac:dyDescent="0.45">
      <c r="A541" s="1" t="s">
        <v>832</v>
      </c>
      <c r="G541" s="2" t="s">
        <v>266</v>
      </c>
      <c r="H541" s="2">
        <v>1</v>
      </c>
      <c r="I541" s="2">
        <v>1</v>
      </c>
      <c r="J541" s="2">
        <v>1</v>
      </c>
      <c r="K541" s="2">
        <v>1</v>
      </c>
      <c r="L541" s="2">
        <v>4</v>
      </c>
      <c r="M541" s="2">
        <v>48</v>
      </c>
      <c r="N541" s="2">
        <v>49</v>
      </c>
      <c r="O541" s="2">
        <v>85</v>
      </c>
      <c r="P541" s="2">
        <v>33</v>
      </c>
      <c r="Q541" s="2">
        <v>215</v>
      </c>
      <c r="R541" s="2">
        <v>48</v>
      </c>
      <c r="S541" s="2">
        <v>49</v>
      </c>
      <c r="T541" s="2">
        <v>85</v>
      </c>
      <c r="U541" s="2">
        <v>33</v>
      </c>
    </row>
    <row r="542" spans="1:21" hidden="1" outlineLevel="1" x14ac:dyDescent="0.45">
      <c r="A542" s="2" t="s">
        <v>749</v>
      </c>
      <c r="G542" s="1" t="s">
        <v>412</v>
      </c>
      <c r="H542" s="1">
        <v>1</v>
      </c>
      <c r="I542" s="1">
        <v>1</v>
      </c>
      <c r="J542" s="1">
        <v>1</v>
      </c>
      <c r="K542" s="1">
        <v>1</v>
      </c>
      <c r="L542" s="1">
        <v>4</v>
      </c>
      <c r="M542" s="1">
        <v>81</v>
      </c>
      <c r="N542" s="1">
        <v>33</v>
      </c>
      <c r="O542" s="1">
        <v>83</v>
      </c>
      <c r="P542" s="1">
        <v>20</v>
      </c>
      <c r="Q542" s="1">
        <v>217</v>
      </c>
      <c r="R542" s="1">
        <v>81</v>
      </c>
      <c r="S542" s="1">
        <v>33</v>
      </c>
      <c r="T542" s="1">
        <v>83</v>
      </c>
      <c r="U542" s="1">
        <v>20</v>
      </c>
    </row>
    <row r="543" spans="1:21" hidden="1" outlineLevel="1" x14ac:dyDescent="0.45">
      <c r="A543" s="2" t="s">
        <v>812</v>
      </c>
      <c r="G543" s="2" t="s">
        <v>286</v>
      </c>
      <c r="H543" s="2">
        <v>1</v>
      </c>
      <c r="I543" s="2">
        <v>1</v>
      </c>
      <c r="J543" s="2">
        <v>1</v>
      </c>
      <c r="K543" s="2">
        <v>1</v>
      </c>
      <c r="L543" s="2">
        <v>4</v>
      </c>
      <c r="M543" s="2">
        <v>52</v>
      </c>
      <c r="N543" s="2">
        <v>54</v>
      </c>
      <c r="O543" s="2">
        <v>46</v>
      </c>
      <c r="P543" s="2">
        <v>69</v>
      </c>
      <c r="Q543" s="2">
        <v>221</v>
      </c>
      <c r="R543" s="2">
        <v>52</v>
      </c>
      <c r="S543" s="2">
        <v>54</v>
      </c>
      <c r="T543" s="2">
        <v>46</v>
      </c>
      <c r="U543" s="2">
        <v>69</v>
      </c>
    </row>
    <row r="544" spans="1:21" hidden="1" outlineLevel="1" x14ac:dyDescent="0.45">
      <c r="A544" s="1" t="s">
        <v>561</v>
      </c>
      <c r="G544" s="1" t="s">
        <v>810</v>
      </c>
      <c r="H544" s="1">
        <v>1</v>
      </c>
      <c r="I544" s="1">
        <v>1</v>
      </c>
      <c r="J544" s="1">
        <v>1</v>
      </c>
      <c r="K544" s="1">
        <v>1</v>
      </c>
      <c r="L544" s="1">
        <v>4</v>
      </c>
      <c r="M544" s="1">
        <v>71</v>
      </c>
      <c r="N544" s="1">
        <v>64</v>
      </c>
      <c r="O544" s="1">
        <v>45</v>
      </c>
      <c r="P544" s="1">
        <v>41</v>
      </c>
      <c r="Q544" s="1">
        <v>221</v>
      </c>
      <c r="R544" s="1">
        <v>71</v>
      </c>
      <c r="S544" s="1">
        <v>64</v>
      </c>
      <c r="T544" s="1">
        <v>45</v>
      </c>
      <c r="U544" s="1">
        <v>41</v>
      </c>
    </row>
    <row r="545" spans="1:21" hidden="1" outlineLevel="1" x14ac:dyDescent="0.45">
      <c r="A545" s="2" t="s">
        <v>845</v>
      </c>
      <c r="G545" s="2" t="s">
        <v>179</v>
      </c>
      <c r="H545" s="2">
        <v>1</v>
      </c>
      <c r="I545" s="2">
        <v>1</v>
      </c>
      <c r="J545" s="2">
        <v>1</v>
      </c>
      <c r="K545" s="2">
        <v>1</v>
      </c>
      <c r="L545" s="2">
        <v>4</v>
      </c>
      <c r="M545" s="2">
        <v>31</v>
      </c>
      <c r="N545" s="2">
        <v>96</v>
      </c>
      <c r="O545" s="2">
        <v>21</v>
      </c>
      <c r="P545" s="2">
        <v>75</v>
      </c>
      <c r="Q545" s="2">
        <v>223</v>
      </c>
      <c r="R545" s="2">
        <v>31</v>
      </c>
      <c r="S545" s="2">
        <v>96</v>
      </c>
      <c r="T545" s="2">
        <v>21</v>
      </c>
      <c r="U545" s="2">
        <v>75</v>
      </c>
    </row>
    <row r="546" spans="1:21" hidden="1" outlineLevel="1" x14ac:dyDescent="0.45">
      <c r="A546" s="1" t="s">
        <v>133</v>
      </c>
      <c r="G546" s="1" t="s">
        <v>614</v>
      </c>
      <c r="H546" s="1">
        <v>1</v>
      </c>
      <c r="I546" s="1">
        <v>1</v>
      </c>
      <c r="J546" s="1">
        <v>1</v>
      </c>
      <c r="K546" s="1">
        <v>1</v>
      </c>
      <c r="L546" s="1">
        <v>4</v>
      </c>
      <c r="M546" s="1">
        <v>36</v>
      </c>
      <c r="N546" s="1">
        <v>88</v>
      </c>
      <c r="O546" s="1">
        <v>19</v>
      </c>
      <c r="P546" s="1">
        <v>87</v>
      </c>
      <c r="Q546" s="1">
        <v>230</v>
      </c>
      <c r="R546" s="1">
        <v>36</v>
      </c>
      <c r="S546" s="1">
        <v>88</v>
      </c>
      <c r="T546" s="1">
        <v>19</v>
      </c>
      <c r="U546" s="1">
        <v>87</v>
      </c>
    </row>
    <row r="547" spans="1:21" hidden="1" outlineLevel="1" x14ac:dyDescent="0.45">
      <c r="A547" s="1" t="s">
        <v>556</v>
      </c>
      <c r="G547" s="2" t="s">
        <v>245</v>
      </c>
      <c r="H547" s="2">
        <v>1</v>
      </c>
      <c r="I547" s="2">
        <v>1</v>
      </c>
      <c r="J547" s="2">
        <v>1</v>
      </c>
      <c r="K547" s="2">
        <v>1</v>
      </c>
      <c r="L547" s="2">
        <v>4</v>
      </c>
      <c r="M547" s="2">
        <v>44</v>
      </c>
      <c r="N547" s="2">
        <v>75</v>
      </c>
      <c r="O547" s="2">
        <v>57</v>
      </c>
      <c r="P547" s="2">
        <v>57</v>
      </c>
      <c r="Q547" s="2">
        <v>233</v>
      </c>
      <c r="R547" s="2">
        <v>44</v>
      </c>
      <c r="S547" s="2">
        <v>75</v>
      </c>
      <c r="T547" s="2">
        <v>57</v>
      </c>
      <c r="U547" s="2">
        <v>57</v>
      </c>
    </row>
    <row r="548" spans="1:21" hidden="1" outlineLevel="1" x14ac:dyDescent="0.45">
      <c r="A548" s="1" t="s">
        <v>570</v>
      </c>
      <c r="G548" s="1" t="s">
        <v>337</v>
      </c>
      <c r="H548" s="1">
        <v>1</v>
      </c>
      <c r="I548" s="1">
        <v>1</v>
      </c>
      <c r="J548" s="1">
        <v>1</v>
      </c>
      <c r="K548" s="1">
        <v>1</v>
      </c>
      <c r="L548" s="1">
        <v>4</v>
      </c>
      <c r="M548" s="1">
        <v>62</v>
      </c>
      <c r="N548" s="1">
        <v>79</v>
      </c>
      <c r="O548" s="1">
        <v>30</v>
      </c>
      <c r="P548" s="1">
        <v>79</v>
      </c>
      <c r="Q548" s="1">
        <v>250</v>
      </c>
      <c r="R548" s="1">
        <v>62</v>
      </c>
      <c r="S548" s="1">
        <v>79</v>
      </c>
      <c r="T548" s="1">
        <v>30</v>
      </c>
      <c r="U548" s="1">
        <v>79</v>
      </c>
    </row>
    <row r="549" spans="1:21" hidden="1" outlineLevel="1" x14ac:dyDescent="0.45">
      <c r="A549" s="1" t="s">
        <v>366</v>
      </c>
      <c r="G549" s="2" t="s">
        <v>306</v>
      </c>
      <c r="H549" s="2">
        <v>1</v>
      </c>
      <c r="I549" s="2">
        <v>1</v>
      </c>
      <c r="J549" s="2">
        <v>1</v>
      </c>
      <c r="K549" s="2">
        <v>1</v>
      </c>
      <c r="L549" s="2">
        <v>4</v>
      </c>
      <c r="M549" s="2">
        <v>56</v>
      </c>
      <c r="N549" s="2">
        <v>98</v>
      </c>
      <c r="O549" s="2">
        <v>29</v>
      </c>
      <c r="P549" s="2">
        <v>96</v>
      </c>
      <c r="Q549" s="2">
        <v>279</v>
      </c>
      <c r="R549" s="2">
        <v>56</v>
      </c>
      <c r="S549" s="2">
        <v>98</v>
      </c>
      <c r="T549" s="2">
        <v>29</v>
      </c>
      <c r="U549" s="2">
        <v>96</v>
      </c>
    </row>
    <row r="550" spans="1:21" hidden="1" outlineLevel="1" x14ac:dyDescent="0.45">
      <c r="A550" s="2" t="s">
        <v>598</v>
      </c>
      <c r="G550" s="1" t="s">
        <v>332</v>
      </c>
      <c r="H550" s="1">
        <v>1</v>
      </c>
      <c r="I550" s="1">
        <v>1</v>
      </c>
      <c r="J550" s="1">
        <v>1</v>
      </c>
      <c r="K550" s="1">
        <v>1</v>
      </c>
      <c r="L550" s="1">
        <v>4</v>
      </c>
      <c r="M550" s="1">
        <v>61</v>
      </c>
      <c r="N550" s="1">
        <v>99</v>
      </c>
      <c r="O550" s="1">
        <v>63</v>
      </c>
      <c r="P550" s="1">
        <v>80</v>
      </c>
      <c r="Q550" s="1">
        <v>303</v>
      </c>
      <c r="R550" s="1">
        <v>61</v>
      </c>
      <c r="S550" s="1">
        <v>99</v>
      </c>
      <c r="T550" s="1">
        <v>63</v>
      </c>
      <c r="U550" s="1">
        <v>80</v>
      </c>
    </row>
    <row r="551" spans="1:21" hidden="1" outlineLevel="1" x14ac:dyDescent="0.45">
      <c r="A551" s="2" t="s">
        <v>0</v>
      </c>
      <c r="G551" s="2" t="s">
        <v>425</v>
      </c>
      <c r="H551" s="2">
        <v>1</v>
      </c>
      <c r="I551" s="2">
        <v>1</v>
      </c>
      <c r="J551" s="2">
        <v>1</v>
      </c>
      <c r="K551" s="2">
        <v>1</v>
      </c>
      <c r="L551" s="2">
        <v>4</v>
      </c>
      <c r="M551" s="2">
        <v>82</v>
      </c>
      <c r="N551" s="2">
        <v>59</v>
      </c>
      <c r="O551" s="2">
        <v>83</v>
      </c>
      <c r="P551" s="2">
        <v>92</v>
      </c>
      <c r="Q551" s="2">
        <v>316</v>
      </c>
      <c r="R551" s="2">
        <v>82</v>
      </c>
      <c r="S551" s="2">
        <v>59</v>
      </c>
      <c r="T551" s="2">
        <v>83</v>
      </c>
      <c r="U551" s="2">
        <v>92</v>
      </c>
    </row>
    <row r="552" spans="1:21" hidden="1" outlineLevel="1" x14ac:dyDescent="0.45">
      <c r="A552" s="2" t="s">
        <v>79</v>
      </c>
      <c r="G552" s="1" t="s">
        <v>385</v>
      </c>
      <c r="H552" s="1">
        <v>1</v>
      </c>
      <c r="I552" s="1">
        <v>1</v>
      </c>
      <c r="J552" s="1">
        <v>1</v>
      </c>
      <c r="K552" s="1">
        <v>1</v>
      </c>
      <c r="L552" s="1">
        <v>4</v>
      </c>
      <c r="M552" s="1">
        <v>74</v>
      </c>
      <c r="N552" s="1">
        <v>62</v>
      </c>
      <c r="O552" s="1">
        <v>94</v>
      </c>
      <c r="P552" s="1">
        <v>95</v>
      </c>
      <c r="Q552" s="1">
        <v>325</v>
      </c>
      <c r="R552" s="1">
        <v>74</v>
      </c>
      <c r="S552" s="1">
        <v>62</v>
      </c>
      <c r="T552" s="1">
        <v>94</v>
      </c>
      <c r="U552" s="1">
        <v>95</v>
      </c>
    </row>
    <row r="553" spans="1:21" hidden="1" outlineLevel="1" x14ac:dyDescent="0.45">
      <c r="A553" s="2" t="s">
        <v>607</v>
      </c>
      <c r="G553" s="2" t="s">
        <v>313</v>
      </c>
      <c r="H553" s="2">
        <v>1</v>
      </c>
      <c r="I553" s="2">
        <v>1</v>
      </c>
      <c r="J553" s="2">
        <v>0</v>
      </c>
      <c r="K553" s="2">
        <v>1</v>
      </c>
      <c r="L553" s="2">
        <v>3</v>
      </c>
      <c r="M553" s="2">
        <v>57</v>
      </c>
      <c r="N553" s="2">
        <v>27</v>
      </c>
      <c r="O553" s="2">
        <v>1000</v>
      </c>
      <c r="P553" s="2">
        <v>42</v>
      </c>
      <c r="Q553" s="2">
        <v>1126</v>
      </c>
      <c r="R553" s="2">
        <v>57</v>
      </c>
      <c r="S553" s="2">
        <v>27</v>
      </c>
      <c r="T553" s="2">
        <v>0</v>
      </c>
      <c r="U553" s="2">
        <v>42</v>
      </c>
    </row>
    <row r="554" spans="1:21" hidden="1" outlineLevel="1" x14ac:dyDescent="0.45">
      <c r="A554" s="1" t="s">
        <v>385</v>
      </c>
      <c r="G554" s="1" t="s">
        <v>366</v>
      </c>
      <c r="H554" s="1">
        <v>1</v>
      </c>
      <c r="I554" s="1">
        <v>1</v>
      </c>
      <c r="J554" s="1">
        <v>0</v>
      </c>
      <c r="K554" s="1">
        <v>1</v>
      </c>
      <c r="L554" s="1">
        <v>3</v>
      </c>
      <c r="M554" s="1">
        <v>69</v>
      </c>
      <c r="N554" s="1">
        <v>29</v>
      </c>
      <c r="O554" s="1">
        <v>1000</v>
      </c>
      <c r="P554" s="1">
        <v>28</v>
      </c>
      <c r="Q554" s="1">
        <v>1126</v>
      </c>
      <c r="R554" s="1">
        <v>69</v>
      </c>
      <c r="S554" s="1">
        <v>29</v>
      </c>
      <c r="T554" s="1">
        <v>0</v>
      </c>
      <c r="U554" s="1">
        <v>28</v>
      </c>
    </row>
    <row r="555" spans="1:21" hidden="1" outlineLevel="1" x14ac:dyDescent="0.45">
      <c r="A555" s="1" t="s">
        <v>740</v>
      </c>
      <c r="G555" s="2" t="s">
        <v>347</v>
      </c>
      <c r="H555" s="2">
        <v>1</v>
      </c>
      <c r="I555" s="2">
        <v>1</v>
      </c>
      <c r="J555" s="2">
        <v>0</v>
      </c>
      <c r="K555" s="2">
        <v>1</v>
      </c>
      <c r="L555" s="2">
        <v>3</v>
      </c>
      <c r="M555" s="2">
        <v>65</v>
      </c>
      <c r="N555" s="2">
        <v>53</v>
      </c>
      <c r="O555" s="2">
        <v>1000</v>
      </c>
      <c r="P555" s="2">
        <v>31</v>
      </c>
      <c r="Q555" s="2">
        <v>1149</v>
      </c>
      <c r="R555" s="2">
        <v>65</v>
      </c>
      <c r="S555" s="2">
        <v>53</v>
      </c>
      <c r="T555" s="2">
        <v>0</v>
      </c>
      <c r="U555" s="2">
        <v>31</v>
      </c>
    </row>
    <row r="556" spans="1:21" hidden="1" outlineLevel="1" x14ac:dyDescent="0.45">
      <c r="A556" s="2" t="s">
        <v>347</v>
      </c>
      <c r="G556" s="1" t="s">
        <v>352</v>
      </c>
      <c r="H556" s="1">
        <v>1</v>
      </c>
      <c r="I556" s="1">
        <v>1</v>
      </c>
      <c r="J556" s="1">
        <v>0</v>
      </c>
      <c r="K556" s="1">
        <v>1</v>
      </c>
      <c r="L556" s="1">
        <v>3</v>
      </c>
      <c r="M556" s="1">
        <v>66</v>
      </c>
      <c r="N556" s="1">
        <v>54</v>
      </c>
      <c r="O556" s="1">
        <v>1000</v>
      </c>
      <c r="P556" s="1">
        <v>65</v>
      </c>
      <c r="Q556" s="1">
        <v>1185</v>
      </c>
      <c r="R556" s="1">
        <v>66</v>
      </c>
      <c r="S556" s="1">
        <v>54</v>
      </c>
      <c r="T556" s="1">
        <v>0</v>
      </c>
      <c r="U556" s="1">
        <v>65</v>
      </c>
    </row>
    <row r="557" spans="1:21" hidden="1" outlineLevel="1" x14ac:dyDescent="0.45">
      <c r="A557" s="1" t="s">
        <v>776</v>
      </c>
      <c r="G557" s="2" t="s">
        <v>808</v>
      </c>
      <c r="H557" s="2">
        <v>1</v>
      </c>
      <c r="I557" s="2">
        <v>1</v>
      </c>
      <c r="J557" s="2">
        <v>0</v>
      </c>
      <c r="K557" s="2">
        <v>1</v>
      </c>
      <c r="L557" s="2">
        <v>3</v>
      </c>
      <c r="M557" s="2">
        <v>95</v>
      </c>
      <c r="N557" s="2">
        <v>61</v>
      </c>
      <c r="O557" s="2">
        <v>1000</v>
      </c>
      <c r="P557" s="2">
        <v>38</v>
      </c>
      <c r="Q557" s="2">
        <v>1194</v>
      </c>
      <c r="R557" s="2">
        <v>95</v>
      </c>
      <c r="S557" s="2">
        <v>61</v>
      </c>
      <c r="T557" s="2">
        <v>0</v>
      </c>
      <c r="U557" s="2">
        <v>38</v>
      </c>
    </row>
    <row r="558" spans="1:21" hidden="1" outlineLevel="1" x14ac:dyDescent="0.45">
      <c r="A558" s="2" t="s">
        <v>102</v>
      </c>
      <c r="G558" s="1" t="s">
        <v>545</v>
      </c>
      <c r="H558" s="1">
        <v>0</v>
      </c>
      <c r="I558" s="1">
        <v>1</v>
      </c>
      <c r="J558" s="1">
        <v>1</v>
      </c>
      <c r="K558" s="1">
        <v>1</v>
      </c>
      <c r="L558" s="1">
        <v>3</v>
      </c>
      <c r="M558" s="1">
        <v>1000</v>
      </c>
      <c r="N558" s="1">
        <v>39</v>
      </c>
      <c r="O558" s="1">
        <v>82</v>
      </c>
      <c r="P558" s="1">
        <v>74</v>
      </c>
      <c r="Q558" s="1">
        <v>1195</v>
      </c>
      <c r="R558" s="1">
        <v>0</v>
      </c>
      <c r="S558" s="1">
        <v>39</v>
      </c>
      <c r="T558" s="1">
        <v>82</v>
      </c>
      <c r="U558" s="1">
        <v>74</v>
      </c>
    </row>
    <row r="559" spans="1:21" hidden="1" outlineLevel="1" x14ac:dyDescent="0.45">
      <c r="A559" s="2" t="s">
        <v>438</v>
      </c>
      <c r="G559" s="2" t="s">
        <v>829</v>
      </c>
      <c r="H559" s="2">
        <v>1</v>
      </c>
      <c r="I559" s="2">
        <v>1</v>
      </c>
      <c r="J559" s="2">
        <v>0</v>
      </c>
      <c r="K559" s="2">
        <v>1</v>
      </c>
      <c r="L559" s="2">
        <v>3</v>
      </c>
      <c r="M559" s="2">
        <v>64</v>
      </c>
      <c r="N559" s="2">
        <v>57</v>
      </c>
      <c r="O559" s="2">
        <v>1000</v>
      </c>
      <c r="P559" s="2">
        <v>76</v>
      </c>
      <c r="Q559" s="2">
        <v>1197</v>
      </c>
      <c r="R559" s="2">
        <v>64</v>
      </c>
      <c r="S559" s="2">
        <v>57</v>
      </c>
      <c r="T559" s="2">
        <v>0</v>
      </c>
      <c r="U559" s="2">
        <v>76</v>
      </c>
    </row>
    <row r="560" spans="1:21" hidden="1" outlineLevel="1" x14ac:dyDescent="0.45">
      <c r="A560" s="1" t="s">
        <v>820</v>
      </c>
      <c r="G560" s="1" t="s">
        <v>471</v>
      </c>
      <c r="H560" s="1">
        <v>1</v>
      </c>
      <c r="I560" s="1">
        <v>1</v>
      </c>
      <c r="J560" s="1">
        <v>0</v>
      </c>
      <c r="K560" s="1">
        <v>1</v>
      </c>
      <c r="L560" s="1">
        <v>3</v>
      </c>
      <c r="M560" s="1">
        <v>98</v>
      </c>
      <c r="N560" s="1">
        <v>64</v>
      </c>
      <c r="O560" s="1">
        <v>1000</v>
      </c>
      <c r="P560" s="1">
        <v>58</v>
      </c>
      <c r="Q560" s="1">
        <v>1220</v>
      </c>
      <c r="R560" s="1">
        <v>98</v>
      </c>
      <c r="S560" s="1">
        <v>64</v>
      </c>
      <c r="T560" s="1">
        <v>0</v>
      </c>
      <c r="U560" s="1">
        <v>58</v>
      </c>
    </row>
    <row r="561" spans="1:21" hidden="1" outlineLevel="1" x14ac:dyDescent="0.45">
      <c r="A561" s="2" t="s">
        <v>821</v>
      </c>
      <c r="G561" s="2" t="s">
        <v>388</v>
      </c>
      <c r="H561" s="2">
        <v>1</v>
      </c>
      <c r="I561" s="2">
        <v>1</v>
      </c>
      <c r="J561" s="2">
        <v>0</v>
      </c>
      <c r="K561" s="2">
        <v>1</v>
      </c>
      <c r="L561" s="2">
        <v>3</v>
      </c>
      <c r="M561" s="2">
        <v>75</v>
      </c>
      <c r="N561" s="2">
        <v>66</v>
      </c>
      <c r="O561" s="2">
        <v>1000</v>
      </c>
      <c r="P561" s="2">
        <v>84</v>
      </c>
      <c r="Q561" s="2">
        <v>1225</v>
      </c>
      <c r="R561" s="2">
        <v>75</v>
      </c>
      <c r="S561" s="2">
        <v>66</v>
      </c>
      <c r="T561" s="2">
        <v>0</v>
      </c>
      <c r="U561" s="2">
        <v>84</v>
      </c>
    </row>
    <row r="562" spans="1:21" hidden="1" outlineLevel="1" x14ac:dyDescent="0.45">
      <c r="A562" s="1" t="s">
        <v>157</v>
      </c>
      <c r="G562" s="1" t="s">
        <v>809</v>
      </c>
      <c r="H562" s="1">
        <v>0</v>
      </c>
      <c r="I562" s="1">
        <v>1</v>
      </c>
      <c r="J562" s="1">
        <v>0</v>
      </c>
      <c r="K562" s="1">
        <v>1</v>
      </c>
      <c r="L562" s="1">
        <v>2</v>
      </c>
      <c r="M562" s="1">
        <v>1000</v>
      </c>
      <c r="N562" s="1">
        <v>19</v>
      </c>
      <c r="O562" s="1">
        <v>1000</v>
      </c>
      <c r="P562" s="1">
        <v>39</v>
      </c>
      <c r="Q562" s="1">
        <v>2058</v>
      </c>
      <c r="R562" s="1">
        <v>0</v>
      </c>
      <c r="S562" s="1">
        <v>19</v>
      </c>
      <c r="T562" s="1">
        <v>0</v>
      </c>
      <c r="U562" s="1">
        <v>39</v>
      </c>
    </row>
    <row r="563" spans="1:21" hidden="1" outlineLevel="1" x14ac:dyDescent="0.45">
      <c r="A563" s="1" t="s">
        <v>835</v>
      </c>
      <c r="G563" s="2" t="s">
        <v>556</v>
      </c>
      <c r="H563" s="2">
        <v>0</v>
      </c>
      <c r="I563" s="2">
        <v>1</v>
      </c>
      <c r="J563" s="2">
        <v>0</v>
      </c>
      <c r="K563" s="2">
        <v>1</v>
      </c>
      <c r="L563" s="2">
        <v>2</v>
      </c>
      <c r="M563" s="2">
        <v>1000</v>
      </c>
      <c r="N563" s="2">
        <v>44</v>
      </c>
      <c r="O563" s="2">
        <v>1000</v>
      </c>
      <c r="P563" s="2">
        <v>18</v>
      </c>
      <c r="Q563" s="2">
        <v>2062</v>
      </c>
      <c r="R563" s="2">
        <v>0</v>
      </c>
      <c r="S563" s="2">
        <v>44</v>
      </c>
      <c r="T563" s="2">
        <v>0</v>
      </c>
      <c r="U563" s="2">
        <v>18</v>
      </c>
    </row>
    <row r="564" spans="1:21" hidden="1" outlineLevel="1" x14ac:dyDescent="0.45">
      <c r="A564" s="2" t="s">
        <v>412</v>
      </c>
      <c r="G564" s="1" t="s">
        <v>607</v>
      </c>
      <c r="H564" s="1">
        <v>0</v>
      </c>
      <c r="I564" s="1">
        <v>1</v>
      </c>
      <c r="J564" s="1">
        <v>0</v>
      </c>
      <c r="K564" s="1">
        <v>1</v>
      </c>
      <c r="L564" s="1">
        <v>2</v>
      </c>
      <c r="M564" s="1">
        <v>1000</v>
      </c>
      <c r="N564" s="1">
        <v>82</v>
      </c>
      <c r="O564" s="1">
        <v>1000</v>
      </c>
      <c r="P564" s="1">
        <v>46</v>
      </c>
      <c r="Q564" s="1">
        <v>2128</v>
      </c>
      <c r="R564" s="1">
        <v>0</v>
      </c>
      <c r="S564" s="1">
        <v>82</v>
      </c>
      <c r="T564" s="1">
        <v>0</v>
      </c>
      <c r="U564" s="1">
        <v>46</v>
      </c>
    </row>
    <row r="565" spans="1:21" hidden="1" outlineLevel="1" x14ac:dyDescent="0.45">
      <c r="A565" s="2" t="s">
        <v>615</v>
      </c>
      <c r="G565" s="2" t="s">
        <v>813</v>
      </c>
      <c r="H565" s="2">
        <v>0</v>
      </c>
      <c r="I565" s="2">
        <v>1</v>
      </c>
      <c r="J565" s="2">
        <v>0</v>
      </c>
      <c r="K565" s="2">
        <v>1</v>
      </c>
      <c r="L565" s="2">
        <v>2</v>
      </c>
      <c r="M565" s="2">
        <v>1000</v>
      </c>
      <c r="N565" s="2">
        <v>83</v>
      </c>
      <c r="O565" s="2">
        <v>1000</v>
      </c>
      <c r="P565" s="2">
        <v>45</v>
      </c>
      <c r="Q565" s="2">
        <v>2128</v>
      </c>
      <c r="R565" s="2">
        <v>0</v>
      </c>
      <c r="S565" s="2">
        <v>83</v>
      </c>
      <c r="T565" s="2">
        <v>0</v>
      </c>
      <c r="U565" s="2">
        <v>45</v>
      </c>
    </row>
    <row r="566" spans="1:21" hidden="1" outlineLevel="1" x14ac:dyDescent="0.45">
      <c r="A566" s="1" t="s">
        <v>352</v>
      </c>
      <c r="G566" s="1" t="s">
        <v>619</v>
      </c>
      <c r="H566" s="1">
        <v>0</v>
      </c>
      <c r="I566" s="1">
        <v>1</v>
      </c>
      <c r="J566" s="1">
        <v>0</v>
      </c>
      <c r="K566" s="1">
        <v>1</v>
      </c>
      <c r="L566" s="1">
        <v>2</v>
      </c>
      <c r="M566" s="1">
        <v>1000</v>
      </c>
      <c r="N566" s="1">
        <v>94</v>
      </c>
      <c r="O566" s="1">
        <v>1000</v>
      </c>
      <c r="P566" s="1">
        <v>34</v>
      </c>
      <c r="Q566" s="1">
        <v>2128</v>
      </c>
      <c r="R566" s="1">
        <v>0</v>
      </c>
      <c r="S566" s="1">
        <v>94</v>
      </c>
      <c r="T566" s="1">
        <v>0</v>
      </c>
      <c r="U566" s="1">
        <v>34</v>
      </c>
    </row>
    <row r="567" spans="1:21" hidden="1" outlineLevel="1" x14ac:dyDescent="0.45">
      <c r="A567" s="2" t="s">
        <v>471</v>
      </c>
      <c r="G567" s="2" t="s">
        <v>617</v>
      </c>
      <c r="H567" s="2">
        <v>0</v>
      </c>
      <c r="I567" s="2">
        <v>1</v>
      </c>
      <c r="J567" s="2">
        <v>0</v>
      </c>
      <c r="K567" s="2">
        <v>1</v>
      </c>
      <c r="L567" s="2">
        <v>2</v>
      </c>
      <c r="M567" s="2">
        <v>1000</v>
      </c>
      <c r="N567" s="2">
        <v>92</v>
      </c>
      <c r="O567" s="2">
        <v>1000</v>
      </c>
      <c r="P567" s="2">
        <v>71</v>
      </c>
      <c r="Q567" s="2">
        <v>2163</v>
      </c>
      <c r="R567" s="2">
        <v>0</v>
      </c>
      <c r="S567" s="2">
        <v>92</v>
      </c>
      <c r="T567" s="2">
        <v>0</v>
      </c>
      <c r="U567" s="2">
        <v>71</v>
      </c>
    </row>
    <row r="568" spans="1:21" hidden="1" outlineLevel="1" x14ac:dyDescent="0.45">
      <c r="A568" s="1" t="s">
        <v>833</v>
      </c>
      <c r="G568" s="1" t="s">
        <v>598</v>
      </c>
      <c r="H568" s="1">
        <v>0</v>
      </c>
      <c r="I568" s="1">
        <v>1</v>
      </c>
      <c r="J568" s="1">
        <v>0</v>
      </c>
      <c r="K568" s="1">
        <v>1</v>
      </c>
      <c r="L568" s="1">
        <v>2</v>
      </c>
      <c r="M568" s="1">
        <v>1000</v>
      </c>
      <c r="N568" s="1">
        <v>67</v>
      </c>
      <c r="O568" s="1">
        <v>1000</v>
      </c>
      <c r="P568" s="1">
        <v>97</v>
      </c>
      <c r="Q568" s="1">
        <v>2164</v>
      </c>
      <c r="R568" s="1">
        <v>0</v>
      </c>
      <c r="S568" s="1">
        <v>67</v>
      </c>
      <c r="T568" s="1">
        <v>0</v>
      </c>
      <c r="U568" s="1">
        <v>97</v>
      </c>
    </row>
    <row r="569" spans="1:21" hidden="1" outlineLevel="1" x14ac:dyDescent="0.45">
      <c r="A569" s="2" t="s">
        <v>322</v>
      </c>
      <c r="G569" s="12" t="s">
        <v>618</v>
      </c>
      <c r="H569" s="12">
        <v>0</v>
      </c>
      <c r="I569" s="12">
        <v>1</v>
      </c>
      <c r="J569" s="12">
        <v>0</v>
      </c>
      <c r="K569" s="12">
        <v>1</v>
      </c>
      <c r="L569" s="12">
        <v>2</v>
      </c>
      <c r="M569" s="12">
        <v>1000</v>
      </c>
      <c r="N569" s="12">
        <v>92</v>
      </c>
      <c r="O569" s="12">
        <v>1000</v>
      </c>
      <c r="P569" s="12">
        <v>93</v>
      </c>
      <c r="Q569" s="12">
        <v>2185</v>
      </c>
      <c r="R569" s="12">
        <v>0</v>
      </c>
      <c r="S569" s="12">
        <v>92</v>
      </c>
      <c r="T569" s="12">
        <v>0</v>
      </c>
      <c r="U569" s="12">
        <v>93</v>
      </c>
    </row>
    <row r="570" spans="1:21" hidden="1" outlineLevel="1" x14ac:dyDescent="0.45">
      <c r="A570" s="1" t="s">
        <v>313</v>
      </c>
    </row>
    <row r="571" spans="1:21" hidden="1" outlineLevel="1" x14ac:dyDescent="0.45">
      <c r="A571" s="2" t="s">
        <v>612</v>
      </c>
    </row>
    <row r="572" spans="1:21" hidden="1" outlineLevel="1" x14ac:dyDescent="0.45">
      <c r="A572" s="1" t="s">
        <v>48</v>
      </c>
    </row>
    <row r="573" spans="1:21" hidden="1" outlineLevel="1" x14ac:dyDescent="0.45">
      <c r="A573" s="1" t="s">
        <v>732</v>
      </c>
    </row>
    <row r="574" spans="1:21" hidden="1" outlineLevel="1" x14ac:dyDescent="0.45">
      <c r="A574" s="1" t="s">
        <v>355</v>
      </c>
    </row>
    <row r="575" spans="1:21" hidden="1" outlineLevel="1" x14ac:dyDescent="0.45"/>
    <row r="576" spans="1:21" hidden="1" outlineLevel="1" x14ac:dyDescent="0.45"/>
    <row r="577" hidden="1" outlineLevel="1" x14ac:dyDescent="0.45"/>
    <row r="578" hidden="1" outlineLevel="1" x14ac:dyDescent="0.45"/>
    <row r="579" hidden="1" outlineLevel="1" x14ac:dyDescent="0.45"/>
    <row r="580" hidden="1" outlineLevel="1" x14ac:dyDescent="0.45"/>
    <row r="581" hidden="1" outlineLevel="1" x14ac:dyDescent="0.45"/>
    <row r="582" hidden="1" outlineLevel="1" x14ac:dyDescent="0.45"/>
    <row r="583" hidden="1" outlineLevel="1" x14ac:dyDescent="0.45"/>
    <row r="584" hidden="1" outlineLevel="1" x14ac:dyDescent="0.45"/>
    <row r="585" hidden="1" outlineLevel="1" x14ac:dyDescent="0.45"/>
    <row r="586" hidden="1" outlineLevel="1" x14ac:dyDescent="0.45"/>
    <row r="587" hidden="1" outlineLevel="1" x14ac:dyDescent="0.45"/>
    <row r="588" hidden="1" outlineLevel="1" x14ac:dyDescent="0.45"/>
    <row r="589" hidden="1" outlineLevel="1" x14ac:dyDescent="0.45"/>
    <row r="590" hidden="1" outlineLevel="1" x14ac:dyDescent="0.45"/>
    <row r="591" hidden="1" outlineLevel="1" x14ac:dyDescent="0.45"/>
    <row r="592" hidden="1" outlineLevel="1" x14ac:dyDescent="0.45"/>
    <row r="593" hidden="1" outlineLevel="1" x14ac:dyDescent="0.45"/>
    <row r="594" hidden="1" outlineLevel="1" x14ac:dyDescent="0.45"/>
    <row r="595" hidden="1" outlineLevel="1" x14ac:dyDescent="0.45"/>
    <row r="596" hidden="1" outlineLevel="1" x14ac:dyDescent="0.45"/>
    <row r="597" hidden="1" outlineLevel="1" x14ac:dyDescent="0.45"/>
    <row r="598" hidden="1" outlineLevel="1" x14ac:dyDescent="0.45"/>
    <row r="599" hidden="1" outlineLevel="1" x14ac:dyDescent="0.45"/>
    <row r="600" hidden="1" outlineLevel="1" x14ac:dyDescent="0.45"/>
    <row r="601" hidden="1" outlineLevel="1" x14ac:dyDescent="0.45"/>
    <row r="602" hidden="1" outlineLevel="1" x14ac:dyDescent="0.45"/>
    <row r="603" hidden="1" outlineLevel="1" x14ac:dyDescent="0.45"/>
    <row r="604" hidden="1" outlineLevel="1" x14ac:dyDescent="0.45"/>
    <row r="605" hidden="1" outlineLevel="1" x14ac:dyDescent="0.45"/>
    <row r="606" hidden="1" outlineLevel="1" x14ac:dyDescent="0.45"/>
    <row r="607" hidden="1" outlineLevel="1" x14ac:dyDescent="0.45"/>
    <row r="608" hidden="1" outlineLevel="1" x14ac:dyDescent="0.45"/>
    <row r="609" spans="7:21" collapsed="1" x14ac:dyDescent="0.45"/>
    <row r="610" spans="7:21" x14ac:dyDescent="0.45">
      <c r="G610" t="s">
        <v>886</v>
      </c>
    </row>
    <row r="611" spans="7:21" x14ac:dyDescent="0.45">
      <c r="G611" s="8" t="s">
        <v>855</v>
      </c>
      <c r="H611" s="8" t="s">
        <v>846</v>
      </c>
      <c r="I611" s="8" t="s">
        <v>848</v>
      </c>
      <c r="J611" s="8" t="s">
        <v>849</v>
      </c>
      <c r="K611" s="8" t="s">
        <v>850</v>
      </c>
      <c r="L611" s="8" t="s">
        <v>861</v>
      </c>
      <c r="M611" s="8" t="s">
        <v>875</v>
      </c>
      <c r="N611" s="8" t="s">
        <v>876</v>
      </c>
      <c r="O611" s="8" t="s">
        <v>877</v>
      </c>
      <c r="P611" s="8" t="s">
        <v>878</v>
      </c>
      <c r="Q611" s="8" t="s">
        <v>874</v>
      </c>
      <c r="R611" s="8" t="s">
        <v>870</v>
      </c>
      <c r="S611" s="8" t="s">
        <v>871</v>
      </c>
      <c r="T611" s="8" t="s">
        <v>872</v>
      </c>
      <c r="U611" s="8" t="s">
        <v>873</v>
      </c>
    </row>
    <row r="612" spans="7:21" hidden="1" outlineLevel="1" x14ac:dyDescent="0.45">
      <c r="G612" s="1" t="s">
        <v>8</v>
      </c>
      <c r="H612" s="1">
        <v>1</v>
      </c>
      <c r="I612" s="1">
        <v>1</v>
      </c>
      <c r="J612" s="1">
        <v>1</v>
      </c>
      <c r="K612" s="1">
        <v>1</v>
      </c>
      <c r="L612" s="1">
        <v>4</v>
      </c>
      <c r="M612" s="1">
        <v>2</v>
      </c>
      <c r="N612" s="1">
        <v>1</v>
      </c>
      <c r="O612" s="1">
        <v>5</v>
      </c>
      <c r="P612" s="1">
        <v>1</v>
      </c>
      <c r="Q612" s="1">
        <v>9</v>
      </c>
      <c r="R612" s="1">
        <v>2</v>
      </c>
      <c r="S612" s="1">
        <v>1</v>
      </c>
      <c r="T612" s="1">
        <v>5</v>
      </c>
      <c r="U612" s="1">
        <v>1</v>
      </c>
    </row>
    <row r="613" spans="7:21" hidden="1" outlineLevel="1" x14ac:dyDescent="0.45">
      <c r="G613" s="2" t="s">
        <v>21</v>
      </c>
      <c r="H613" s="2">
        <v>1</v>
      </c>
      <c r="I613" s="2">
        <v>1</v>
      </c>
      <c r="J613" s="2">
        <v>1</v>
      </c>
      <c r="K613" s="2">
        <v>1</v>
      </c>
      <c r="L613" s="2">
        <v>4</v>
      </c>
      <c r="M613" s="2">
        <v>3</v>
      </c>
      <c r="N613" s="2">
        <v>2</v>
      </c>
      <c r="O613" s="2">
        <v>3</v>
      </c>
      <c r="P613" s="2">
        <v>2</v>
      </c>
      <c r="Q613" s="2">
        <v>10</v>
      </c>
      <c r="R613" s="2">
        <v>3</v>
      </c>
      <c r="S613" s="2">
        <v>2</v>
      </c>
      <c r="T613" s="2">
        <v>3</v>
      </c>
      <c r="U613" s="2">
        <v>2</v>
      </c>
    </row>
    <row r="614" spans="7:21" hidden="1" outlineLevel="1" x14ac:dyDescent="0.45">
      <c r="G614" s="1" t="s">
        <v>27</v>
      </c>
      <c r="H614" s="1">
        <v>1</v>
      </c>
      <c r="I614" s="1">
        <v>1</v>
      </c>
      <c r="J614" s="1">
        <v>1</v>
      </c>
      <c r="K614" s="1">
        <v>1</v>
      </c>
      <c r="L614" s="1">
        <v>4</v>
      </c>
      <c r="M614" s="1">
        <v>5</v>
      </c>
      <c r="N614" s="1">
        <v>3</v>
      </c>
      <c r="O614" s="1">
        <v>1</v>
      </c>
      <c r="P614" s="1">
        <v>3</v>
      </c>
      <c r="Q614" s="1">
        <v>12</v>
      </c>
      <c r="R614" s="1">
        <v>5</v>
      </c>
      <c r="S614" s="1">
        <v>3</v>
      </c>
      <c r="T614" s="1">
        <v>1</v>
      </c>
      <c r="U614" s="1">
        <v>3</v>
      </c>
    </row>
    <row r="615" spans="7:21" hidden="1" outlineLevel="1" x14ac:dyDescent="0.45">
      <c r="G615" s="2" t="s">
        <v>0</v>
      </c>
      <c r="H615" s="2">
        <v>1</v>
      </c>
      <c r="I615" s="2">
        <v>1</v>
      </c>
      <c r="J615" s="2">
        <v>1</v>
      </c>
      <c r="K615" s="2">
        <v>1</v>
      </c>
      <c r="L615" s="2">
        <v>4</v>
      </c>
      <c r="M615" s="2">
        <v>1</v>
      </c>
      <c r="N615" s="2">
        <v>7</v>
      </c>
      <c r="O615" s="2">
        <v>4</v>
      </c>
      <c r="P615" s="2">
        <v>5</v>
      </c>
      <c r="Q615" s="2">
        <v>17</v>
      </c>
      <c r="R615" s="2">
        <v>1</v>
      </c>
      <c r="S615" s="2">
        <v>7</v>
      </c>
      <c r="T615" s="2">
        <v>4</v>
      </c>
      <c r="U615" s="2">
        <v>5</v>
      </c>
    </row>
    <row r="616" spans="7:21" hidden="1" outlineLevel="1" x14ac:dyDescent="0.45">
      <c r="G616" s="1" t="s">
        <v>15</v>
      </c>
      <c r="H616" s="1">
        <v>1</v>
      </c>
      <c r="I616" s="1">
        <v>1</v>
      </c>
      <c r="J616" s="1">
        <v>1</v>
      </c>
      <c r="K616" s="1">
        <v>1</v>
      </c>
      <c r="L616" s="1">
        <v>4</v>
      </c>
      <c r="M616" s="1">
        <v>3</v>
      </c>
      <c r="N616" s="1">
        <v>4</v>
      </c>
      <c r="O616" s="1">
        <v>2</v>
      </c>
      <c r="P616" s="1">
        <v>12</v>
      </c>
      <c r="Q616" s="1">
        <v>21</v>
      </c>
      <c r="R616" s="1">
        <v>3</v>
      </c>
      <c r="S616" s="1">
        <v>4</v>
      </c>
      <c r="T616" s="1">
        <v>2</v>
      </c>
      <c r="U616" s="1">
        <v>12</v>
      </c>
    </row>
    <row r="617" spans="7:21" hidden="1" outlineLevel="1" x14ac:dyDescent="0.45">
      <c r="G617" s="2" t="s">
        <v>792</v>
      </c>
      <c r="H617" s="2">
        <v>1</v>
      </c>
      <c r="I617" s="2">
        <v>1</v>
      </c>
      <c r="J617" s="2">
        <v>1</v>
      </c>
      <c r="K617" s="2">
        <v>1</v>
      </c>
      <c r="L617" s="2">
        <v>4</v>
      </c>
      <c r="M617" s="2">
        <v>8</v>
      </c>
      <c r="N617" s="2">
        <v>5</v>
      </c>
      <c r="O617" s="2">
        <v>27</v>
      </c>
      <c r="P617" s="2">
        <v>4</v>
      </c>
      <c r="Q617" s="2">
        <v>44</v>
      </c>
      <c r="R617" s="2">
        <v>8</v>
      </c>
      <c r="S617" s="2">
        <v>5</v>
      </c>
      <c r="T617" s="2">
        <v>27</v>
      </c>
      <c r="U617" s="2">
        <v>4</v>
      </c>
    </row>
    <row r="618" spans="7:21" hidden="1" outlineLevel="1" x14ac:dyDescent="0.45">
      <c r="G618" s="1" t="s">
        <v>61</v>
      </c>
      <c r="H618" s="1">
        <v>1</v>
      </c>
      <c r="I618" s="1">
        <v>1</v>
      </c>
      <c r="J618" s="1">
        <v>1</v>
      </c>
      <c r="K618" s="1">
        <v>1</v>
      </c>
      <c r="L618" s="1">
        <v>4</v>
      </c>
      <c r="M618" s="1">
        <v>11</v>
      </c>
      <c r="N618" s="1">
        <v>8</v>
      </c>
      <c r="O618" s="1">
        <v>22</v>
      </c>
      <c r="P618" s="1">
        <v>9</v>
      </c>
      <c r="Q618" s="1">
        <v>50</v>
      </c>
      <c r="R618" s="1">
        <v>11</v>
      </c>
      <c r="S618" s="1">
        <v>8</v>
      </c>
      <c r="T618" s="1">
        <v>22</v>
      </c>
      <c r="U618" s="1">
        <v>9</v>
      </c>
    </row>
    <row r="619" spans="7:21" hidden="1" outlineLevel="1" x14ac:dyDescent="0.45">
      <c r="G619" s="2" t="s">
        <v>48</v>
      </c>
      <c r="H619" s="2">
        <v>1</v>
      </c>
      <c r="I619" s="2">
        <v>1</v>
      </c>
      <c r="J619" s="2">
        <v>1</v>
      </c>
      <c r="K619" s="2">
        <v>1</v>
      </c>
      <c r="L619" s="2">
        <v>4</v>
      </c>
      <c r="M619" s="2">
        <v>9</v>
      </c>
      <c r="N619" s="2">
        <v>11</v>
      </c>
      <c r="O619" s="2">
        <v>18</v>
      </c>
      <c r="P619" s="2">
        <v>14</v>
      </c>
      <c r="Q619" s="2">
        <v>52</v>
      </c>
      <c r="R619" s="2">
        <v>9</v>
      </c>
      <c r="S619" s="2">
        <v>11</v>
      </c>
      <c r="T619" s="2">
        <v>18</v>
      </c>
      <c r="U619" s="2">
        <v>14</v>
      </c>
    </row>
    <row r="620" spans="7:21" hidden="1" outlineLevel="1" x14ac:dyDescent="0.45">
      <c r="G620" s="1" t="s">
        <v>79</v>
      </c>
      <c r="H620" s="1">
        <v>1</v>
      </c>
      <c r="I620" s="1">
        <v>1</v>
      </c>
      <c r="J620" s="1">
        <v>1</v>
      </c>
      <c r="K620" s="1">
        <v>1</v>
      </c>
      <c r="L620" s="1">
        <v>4</v>
      </c>
      <c r="M620" s="1">
        <v>14</v>
      </c>
      <c r="N620" s="1">
        <v>15</v>
      </c>
      <c r="O620" s="1">
        <v>13</v>
      </c>
      <c r="P620" s="1">
        <v>11</v>
      </c>
      <c r="Q620" s="1">
        <v>53</v>
      </c>
      <c r="R620" s="1">
        <v>14</v>
      </c>
      <c r="S620" s="1">
        <v>15</v>
      </c>
      <c r="T620" s="1">
        <v>13</v>
      </c>
      <c r="U620" s="1">
        <v>11</v>
      </c>
    </row>
    <row r="621" spans="7:21" hidden="1" outlineLevel="1" x14ac:dyDescent="0.45">
      <c r="G621" s="2" t="s">
        <v>36</v>
      </c>
      <c r="H621" s="2">
        <v>1</v>
      </c>
      <c r="I621" s="2">
        <v>1</v>
      </c>
      <c r="J621" s="2">
        <v>1</v>
      </c>
      <c r="K621" s="2">
        <v>1</v>
      </c>
      <c r="L621" s="2">
        <v>4</v>
      </c>
      <c r="M621" s="2">
        <v>7</v>
      </c>
      <c r="N621" s="2">
        <v>6</v>
      </c>
      <c r="O621" s="2">
        <v>16</v>
      </c>
      <c r="P621" s="2">
        <v>26</v>
      </c>
      <c r="Q621" s="2">
        <v>55</v>
      </c>
      <c r="R621" s="2">
        <v>7</v>
      </c>
      <c r="S621" s="2">
        <v>6</v>
      </c>
      <c r="T621" s="2">
        <v>16</v>
      </c>
      <c r="U621" s="2">
        <v>26</v>
      </c>
    </row>
    <row r="622" spans="7:21" hidden="1" outlineLevel="1" x14ac:dyDescent="0.45">
      <c r="G622" s="1" t="s">
        <v>118</v>
      </c>
      <c r="H622" s="1">
        <v>1</v>
      </c>
      <c r="I622" s="1">
        <v>1</v>
      </c>
      <c r="J622" s="1">
        <v>1</v>
      </c>
      <c r="K622" s="1">
        <v>1</v>
      </c>
      <c r="L622" s="1">
        <v>4</v>
      </c>
      <c r="M622" s="1">
        <v>20</v>
      </c>
      <c r="N622" s="1">
        <v>12</v>
      </c>
      <c r="O622" s="1">
        <v>20</v>
      </c>
      <c r="P622" s="1">
        <v>8</v>
      </c>
      <c r="Q622" s="1">
        <v>60</v>
      </c>
      <c r="R622" s="1">
        <v>20</v>
      </c>
      <c r="S622" s="1">
        <v>12</v>
      </c>
      <c r="T622" s="1">
        <v>20</v>
      </c>
      <c r="U622" s="1">
        <v>8</v>
      </c>
    </row>
    <row r="623" spans="7:21" hidden="1" outlineLevel="1" x14ac:dyDescent="0.45">
      <c r="G623" s="2" t="s">
        <v>501</v>
      </c>
      <c r="H623" s="2">
        <v>1</v>
      </c>
      <c r="I623" s="2">
        <v>1</v>
      </c>
      <c r="J623" s="2">
        <v>1</v>
      </c>
      <c r="K623" s="2">
        <v>1</v>
      </c>
      <c r="L623" s="2">
        <v>4</v>
      </c>
      <c r="M623" s="2">
        <v>13</v>
      </c>
      <c r="N623" s="2">
        <v>10</v>
      </c>
      <c r="O623" s="2">
        <v>10</v>
      </c>
      <c r="P623" s="2">
        <v>29</v>
      </c>
      <c r="Q623" s="2">
        <v>62</v>
      </c>
      <c r="R623" s="2">
        <v>13</v>
      </c>
      <c r="S623" s="2">
        <v>10</v>
      </c>
      <c r="T623" s="2">
        <v>10</v>
      </c>
      <c r="U623" s="2">
        <v>29</v>
      </c>
    </row>
    <row r="624" spans="7:21" hidden="1" outlineLevel="1" x14ac:dyDescent="0.45">
      <c r="G624" s="1" t="s">
        <v>83</v>
      </c>
      <c r="H624" s="1">
        <v>1</v>
      </c>
      <c r="I624" s="1">
        <v>1</v>
      </c>
      <c r="J624" s="1">
        <v>1</v>
      </c>
      <c r="K624" s="1">
        <v>1</v>
      </c>
      <c r="L624" s="1">
        <v>4</v>
      </c>
      <c r="M624" s="1">
        <v>15</v>
      </c>
      <c r="N624" s="1">
        <v>14</v>
      </c>
      <c r="O624" s="1">
        <v>24</v>
      </c>
      <c r="P624" s="1">
        <v>10</v>
      </c>
      <c r="Q624" s="1">
        <v>63</v>
      </c>
      <c r="R624" s="1">
        <v>15</v>
      </c>
      <c r="S624" s="1">
        <v>14</v>
      </c>
      <c r="T624" s="1">
        <v>24</v>
      </c>
      <c r="U624" s="1">
        <v>10</v>
      </c>
    </row>
    <row r="625" spans="7:21" hidden="1" outlineLevel="1" x14ac:dyDescent="0.45">
      <c r="G625" s="2" t="s">
        <v>796</v>
      </c>
      <c r="H625" s="2">
        <v>1</v>
      </c>
      <c r="I625" s="2">
        <v>1</v>
      </c>
      <c r="J625" s="2">
        <v>1</v>
      </c>
      <c r="K625" s="2">
        <v>1</v>
      </c>
      <c r="L625" s="2">
        <v>4</v>
      </c>
      <c r="M625" s="2">
        <v>22</v>
      </c>
      <c r="N625" s="2">
        <v>18</v>
      </c>
      <c r="O625" s="2">
        <v>8</v>
      </c>
      <c r="P625" s="2">
        <v>15</v>
      </c>
      <c r="Q625" s="2">
        <v>63</v>
      </c>
      <c r="R625" s="2">
        <v>22</v>
      </c>
      <c r="S625" s="2">
        <v>18</v>
      </c>
      <c r="T625" s="2">
        <v>8</v>
      </c>
      <c r="U625" s="2">
        <v>15</v>
      </c>
    </row>
    <row r="626" spans="7:21" hidden="1" outlineLevel="1" x14ac:dyDescent="0.45">
      <c r="G626" s="1" t="s">
        <v>67</v>
      </c>
      <c r="H626" s="1">
        <v>1</v>
      </c>
      <c r="I626" s="1">
        <v>1</v>
      </c>
      <c r="J626" s="1">
        <v>1</v>
      </c>
      <c r="K626" s="1">
        <v>1</v>
      </c>
      <c r="L626" s="1">
        <v>4</v>
      </c>
      <c r="M626" s="1">
        <v>11</v>
      </c>
      <c r="N626" s="1">
        <v>20</v>
      </c>
      <c r="O626" s="1">
        <v>9</v>
      </c>
      <c r="P626" s="1">
        <v>30</v>
      </c>
      <c r="Q626" s="1">
        <v>70</v>
      </c>
      <c r="R626" s="1">
        <v>11</v>
      </c>
      <c r="S626" s="1">
        <v>20</v>
      </c>
      <c r="T626" s="1">
        <v>9</v>
      </c>
      <c r="U626" s="1">
        <v>30</v>
      </c>
    </row>
    <row r="627" spans="7:21" hidden="1" outlineLevel="1" x14ac:dyDescent="0.45">
      <c r="G627" s="2" t="s">
        <v>54</v>
      </c>
      <c r="H627" s="2">
        <v>1</v>
      </c>
      <c r="I627" s="2">
        <v>1</v>
      </c>
      <c r="J627" s="2">
        <v>1</v>
      </c>
      <c r="K627" s="2">
        <v>1</v>
      </c>
      <c r="L627" s="2">
        <v>4</v>
      </c>
      <c r="M627" s="2">
        <v>10</v>
      </c>
      <c r="N627" s="2">
        <v>23</v>
      </c>
      <c r="O627" s="2">
        <v>6</v>
      </c>
      <c r="P627" s="2">
        <v>35</v>
      </c>
      <c r="Q627" s="2">
        <v>74</v>
      </c>
      <c r="R627" s="2">
        <v>10</v>
      </c>
      <c r="S627" s="2">
        <v>23</v>
      </c>
      <c r="T627" s="2">
        <v>6</v>
      </c>
      <c r="U627" s="2">
        <v>35</v>
      </c>
    </row>
    <row r="628" spans="7:21" hidden="1" outlineLevel="1" x14ac:dyDescent="0.45">
      <c r="G628" s="1" t="s">
        <v>31</v>
      </c>
      <c r="H628" s="1">
        <v>1</v>
      </c>
      <c r="I628" s="1">
        <v>1</v>
      </c>
      <c r="J628" s="1">
        <v>1</v>
      </c>
      <c r="K628" s="1">
        <v>1</v>
      </c>
      <c r="L628" s="1">
        <v>4</v>
      </c>
      <c r="M628" s="1">
        <v>6</v>
      </c>
      <c r="N628" s="1">
        <v>9</v>
      </c>
      <c r="O628" s="1">
        <v>6</v>
      </c>
      <c r="P628" s="1">
        <v>59</v>
      </c>
      <c r="Q628" s="1">
        <v>80</v>
      </c>
      <c r="R628" s="1">
        <v>6</v>
      </c>
      <c r="S628" s="1">
        <v>9</v>
      </c>
      <c r="T628" s="1">
        <v>6</v>
      </c>
      <c r="U628" s="1">
        <v>59</v>
      </c>
    </row>
    <row r="629" spans="7:21" hidden="1" outlineLevel="1" x14ac:dyDescent="0.45">
      <c r="G629" s="2" t="s">
        <v>89</v>
      </c>
      <c r="H629" s="2">
        <v>1</v>
      </c>
      <c r="I629" s="2">
        <v>1</v>
      </c>
      <c r="J629" s="2">
        <v>1</v>
      </c>
      <c r="K629" s="2">
        <v>1</v>
      </c>
      <c r="L629" s="2">
        <v>4</v>
      </c>
      <c r="M629" s="2">
        <v>16</v>
      </c>
      <c r="N629" s="2">
        <v>26</v>
      </c>
      <c r="O629" s="2">
        <v>14</v>
      </c>
      <c r="P629" s="2">
        <v>24</v>
      </c>
      <c r="Q629" s="2">
        <v>80</v>
      </c>
      <c r="R629" s="2">
        <v>16</v>
      </c>
      <c r="S629" s="2">
        <v>26</v>
      </c>
      <c r="T629" s="2">
        <v>14</v>
      </c>
      <c r="U629" s="2">
        <v>24</v>
      </c>
    </row>
    <row r="630" spans="7:21" hidden="1" outlineLevel="1" x14ac:dyDescent="0.45">
      <c r="G630" s="1" t="s">
        <v>133</v>
      </c>
      <c r="H630" s="1">
        <v>1</v>
      </c>
      <c r="I630" s="1">
        <v>1</v>
      </c>
      <c r="J630" s="1">
        <v>1</v>
      </c>
      <c r="K630" s="1">
        <v>1</v>
      </c>
      <c r="L630" s="1">
        <v>4</v>
      </c>
      <c r="M630" s="1">
        <v>23</v>
      </c>
      <c r="N630" s="1">
        <v>28</v>
      </c>
      <c r="O630" s="1">
        <v>25</v>
      </c>
      <c r="P630" s="1">
        <v>6</v>
      </c>
      <c r="Q630" s="1">
        <v>82</v>
      </c>
      <c r="R630" s="1">
        <v>23</v>
      </c>
      <c r="S630" s="1">
        <v>28</v>
      </c>
      <c r="T630" s="1">
        <v>25</v>
      </c>
      <c r="U630" s="1">
        <v>6</v>
      </c>
    </row>
    <row r="631" spans="7:21" hidden="1" outlineLevel="1" x14ac:dyDescent="0.45">
      <c r="G631" s="2" t="s">
        <v>102</v>
      </c>
      <c r="H631" s="2">
        <v>1</v>
      </c>
      <c r="I631" s="2">
        <v>1</v>
      </c>
      <c r="J631" s="2">
        <v>1</v>
      </c>
      <c r="K631" s="2">
        <v>1</v>
      </c>
      <c r="L631" s="2">
        <v>4</v>
      </c>
      <c r="M631" s="2">
        <v>18</v>
      </c>
      <c r="N631" s="2">
        <v>22</v>
      </c>
      <c r="O631" s="2">
        <v>34</v>
      </c>
      <c r="P631" s="2">
        <v>16</v>
      </c>
      <c r="Q631" s="2">
        <v>90</v>
      </c>
      <c r="R631" s="2">
        <v>18</v>
      </c>
      <c r="S631" s="2">
        <v>22</v>
      </c>
      <c r="T631" s="2">
        <v>34</v>
      </c>
      <c r="U631" s="2">
        <v>16</v>
      </c>
    </row>
    <row r="632" spans="7:21" hidden="1" outlineLevel="1" x14ac:dyDescent="0.45">
      <c r="G632" s="1" t="s">
        <v>795</v>
      </c>
      <c r="H632" s="1">
        <v>1</v>
      </c>
      <c r="I632" s="1">
        <v>1</v>
      </c>
      <c r="J632" s="1">
        <v>1</v>
      </c>
      <c r="K632" s="1">
        <v>1</v>
      </c>
      <c r="L632" s="1">
        <v>4</v>
      </c>
      <c r="M632" s="1">
        <v>21</v>
      </c>
      <c r="N632" s="1">
        <v>13</v>
      </c>
      <c r="O632" s="1">
        <v>44</v>
      </c>
      <c r="P632" s="1">
        <v>13</v>
      </c>
      <c r="Q632" s="1">
        <v>91</v>
      </c>
      <c r="R632" s="1">
        <v>21</v>
      </c>
      <c r="S632" s="1">
        <v>13</v>
      </c>
      <c r="T632" s="1">
        <v>44</v>
      </c>
      <c r="U632" s="1">
        <v>13</v>
      </c>
    </row>
    <row r="633" spans="7:21" hidden="1" outlineLevel="1" x14ac:dyDescent="0.45">
      <c r="G633" s="2" t="s">
        <v>97</v>
      </c>
      <c r="H633" s="2">
        <v>1</v>
      </c>
      <c r="I633" s="2">
        <v>1</v>
      </c>
      <c r="J633" s="2">
        <v>1</v>
      </c>
      <c r="K633" s="2">
        <v>1</v>
      </c>
      <c r="L633" s="2">
        <v>4</v>
      </c>
      <c r="M633" s="2">
        <v>17</v>
      </c>
      <c r="N633" s="2">
        <v>34</v>
      </c>
      <c r="O633" s="2">
        <v>12</v>
      </c>
      <c r="P633" s="2">
        <v>32</v>
      </c>
      <c r="Q633" s="2">
        <v>95</v>
      </c>
      <c r="R633" s="2">
        <v>17</v>
      </c>
      <c r="S633" s="2">
        <v>34</v>
      </c>
      <c r="T633" s="2">
        <v>12</v>
      </c>
      <c r="U633" s="2">
        <v>32</v>
      </c>
    </row>
    <row r="634" spans="7:21" hidden="1" outlineLevel="1" x14ac:dyDescent="0.45">
      <c r="G634" s="1" t="s">
        <v>151</v>
      </c>
      <c r="H634" s="1">
        <v>1</v>
      </c>
      <c r="I634" s="1">
        <v>1</v>
      </c>
      <c r="J634" s="1">
        <v>1</v>
      </c>
      <c r="K634" s="1">
        <v>1</v>
      </c>
      <c r="L634" s="1">
        <v>4</v>
      </c>
      <c r="M634" s="1">
        <v>26</v>
      </c>
      <c r="N634" s="1">
        <v>30</v>
      </c>
      <c r="O634" s="1">
        <v>32</v>
      </c>
      <c r="P634" s="1">
        <v>22</v>
      </c>
      <c r="Q634" s="1">
        <v>110</v>
      </c>
      <c r="R634" s="1">
        <v>26</v>
      </c>
      <c r="S634" s="1">
        <v>30</v>
      </c>
      <c r="T634" s="1">
        <v>32</v>
      </c>
      <c r="U634" s="1">
        <v>22</v>
      </c>
    </row>
    <row r="635" spans="7:21" hidden="1" outlineLevel="1" x14ac:dyDescent="0.45">
      <c r="G635" s="2" t="s">
        <v>139</v>
      </c>
      <c r="H635" s="2">
        <v>1</v>
      </c>
      <c r="I635" s="2">
        <v>1</v>
      </c>
      <c r="J635" s="2">
        <v>1</v>
      </c>
      <c r="K635" s="2">
        <v>1</v>
      </c>
      <c r="L635" s="2">
        <v>4</v>
      </c>
      <c r="M635" s="2">
        <v>24</v>
      </c>
      <c r="N635" s="2">
        <v>25</v>
      </c>
      <c r="O635" s="2">
        <v>39</v>
      </c>
      <c r="P635" s="2">
        <v>23</v>
      </c>
      <c r="Q635" s="2">
        <v>111</v>
      </c>
      <c r="R635" s="2">
        <v>24</v>
      </c>
      <c r="S635" s="2">
        <v>25</v>
      </c>
      <c r="T635" s="2">
        <v>39</v>
      </c>
      <c r="U635" s="2">
        <v>23</v>
      </c>
    </row>
    <row r="636" spans="7:21" hidden="1" outlineLevel="1" x14ac:dyDescent="0.45">
      <c r="G636" s="1" t="s">
        <v>797</v>
      </c>
      <c r="H636" s="1">
        <v>1</v>
      </c>
      <c r="I636" s="1">
        <v>1</v>
      </c>
      <c r="J636" s="1">
        <v>1</v>
      </c>
      <c r="K636" s="1">
        <v>1</v>
      </c>
      <c r="L636" s="1">
        <v>4</v>
      </c>
      <c r="M636" s="1">
        <v>32</v>
      </c>
      <c r="N636" s="1">
        <v>21</v>
      </c>
      <c r="O636" s="1">
        <v>53</v>
      </c>
      <c r="P636" s="1">
        <v>17</v>
      </c>
      <c r="Q636" s="1">
        <v>123</v>
      </c>
      <c r="R636" s="1">
        <v>32</v>
      </c>
      <c r="S636" s="1">
        <v>21</v>
      </c>
      <c r="T636" s="1">
        <v>53</v>
      </c>
      <c r="U636" s="1">
        <v>17</v>
      </c>
    </row>
    <row r="637" spans="7:21" hidden="1" outlineLevel="1" x14ac:dyDescent="0.45">
      <c r="G637" s="2" t="s">
        <v>169</v>
      </c>
      <c r="H637" s="2">
        <v>1</v>
      </c>
      <c r="I637" s="2">
        <v>1</v>
      </c>
      <c r="J637" s="2">
        <v>1</v>
      </c>
      <c r="K637" s="2">
        <v>1</v>
      </c>
      <c r="L637" s="2">
        <v>4</v>
      </c>
      <c r="M637" s="2">
        <v>29</v>
      </c>
      <c r="N637" s="2">
        <v>35</v>
      </c>
      <c r="O637" s="2">
        <v>15</v>
      </c>
      <c r="P637" s="2">
        <v>44</v>
      </c>
      <c r="Q637" s="2">
        <v>123</v>
      </c>
      <c r="R637" s="2">
        <v>29</v>
      </c>
      <c r="S637" s="2">
        <v>35</v>
      </c>
      <c r="T637" s="2">
        <v>15</v>
      </c>
      <c r="U637" s="2">
        <v>44</v>
      </c>
    </row>
    <row r="638" spans="7:21" hidden="1" outlineLevel="1" x14ac:dyDescent="0.45">
      <c r="G638" s="1" t="s">
        <v>145</v>
      </c>
      <c r="H638" s="1">
        <v>1</v>
      </c>
      <c r="I638" s="1">
        <v>1</v>
      </c>
      <c r="J638" s="1">
        <v>1</v>
      </c>
      <c r="K638" s="1">
        <v>1</v>
      </c>
      <c r="L638" s="1">
        <v>4</v>
      </c>
      <c r="M638" s="1">
        <v>25</v>
      </c>
      <c r="N638" s="1">
        <v>31</v>
      </c>
      <c r="O638" s="1">
        <v>50</v>
      </c>
      <c r="P638" s="1">
        <v>21</v>
      </c>
      <c r="Q638" s="1">
        <v>127</v>
      </c>
      <c r="R638" s="1">
        <v>25</v>
      </c>
      <c r="S638" s="1">
        <v>31</v>
      </c>
      <c r="T638" s="1">
        <v>50</v>
      </c>
      <c r="U638" s="1">
        <v>21</v>
      </c>
    </row>
    <row r="639" spans="7:21" hidden="1" outlineLevel="1" x14ac:dyDescent="0.45">
      <c r="G639" s="2" t="s">
        <v>157</v>
      </c>
      <c r="H639" s="2">
        <v>1</v>
      </c>
      <c r="I639" s="2">
        <v>1</v>
      </c>
      <c r="J639" s="2">
        <v>1</v>
      </c>
      <c r="K639" s="2">
        <v>1</v>
      </c>
      <c r="L639" s="2">
        <v>4</v>
      </c>
      <c r="M639" s="2">
        <v>26</v>
      </c>
      <c r="N639" s="2">
        <v>17</v>
      </c>
      <c r="O639" s="2">
        <v>80</v>
      </c>
      <c r="P639" s="2">
        <v>7</v>
      </c>
      <c r="Q639" s="2">
        <v>130</v>
      </c>
      <c r="R639" s="2">
        <v>26</v>
      </c>
      <c r="S639" s="2">
        <v>17</v>
      </c>
      <c r="T639" s="2">
        <v>80</v>
      </c>
      <c r="U639" s="2">
        <v>7</v>
      </c>
    </row>
    <row r="640" spans="7:21" hidden="1" outlineLevel="1" x14ac:dyDescent="0.45">
      <c r="G640" s="1" t="s">
        <v>194</v>
      </c>
      <c r="H640" s="1">
        <v>1</v>
      </c>
      <c r="I640" s="1">
        <v>1</v>
      </c>
      <c r="J640" s="1">
        <v>1</v>
      </c>
      <c r="K640" s="1">
        <v>1</v>
      </c>
      <c r="L640" s="1">
        <v>4</v>
      </c>
      <c r="M640" s="1">
        <v>34</v>
      </c>
      <c r="N640" s="1">
        <v>32</v>
      </c>
      <c r="O640" s="1">
        <v>33</v>
      </c>
      <c r="P640" s="1">
        <v>40</v>
      </c>
      <c r="Q640" s="1">
        <v>139</v>
      </c>
      <c r="R640" s="1">
        <v>34</v>
      </c>
      <c r="S640" s="1">
        <v>32</v>
      </c>
      <c r="T640" s="1">
        <v>33</v>
      </c>
      <c r="U640" s="1">
        <v>40</v>
      </c>
    </row>
    <row r="641" spans="7:21" hidden="1" outlineLevel="1" x14ac:dyDescent="0.45">
      <c r="G641" s="2" t="s">
        <v>110</v>
      </c>
      <c r="H641" s="2">
        <v>1</v>
      </c>
      <c r="I641" s="2">
        <v>1</v>
      </c>
      <c r="J641" s="2">
        <v>1</v>
      </c>
      <c r="K641" s="2">
        <v>1</v>
      </c>
      <c r="L641" s="2">
        <v>4</v>
      </c>
      <c r="M641" s="2">
        <v>19</v>
      </c>
      <c r="N641" s="2">
        <v>71</v>
      </c>
      <c r="O641" s="2">
        <v>11</v>
      </c>
      <c r="P641" s="2">
        <v>47</v>
      </c>
      <c r="Q641" s="2">
        <v>148</v>
      </c>
      <c r="R641" s="2">
        <v>19</v>
      </c>
      <c r="S641" s="2">
        <v>71</v>
      </c>
      <c r="T641" s="2">
        <v>11</v>
      </c>
      <c r="U641" s="2">
        <v>47</v>
      </c>
    </row>
    <row r="642" spans="7:21" hidden="1" outlineLevel="1" x14ac:dyDescent="0.45">
      <c r="G642" s="1" t="s">
        <v>854</v>
      </c>
      <c r="H642" s="1">
        <v>1</v>
      </c>
      <c r="I642" s="1">
        <v>1</v>
      </c>
      <c r="J642" s="1">
        <v>1</v>
      </c>
      <c r="K642" s="1">
        <v>1</v>
      </c>
      <c r="L642" s="1">
        <v>4</v>
      </c>
      <c r="M642" s="1">
        <v>39</v>
      </c>
      <c r="N642" s="1">
        <v>24</v>
      </c>
      <c r="O642" s="1">
        <v>23</v>
      </c>
      <c r="P642" s="1">
        <v>66</v>
      </c>
      <c r="Q642" s="1">
        <v>152</v>
      </c>
      <c r="R642" s="1">
        <v>39</v>
      </c>
      <c r="S642" s="1">
        <v>24</v>
      </c>
      <c r="T642" s="1">
        <v>23</v>
      </c>
      <c r="U642" s="1">
        <v>66</v>
      </c>
    </row>
    <row r="643" spans="7:21" hidden="1" outlineLevel="1" x14ac:dyDescent="0.45">
      <c r="G643" s="2" t="s">
        <v>225</v>
      </c>
      <c r="H643" s="2">
        <v>1</v>
      </c>
      <c r="I643" s="2">
        <v>1</v>
      </c>
      <c r="J643" s="2">
        <v>1</v>
      </c>
      <c r="K643" s="2">
        <v>1</v>
      </c>
      <c r="L643" s="2">
        <v>4</v>
      </c>
      <c r="M643" s="2">
        <v>40</v>
      </c>
      <c r="N643" s="2">
        <v>44</v>
      </c>
      <c r="O643" s="2">
        <v>47</v>
      </c>
      <c r="P643" s="2">
        <v>27</v>
      </c>
      <c r="Q643" s="2">
        <v>158</v>
      </c>
      <c r="R643" s="2">
        <v>40</v>
      </c>
      <c r="S643" s="2">
        <v>44</v>
      </c>
      <c r="T643" s="2">
        <v>47</v>
      </c>
      <c r="U643" s="2">
        <v>27</v>
      </c>
    </row>
    <row r="644" spans="7:21" hidden="1" outlineLevel="1" x14ac:dyDescent="0.45">
      <c r="G644" s="1" t="s">
        <v>296</v>
      </c>
      <c r="H644" s="1">
        <v>1</v>
      </c>
      <c r="I644" s="1">
        <v>1</v>
      </c>
      <c r="J644" s="1">
        <v>1</v>
      </c>
      <c r="K644" s="1">
        <v>1</v>
      </c>
      <c r="L644" s="1">
        <v>4</v>
      </c>
      <c r="M644" s="1">
        <v>54</v>
      </c>
      <c r="N644" s="1">
        <v>38</v>
      </c>
      <c r="O644" s="1">
        <v>28</v>
      </c>
      <c r="P644" s="1">
        <v>61</v>
      </c>
      <c r="Q644" s="1">
        <v>181</v>
      </c>
      <c r="R644" s="1">
        <v>54</v>
      </c>
      <c r="S644" s="1">
        <v>38</v>
      </c>
      <c r="T644" s="1">
        <v>28</v>
      </c>
      <c r="U644" s="1">
        <v>61</v>
      </c>
    </row>
    <row r="645" spans="7:21" hidden="1" outlineLevel="1" x14ac:dyDescent="0.45">
      <c r="G645" s="2" t="s">
        <v>276</v>
      </c>
      <c r="H645" s="2">
        <v>1</v>
      </c>
      <c r="I645" s="2">
        <v>1</v>
      </c>
      <c r="J645" s="2">
        <v>1</v>
      </c>
      <c r="K645" s="2">
        <v>1</v>
      </c>
      <c r="L645" s="2">
        <v>4</v>
      </c>
      <c r="M645" s="2">
        <v>50</v>
      </c>
      <c r="N645" s="2">
        <v>37</v>
      </c>
      <c r="O645" s="2">
        <v>72</v>
      </c>
      <c r="P645" s="2">
        <v>25</v>
      </c>
      <c r="Q645" s="2">
        <v>184</v>
      </c>
      <c r="R645" s="2">
        <v>50</v>
      </c>
      <c r="S645" s="2">
        <v>37</v>
      </c>
      <c r="T645" s="2">
        <v>72</v>
      </c>
      <c r="U645" s="2">
        <v>25</v>
      </c>
    </row>
    <row r="646" spans="7:21" hidden="1" outlineLevel="1" x14ac:dyDescent="0.45">
      <c r="G646" s="1" t="s">
        <v>199</v>
      </c>
      <c r="H646" s="1">
        <v>1</v>
      </c>
      <c r="I646" s="1">
        <v>1</v>
      </c>
      <c r="J646" s="1">
        <v>1</v>
      </c>
      <c r="K646" s="1">
        <v>1</v>
      </c>
      <c r="L646" s="1">
        <v>4</v>
      </c>
      <c r="M646" s="1">
        <v>35</v>
      </c>
      <c r="N646" s="1">
        <v>48</v>
      </c>
      <c r="O646" s="1">
        <v>37</v>
      </c>
      <c r="P646" s="1">
        <v>67</v>
      </c>
      <c r="Q646" s="1">
        <v>187</v>
      </c>
      <c r="R646" s="1">
        <v>35</v>
      </c>
      <c r="S646" s="1">
        <v>48</v>
      </c>
      <c r="T646" s="1">
        <v>37</v>
      </c>
      <c r="U646" s="1">
        <v>67</v>
      </c>
    </row>
    <row r="647" spans="7:21" hidden="1" outlineLevel="1" x14ac:dyDescent="0.45">
      <c r="G647" s="2" t="s">
        <v>816</v>
      </c>
      <c r="H647" s="2">
        <v>1</v>
      </c>
      <c r="I647" s="2">
        <v>1</v>
      </c>
      <c r="J647" s="2">
        <v>1</v>
      </c>
      <c r="K647" s="2">
        <v>1</v>
      </c>
      <c r="L647" s="2">
        <v>4</v>
      </c>
      <c r="M647" s="2">
        <v>53</v>
      </c>
      <c r="N647" s="2">
        <v>47</v>
      </c>
      <c r="O647" s="2">
        <v>50</v>
      </c>
      <c r="P647" s="2">
        <v>52</v>
      </c>
      <c r="Q647" s="2">
        <v>202</v>
      </c>
      <c r="R647" s="2">
        <v>53</v>
      </c>
      <c r="S647" s="2">
        <v>47</v>
      </c>
      <c r="T647" s="2">
        <v>50</v>
      </c>
      <c r="U647" s="2">
        <v>52</v>
      </c>
    </row>
    <row r="648" spans="7:21" hidden="1" outlineLevel="1" x14ac:dyDescent="0.45">
      <c r="G648" s="1" t="s">
        <v>572</v>
      </c>
      <c r="H648" s="1">
        <v>1</v>
      </c>
      <c r="I648" s="1">
        <v>1</v>
      </c>
      <c r="J648" s="1">
        <v>1</v>
      </c>
      <c r="K648" s="1">
        <v>1</v>
      </c>
      <c r="L648" s="1">
        <v>4</v>
      </c>
      <c r="M648" s="1">
        <v>54</v>
      </c>
      <c r="N648" s="1">
        <v>60</v>
      </c>
      <c r="O648" s="1">
        <v>41</v>
      </c>
      <c r="P648" s="1">
        <v>50</v>
      </c>
      <c r="Q648" s="1">
        <v>205</v>
      </c>
      <c r="R648" s="1">
        <v>54</v>
      </c>
      <c r="S648" s="1">
        <v>60</v>
      </c>
      <c r="T648" s="1">
        <v>41</v>
      </c>
      <c r="U648" s="1">
        <v>50</v>
      </c>
    </row>
    <row r="649" spans="7:21" hidden="1" outlineLevel="1" x14ac:dyDescent="0.45">
      <c r="G649" s="2" t="s">
        <v>253</v>
      </c>
      <c r="H649" s="2">
        <v>1</v>
      </c>
      <c r="I649" s="2">
        <v>1</v>
      </c>
      <c r="J649" s="2">
        <v>1</v>
      </c>
      <c r="K649" s="2">
        <v>1</v>
      </c>
      <c r="L649" s="2">
        <v>4</v>
      </c>
      <c r="M649" s="2">
        <v>46</v>
      </c>
      <c r="N649" s="2">
        <v>73</v>
      </c>
      <c r="O649" s="2">
        <v>31</v>
      </c>
      <c r="P649" s="2">
        <v>60</v>
      </c>
      <c r="Q649" s="2">
        <v>210</v>
      </c>
      <c r="R649" s="2">
        <v>46</v>
      </c>
      <c r="S649" s="2">
        <v>73</v>
      </c>
      <c r="T649" s="2">
        <v>31</v>
      </c>
      <c r="U649" s="2">
        <v>60</v>
      </c>
    </row>
    <row r="650" spans="7:21" hidden="1" outlineLevel="1" x14ac:dyDescent="0.45">
      <c r="G650" s="1" t="s">
        <v>355</v>
      </c>
      <c r="H650" s="1">
        <v>1</v>
      </c>
      <c r="I650" s="1">
        <v>1</v>
      </c>
      <c r="J650" s="1">
        <v>1</v>
      </c>
      <c r="K650" s="1">
        <v>1</v>
      </c>
      <c r="L650" s="1">
        <v>4</v>
      </c>
      <c r="M650" s="1">
        <v>67</v>
      </c>
      <c r="N650" s="1">
        <v>36</v>
      </c>
      <c r="O650" s="1">
        <v>42</v>
      </c>
      <c r="P650" s="1">
        <v>68</v>
      </c>
      <c r="Q650" s="1">
        <v>213</v>
      </c>
      <c r="R650" s="1">
        <v>67</v>
      </c>
      <c r="S650" s="1">
        <v>36</v>
      </c>
      <c r="T650" s="1">
        <v>42</v>
      </c>
      <c r="U650" s="1">
        <v>68</v>
      </c>
    </row>
    <row r="651" spans="7:21" hidden="1" outlineLevel="1" x14ac:dyDescent="0.45">
      <c r="G651" s="2" t="s">
        <v>266</v>
      </c>
      <c r="H651" s="2">
        <v>1</v>
      </c>
      <c r="I651" s="2">
        <v>1</v>
      </c>
      <c r="J651" s="2">
        <v>1</v>
      </c>
      <c r="K651" s="2">
        <v>1</v>
      </c>
      <c r="L651" s="2">
        <v>4</v>
      </c>
      <c r="M651" s="2">
        <v>48</v>
      </c>
      <c r="N651" s="2">
        <v>49</v>
      </c>
      <c r="O651" s="2">
        <v>85</v>
      </c>
      <c r="P651" s="2">
        <v>33</v>
      </c>
      <c r="Q651" s="2">
        <v>215</v>
      </c>
      <c r="R651" s="2">
        <v>48</v>
      </c>
      <c r="S651" s="2">
        <v>49</v>
      </c>
      <c r="T651" s="2">
        <v>85</v>
      </c>
      <c r="U651" s="2">
        <v>33</v>
      </c>
    </row>
    <row r="652" spans="7:21" hidden="1" outlineLevel="1" x14ac:dyDescent="0.45">
      <c r="G652" s="1" t="s">
        <v>412</v>
      </c>
      <c r="H652" s="1">
        <v>1</v>
      </c>
      <c r="I652" s="1">
        <v>1</v>
      </c>
      <c r="J652" s="1">
        <v>1</v>
      </c>
      <c r="K652" s="1">
        <v>1</v>
      </c>
      <c r="L652" s="1">
        <v>4</v>
      </c>
      <c r="M652" s="1">
        <v>81</v>
      </c>
      <c r="N652" s="1">
        <v>33</v>
      </c>
      <c r="O652" s="1">
        <v>83</v>
      </c>
      <c r="P652" s="1">
        <v>20</v>
      </c>
      <c r="Q652" s="1">
        <v>217</v>
      </c>
      <c r="R652" s="1">
        <v>81</v>
      </c>
      <c r="S652" s="1">
        <v>33</v>
      </c>
      <c r="T652" s="1">
        <v>83</v>
      </c>
      <c r="U652" s="1">
        <v>20</v>
      </c>
    </row>
    <row r="653" spans="7:21" hidden="1" outlineLevel="1" x14ac:dyDescent="0.45">
      <c r="G653" s="2" t="s">
        <v>286</v>
      </c>
      <c r="H653" s="2">
        <v>1</v>
      </c>
      <c r="I653" s="2">
        <v>1</v>
      </c>
      <c r="J653" s="2">
        <v>1</v>
      </c>
      <c r="K653" s="2">
        <v>1</v>
      </c>
      <c r="L653" s="2">
        <v>4</v>
      </c>
      <c r="M653" s="2">
        <v>52</v>
      </c>
      <c r="N653" s="2">
        <v>54</v>
      </c>
      <c r="O653" s="2">
        <v>46</v>
      </c>
      <c r="P653" s="2">
        <v>69</v>
      </c>
      <c r="Q653" s="2">
        <v>221</v>
      </c>
      <c r="R653" s="2">
        <v>52</v>
      </c>
      <c r="S653" s="2">
        <v>54</v>
      </c>
      <c r="T653" s="2">
        <v>46</v>
      </c>
      <c r="U653" s="2">
        <v>69</v>
      </c>
    </row>
    <row r="654" spans="7:21" hidden="1" outlineLevel="1" x14ac:dyDescent="0.45">
      <c r="G654" s="1" t="s">
        <v>810</v>
      </c>
      <c r="H654" s="1">
        <v>1</v>
      </c>
      <c r="I654" s="1">
        <v>1</v>
      </c>
      <c r="J654" s="1">
        <v>1</v>
      </c>
      <c r="K654" s="1">
        <v>1</v>
      </c>
      <c r="L654" s="1">
        <v>4</v>
      </c>
      <c r="M654" s="1">
        <v>71</v>
      </c>
      <c r="N654" s="1">
        <v>64</v>
      </c>
      <c r="O654" s="1">
        <v>45</v>
      </c>
      <c r="P654" s="1">
        <v>41</v>
      </c>
      <c r="Q654" s="1">
        <v>221</v>
      </c>
      <c r="R654" s="1">
        <v>71</v>
      </c>
      <c r="S654" s="1">
        <v>64</v>
      </c>
      <c r="T654" s="1">
        <v>45</v>
      </c>
      <c r="U654" s="1">
        <v>41</v>
      </c>
    </row>
    <row r="655" spans="7:21" hidden="1" outlineLevel="1" x14ac:dyDescent="0.45">
      <c r="G655" s="2" t="s">
        <v>179</v>
      </c>
      <c r="H655" s="2">
        <v>1</v>
      </c>
      <c r="I655" s="2">
        <v>1</v>
      </c>
      <c r="J655" s="2">
        <v>1</v>
      </c>
      <c r="K655" s="2">
        <v>1</v>
      </c>
      <c r="L655" s="2">
        <v>4</v>
      </c>
      <c r="M655" s="2">
        <v>31</v>
      </c>
      <c r="N655" s="2">
        <v>96</v>
      </c>
      <c r="O655" s="2">
        <v>21</v>
      </c>
      <c r="P655" s="2">
        <v>75</v>
      </c>
      <c r="Q655" s="2">
        <v>223</v>
      </c>
      <c r="R655" s="2">
        <v>31</v>
      </c>
      <c r="S655" s="2">
        <v>96</v>
      </c>
      <c r="T655" s="2">
        <v>21</v>
      </c>
      <c r="U655" s="2">
        <v>75</v>
      </c>
    </row>
    <row r="656" spans="7:21" hidden="1" outlineLevel="1" x14ac:dyDescent="0.45">
      <c r="G656" s="1" t="s">
        <v>614</v>
      </c>
      <c r="H656" s="1">
        <v>1</v>
      </c>
      <c r="I656" s="1">
        <v>1</v>
      </c>
      <c r="J656" s="1">
        <v>1</v>
      </c>
      <c r="K656" s="1">
        <v>1</v>
      </c>
      <c r="L656" s="1">
        <v>4</v>
      </c>
      <c r="M656" s="1">
        <v>36</v>
      </c>
      <c r="N656" s="1">
        <v>88</v>
      </c>
      <c r="O656" s="1">
        <v>19</v>
      </c>
      <c r="P656" s="1">
        <v>87</v>
      </c>
      <c r="Q656" s="1">
        <v>230</v>
      </c>
      <c r="R656" s="1">
        <v>36</v>
      </c>
      <c r="S656" s="1">
        <v>88</v>
      </c>
      <c r="T656" s="1">
        <v>19</v>
      </c>
      <c r="U656" s="1">
        <v>87</v>
      </c>
    </row>
    <row r="657" spans="7:21" hidden="1" outlineLevel="1" x14ac:dyDescent="0.45">
      <c r="G657" s="2" t="s">
        <v>245</v>
      </c>
      <c r="H657" s="2">
        <v>1</v>
      </c>
      <c r="I657" s="2">
        <v>1</v>
      </c>
      <c r="J657" s="2">
        <v>1</v>
      </c>
      <c r="K657" s="2">
        <v>1</v>
      </c>
      <c r="L657" s="2">
        <v>4</v>
      </c>
      <c r="M657" s="2">
        <v>44</v>
      </c>
      <c r="N657" s="2">
        <v>75</v>
      </c>
      <c r="O657" s="2">
        <v>57</v>
      </c>
      <c r="P657" s="2">
        <v>57</v>
      </c>
      <c r="Q657" s="2">
        <v>233</v>
      </c>
      <c r="R657" s="2">
        <v>44</v>
      </c>
      <c r="S657" s="2">
        <v>75</v>
      </c>
      <c r="T657" s="2">
        <v>57</v>
      </c>
      <c r="U657" s="2">
        <v>57</v>
      </c>
    </row>
    <row r="658" spans="7:21" hidden="1" outlineLevel="1" x14ac:dyDescent="0.45">
      <c r="G658" s="1" t="s">
        <v>337</v>
      </c>
      <c r="H658" s="1">
        <v>1</v>
      </c>
      <c r="I658" s="1">
        <v>1</v>
      </c>
      <c r="J658" s="1">
        <v>1</v>
      </c>
      <c r="K658" s="1">
        <v>1</v>
      </c>
      <c r="L658" s="1">
        <v>4</v>
      </c>
      <c r="M658" s="1">
        <v>62</v>
      </c>
      <c r="N658" s="1">
        <v>79</v>
      </c>
      <c r="O658" s="1">
        <v>30</v>
      </c>
      <c r="P658" s="1">
        <v>79</v>
      </c>
      <c r="Q658" s="1">
        <v>250</v>
      </c>
      <c r="R658" s="1">
        <v>62</v>
      </c>
      <c r="S658" s="1">
        <v>79</v>
      </c>
      <c r="T658" s="1">
        <v>30</v>
      </c>
      <c r="U658" s="1">
        <v>79</v>
      </c>
    </row>
    <row r="659" spans="7:21" hidden="1" outlineLevel="1" x14ac:dyDescent="0.45">
      <c r="G659" s="2" t="s">
        <v>306</v>
      </c>
      <c r="H659" s="2">
        <v>1</v>
      </c>
      <c r="I659" s="2">
        <v>1</v>
      </c>
      <c r="J659" s="2">
        <v>1</v>
      </c>
      <c r="K659" s="2">
        <v>1</v>
      </c>
      <c r="L659" s="2">
        <v>4</v>
      </c>
      <c r="M659" s="2">
        <v>56</v>
      </c>
      <c r="N659" s="2">
        <v>98</v>
      </c>
      <c r="O659" s="2">
        <v>29</v>
      </c>
      <c r="P659" s="2">
        <v>96</v>
      </c>
      <c r="Q659" s="2">
        <v>279</v>
      </c>
      <c r="R659" s="2">
        <v>56</v>
      </c>
      <c r="S659" s="2">
        <v>98</v>
      </c>
      <c r="T659" s="2">
        <v>29</v>
      </c>
      <c r="U659" s="2">
        <v>96</v>
      </c>
    </row>
    <row r="660" spans="7:21" hidden="1" outlineLevel="1" x14ac:dyDescent="0.45">
      <c r="G660" s="1" t="s">
        <v>332</v>
      </c>
      <c r="H660" s="1">
        <v>1</v>
      </c>
      <c r="I660" s="1">
        <v>1</v>
      </c>
      <c r="J660" s="1">
        <v>1</v>
      </c>
      <c r="K660" s="1">
        <v>1</v>
      </c>
      <c r="L660" s="1">
        <v>4</v>
      </c>
      <c r="M660" s="1">
        <v>61</v>
      </c>
      <c r="N660" s="1">
        <v>99</v>
      </c>
      <c r="O660" s="1">
        <v>63</v>
      </c>
      <c r="P660" s="1">
        <v>80</v>
      </c>
      <c r="Q660" s="1">
        <v>303</v>
      </c>
      <c r="R660" s="1">
        <v>61</v>
      </c>
      <c r="S660" s="1">
        <v>99</v>
      </c>
      <c r="T660" s="1">
        <v>63</v>
      </c>
      <c r="U660" s="1">
        <v>80</v>
      </c>
    </row>
    <row r="661" spans="7:21" hidden="1" outlineLevel="1" x14ac:dyDescent="0.45">
      <c r="G661" s="2" t="s">
        <v>425</v>
      </c>
      <c r="H661" s="2">
        <v>1</v>
      </c>
      <c r="I661" s="2">
        <v>1</v>
      </c>
      <c r="J661" s="2">
        <v>1</v>
      </c>
      <c r="K661" s="2">
        <v>1</v>
      </c>
      <c r="L661" s="2">
        <v>4</v>
      </c>
      <c r="M661" s="2">
        <v>82</v>
      </c>
      <c r="N661" s="2">
        <v>59</v>
      </c>
      <c r="O661" s="2">
        <v>83</v>
      </c>
      <c r="P661" s="2">
        <v>92</v>
      </c>
      <c r="Q661" s="2">
        <v>316</v>
      </c>
      <c r="R661" s="2">
        <v>82</v>
      </c>
      <c r="S661" s="2">
        <v>59</v>
      </c>
      <c r="T661" s="2">
        <v>83</v>
      </c>
      <c r="U661" s="2">
        <v>92</v>
      </c>
    </row>
    <row r="662" spans="7:21" hidden="1" outlineLevel="1" x14ac:dyDescent="0.45">
      <c r="G662" s="1" t="s">
        <v>385</v>
      </c>
      <c r="H662" s="1">
        <v>1</v>
      </c>
      <c r="I662" s="1">
        <v>1</v>
      </c>
      <c r="J662" s="1">
        <v>1</v>
      </c>
      <c r="K662" s="1">
        <v>1</v>
      </c>
      <c r="L662" s="1">
        <v>4</v>
      </c>
      <c r="M662" s="1">
        <v>74</v>
      </c>
      <c r="N662" s="1">
        <v>62</v>
      </c>
      <c r="O662" s="1">
        <v>94</v>
      </c>
      <c r="P662" s="1">
        <v>95</v>
      </c>
      <c r="Q662" s="1">
        <v>325</v>
      </c>
      <c r="R662" s="1">
        <v>74</v>
      </c>
      <c r="S662" s="1">
        <v>62</v>
      </c>
      <c r="T662" s="1">
        <v>94</v>
      </c>
      <c r="U662" s="1">
        <v>95</v>
      </c>
    </row>
    <row r="663" spans="7:21" hidden="1" outlineLevel="1" x14ac:dyDescent="0.45">
      <c r="G663" s="2" t="s">
        <v>162</v>
      </c>
      <c r="H663" s="2">
        <v>1</v>
      </c>
      <c r="I663" s="2">
        <v>0</v>
      </c>
      <c r="J663" s="2">
        <v>1</v>
      </c>
      <c r="K663" s="2">
        <v>1</v>
      </c>
      <c r="L663" s="2">
        <v>3</v>
      </c>
      <c r="M663" s="2">
        <v>28</v>
      </c>
      <c r="N663" s="2">
        <v>1000</v>
      </c>
      <c r="O663" s="2">
        <v>52</v>
      </c>
      <c r="P663" s="2">
        <v>49</v>
      </c>
      <c r="Q663" s="2">
        <v>1129</v>
      </c>
      <c r="R663" s="2">
        <v>28</v>
      </c>
      <c r="S663" s="2">
        <v>0</v>
      </c>
      <c r="T663" s="2">
        <v>52</v>
      </c>
      <c r="U663" s="2">
        <v>49</v>
      </c>
    </row>
    <row r="664" spans="7:21" hidden="1" outlineLevel="1" x14ac:dyDescent="0.45">
      <c r="G664" s="1" t="s">
        <v>230</v>
      </c>
      <c r="H664" s="1">
        <v>1</v>
      </c>
      <c r="I664" s="1">
        <v>0</v>
      </c>
      <c r="J664" s="1">
        <v>1</v>
      </c>
      <c r="K664" s="1">
        <v>1</v>
      </c>
      <c r="L664" s="1">
        <v>3</v>
      </c>
      <c r="M664" s="1">
        <v>41</v>
      </c>
      <c r="N664" s="1">
        <v>1000</v>
      </c>
      <c r="O664" s="1">
        <v>16</v>
      </c>
      <c r="P664" s="1">
        <v>90</v>
      </c>
      <c r="Q664" s="1">
        <v>1147</v>
      </c>
      <c r="R664" s="1">
        <v>41</v>
      </c>
      <c r="S664" s="1">
        <v>0</v>
      </c>
      <c r="T664" s="1">
        <v>16</v>
      </c>
      <c r="U664" s="1">
        <v>90</v>
      </c>
    </row>
    <row r="665" spans="7:21" hidden="1" outlineLevel="1" x14ac:dyDescent="0.45">
      <c r="G665" s="2" t="s">
        <v>250</v>
      </c>
      <c r="H665" s="2">
        <v>1</v>
      </c>
      <c r="I665" s="2">
        <v>0</v>
      </c>
      <c r="J665" s="2">
        <v>1</v>
      </c>
      <c r="K665" s="2">
        <v>1</v>
      </c>
      <c r="L665" s="2">
        <v>3</v>
      </c>
      <c r="M665" s="2">
        <v>45</v>
      </c>
      <c r="N665" s="2">
        <v>1000</v>
      </c>
      <c r="O665" s="2">
        <v>38</v>
      </c>
      <c r="P665" s="2">
        <v>81</v>
      </c>
      <c r="Q665" s="2">
        <v>1164</v>
      </c>
      <c r="R665" s="2">
        <v>45</v>
      </c>
      <c r="S665" s="2">
        <v>0</v>
      </c>
      <c r="T665" s="2">
        <v>38</v>
      </c>
      <c r="U665" s="2">
        <v>81</v>
      </c>
    </row>
    <row r="666" spans="7:21" hidden="1" outlineLevel="1" x14ac:dyDescent="0.45">
      <c r="G666" s="1" t="s">
        <v>216</v>
      </c>
      <c r="H666" s="1">
        <v>1</v>
      </c>
      <c r="I666" s="1">
        <v>0</v>
      </c>
      <c r="J666" s="1">
        <v>1</v>
      </c>
      <c r="K666" s="1">
        <v>1</v>
      </c>
      <c r="L666" s="1">
        <v>3</v>
      </c>
      <c r="M666" s="1">
        <v>38</v>
      </c>
      <c r="N666" s="1">
        <v>1000</v>
      </c>
      <c r="O666" s="1">
        <v>88</v>
      </c>
      <c r="P666" s="1">
        <v>62</v>
      </c>
      <c r="Q666" s="1">
        <v>1188</v>
      </c>
      <c r="R666" s="1">
        <v>38</v>
      </c>
      <c r="S666" s="1">
        <v>0</v>
      </c>
      <c r="T666" s="1">
        <v>88</v>
      </c>
      <c r="U666" s="1">
        <v>62</v>
      </c>
    </row>
    <row r="667" spans="7:21" hidden="1" outlineLevel="1" x14ac:dyDescent="0.45">
      <c r="G667" s="2" t="s">
        <v>326</v>
      </c>
      <c r="H667" s="2">
        <v>1</v>
      </c>
      <c r="I667" s="2">
        <v>0</v>
      </c>
      <c r="J667" s="2">
        <v>1</v>
      </c>
      <c r="K667" s="2">
        <v>1</v>
      </c>
      <c r="L667" s="2">
        <v>3</v>
      </c>
      <c r="M667" s="2">
        <v>60</v>
      </c>
      <c r="N667" s="2">
        <v>1000</v>
      </c>
      <c r="O667" s="2">
        <v>58</v>
      </c>
      <c r="P667" s="2">
        <v>73</v>
      </c>
      <c r="Q667" s="2">
        <v>1191</v>
      </c>
      <c r="R667" s="2">
        <v>60</v>
      </c>
      <c r="S667" s="2">
        <v>0</v>
      </c>
      <c r="T667" s="2">
        <v>58</v>
      </c>
      <c r="U667" s="2">
        <v>73</v>
      </c>
    </row>
    <row r="668" spans="7:21" hidden="1" outlineLevel="1" x14ac:dyDescent="0.45">
      <c r="G668" s="1" t="s">
        <v>545</v>
      </c>
      <c r="H668" s="1">
        <v>0</v>
      </c>
      <c r="I668" s="1">
        <v>1</v>
      </c>
      <c r="J668" s="1">
        <v>1</v>
      </c>
      <c r="K668" s="1">
        <v>1</v>
      </c>
      <c r="L668" s="1">
        <v>3</v>
      </c>
      <c r="M668" s="1">
        <v>1000</v>
      </c>
      <c r="N668" s="1">
        <v>39</v>
      </c>
      <c r="O668" s="1">
        <v>82</v>
      </c>
      <c r="P668" s="1">
        <v>74</v>
      </c>
      <c r="Q668" s="1">
        <v>1195</v>
      </c>
      <c r="R668" s="1">
        <v>0</v>
      </c>
      <c r="S668" s="1">
        <v>39</v>
      </c>
      <c r="T668" s="1">
        <v>82</v>
      </c>
      <c r="U668" s="1">
        <v>74</v>
      </c>
    </row>
    <row r="669" spans="7:21" hidden="1" outlineLevel="1" x14ac:dyDescent="0.45">
      <c r="G669" s="2" t="s">
        <v>369</v>
      </c>
      <c r="H669" s="2">
        <v>1</v>
      </c>
      <c r="I669" s="2">
        <v>0</v>
      </c>
      <c r="J669" s="2">
        <v>1</v>
      </c>
      <c r="K669" s="2">
        <v>1</v>
      </c>
      <c r="L669" s="2">
        <v>3</v>
      </c>
      <c r="M669" s="2">
        <v>70</v>
      </c>
      <c r="N669" s="2">
        <v>1000</v>
      </c>
      <c r="O669" s="2">
        <v>61</v>
      </c>
      <c r="P669" s="2">
        <v>94</v>
      </c>
      <c r="Q669" s="2">
        <v>1225</v>
      </c>
      <c r="R669" s="2">
        <v>70</v>
      </c>
      <c r="S669" s="2">
        <v>0</v>
      </c>
      <c r="T669" s="2">
        <v>61</v>
      </c>
      <c r="U669" s="2">
        <v>94</v>
      </c>
    </row>
    <row r="670" spans="7:21" hidden="1" outlineLevel="1" x14ac:dyDescent="0.45">
      <c r="G670" s="1" t="s">
        <v>474</v>
      </c>
      <c r="H670" s="1">
        <v>1</v>
      </c>
      <c r="I670" s="1">
        <v>0</v>
      </c>
      <c r="J670" s="1">
        <v>1</v>
      </c>
      <c r="K670" s="1">
        <v>1</v>
      </c>
      <c r="L670" s="1">
        <v>3</v>
      </c>
      <c r="M670" s="1">
        <v>99</v>
      </c>
      <c r="N670" s="1">
        <v>1000</v>
      </c>
      <c r="O670" s="1">
        <v>54</v>
      </c>
      <c r="P670" s="1">
        <v>89</v>
      </c>
      <c r="Q670" s="1">
        <v>1242</v>
      </c>
      <c r="R670" s="1">
        <v>99</v>
      </c>
      <c r="S670" s="1">
        <v>0</v>
      </c>
      <c r="T670" s="1">
        <v>54</v>
      </c>
      <c r="U670" s="1">
        <v>89</v>
      </c>
    </row>
    <row r="671" spans="7:21" hidden="1" outlineLevel="1" x14ac:dyDescent="0.45">
      <c r="G671" s="2" t="s">
        <v>765</v>
      </c>
      <c r="H671" s="2">
        <v>0</v>
      </c>
      <c r="I671" s="2">
        <v>0</v>
      </c>
      <c r="J671" s="2">
        <v>1</v>
      </c>
      <c r="K671" s="2">
        <v>1</v>
      </c>
      <c r="L671" s="2">
        <v>2</v>
      </c>
      <c r="M671" s="2">
        <v>1000</v>
      </c>
      <c r="N671" s="2">
        <v>1000</v>
      </c>
      <c r="O671" s="2">
        <v>93</v>
      </c>
      <c r="P671" s="2">
        <v>19</v>
      </c>
      <c r="Q671" s="2">
        <v>2112</v>
      </c>
      <c r="R671" s="2">
        <v>0</v>
      </c>
      <c r="S671" s="2">
        <v>0</v>
      </c>
      <c r="T671" s="2">
        <v>93</v>
      </c>
      <c r="U671" s="2">
        <v>19</v>
      </c>
    </row>
    <row r="672" spans="7:21" hidden="1" outlineLevel="1" x14ac:dyDescent="0.45">
      <c r="G672" s="9" t="s">
        <v>749</v>
      </c>
      <c r="H672" s="9">
        <v>0</v>
      </c>
      <c r="I672" s="9">
        <v>0</v>
      </c>
      <c r="J672" s="9">
        <v>1</v>
      </c>
      <c r="K672" s="9">
        <v>1</v>
      </c>
      <c r="L672" s="9">
        <v>2</v>
      </c>
      <c r="M672" s="9">
        <v>1000</v>
      </c>
      <c r="N672" s="9">
        <v>1000</v>
      </c>
      <c r="O672" s="9">
        <v>86</v>
      </c>
      <c r="P672" s="9">
        <v>88</v>
      </c>
      <c r="Q672" s="9">
        <v>2174</v>
      </c>
      <c r="R672" s="9">
        <v>0</v>
      </c>
      <c r="S672" s="9">
        <v>0</v>
      </c>
      <c r="T672" s="9">
        <v>86</v>
      </c>
      <c r="U672" s="9">
        <v>88</v>
      </c>
    </row>
    <row r="673" collapsed="1" x14ac:dyDescent="0.45"/>
  </sheetData>
  <pageMargins left="0.7" right="0.7" top="0.75" bottom="0.75" header="0.3" footer="0.3"/>
  <pageSetup paperSize="9" orientation="portrait" verticalDpi="0" r:id="rId2"/>
  <drawing r:id="rId3"/>
  <tableParts count="8"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opLeftCell="A43" workbookViewId="0">
      <selection activeCell="B2" sqref="B2:B101"/>
    </sheetView>
  </sheetViews>
  <sheetFormatPr defaultRowHeight="14.25" x14ac:dyDescent="0.45"/>
  <cols>
    <col min="3" max="4" width="24.59765625" customWidth="1"/>
    <col min="6" max="6" width="9.796875" customWidth="1"/>
    <col min="7" max="7" width="9.9296875" customWidth="1"/>
    <col min="8" max="8" width="9.73046875" customWidth="1"/>
    <col min="9" max="9" width="15.9296875" customWidth="1"/>
    <col min="10" max="10" width="20.265625" customWidth="1"/>
  </cols>
  <sheetData>
    <row r="1" spans="1:10" x14ac:dyDescent="0.45">
      <c r="A1" t="s">
        <v>851</v>
      </c>
      <c r="B1" t="s">
        <v>479</v>
      </c>
      <c r="C1" t="s">
        <v>480</v>
      </c>
      <c r="D1" t="s">
        <v>481</v>
      </c>
      <c r="E1" t="s">
        <v>482</v>
      </c>
      <c r="F1" t="s">
        <v>483</v>
      </c>
      <c r="G1" t="s">
        <v>484</v>
      </c>
      <c r="H1" t="s">
        <v>485</v>
      </c>
      <c r="I1" t="s">
        <v>486</v>
      </c>
      <c r="J1" t="s">
        <v>487</v>
      </c>
    </row>
    <row r="2" spans="1:10" x14ac:dyDescent="0.45">
      <c r="A2">
        <v>1</v>
      </c>
      <c r="B2">
        <v>1</v>
      </c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</row>
    <row r="3" spans="1:10" x14ac:dyDescent="0.45">
      <c r="A3">
        <v>2</v>
      </c>
      <c r="B3">
        <v>2</v>
      </c>
      <c r="C3" t="s">
        <v>8</v>
      </c>
      <c r="D3" t="s">
        <v>9</v>
      </c>
      <c r="E3" t="s">
        <v>10</v>
      </c>
      <c r="F3" t="s">
        <v>11</v>
      </c>
      <c r="G3" t="s">
        <v>5</v>
      </c>
      <c r="H3" t="s">
        <v>12</v>
      </c>
      <c r="I3" t="s">
        <v>13</v>
      </c>
      <c r="J3" t="s">
        <v>14</v>
      </c>
    </row>
    <row r="4" spans="1:10" x14ac:dyDescent="0.45">
      <c r="A4">
        <v>3</v>
      </c>
      <c r="B4">
        <f>3</f>
        <v>3</v>
      </c>
      <c r="C4" t="s">
        <v>15</v>
      </c>
      <c r="D4" t="s">
        <v>1</v>
      </c>
      <c r="E4" t="s">
        <v>11</v>
      </c>
      <c r="F4" t="s">
        <v>16</v>
      </c>
      <c r="G4" t="s">
        <v>17</v>
      </c>
      <c r="H4" t="s">
        <v>18</v>
      </c>
      <c r="I4" t="s">
        <v>19</v>
      </c>
      <c r="J4" t="s">
        <v>20</v>
      </c>
    </row>
    <row r="5" spans="1:10" x14ac:dyDescent="0.45">
      <c r="A5">
        <v>4</v>
      </c>
      <c r="B5">
        <f>3</f>
        <v>3</v>
      </c>
      <c r="C5" t="s">
        <v>21</v>
      </c>
      <c r="D5" t="s">
        <v>9</v>
      </c>
      <c r="E5" t="s">
        <v>11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</row>
    <row r="6" spans="1:10" x14ac:dyDescent="0.45">
      <c r="A6">
        <v>5</v>
      </c>
      <c r="B6">
        <v>5</v>
      </c>
      <c r="C6" t="s">
        <v>27</v>
      </c>
      <c r="D6" t="s">
        <v>9</v>
      </c>
      <c r="E6" t="s">
        <v>22</v>
      </c>
      <c r="F6" t="s">
        <v>28</v>
      </c>
      <c r="G6" t="s">
        <v>29</v>
      </c>
      <c r="H6" t="s">
        <v>24</v>
      </c>
      <c r="I6" t="s">
        <v>16</v>
      </c>
      <c r="J6" t="s">
        <v>30</v>
      </c>
    </row>
    <row r="7" spans="1:10" x14ac:dyDescent="0.45">
      <c r="A7">
        <v>6</v>
      </c>
      <c r="B7">
        <v>6</v>
      </c>
      <c r="C7" t="s">
        <v>31</v>
      </c>
      <c r="D7" t="s">
        <v>9</v>
      </c>
      <c r="E7" t="s">
        <v>32</v>
      </c>
      <c r="F7" t="s">
        <v>16</v>
      </c>
      <c r="G7" t="s">
        <v>18</v>
      </c>
      <c r="H7" t="s">
        <v>33</v>
      </c>
      <c r="I7" t="s">
        <v>34</v>
      </c>
      <c r="J7" t="s">
        <v>35</v>
      </c>
    </row>
    <row r="8" spans="1:10" x14ac:dyDescent="0.45">
      <c r="A8">
        <v>7</v>
      </c>
      <c r="B8">
        <v>7</v>
      </c>
      <c r="C8" t="s">
        <v>36</v>
      </c>
      <c r="D8" t="s">
        <v>9</v>
      </c>
      <c r="E8" t="s">
        <v>37</v>
      </c>
      <c r="F8" t="s">
        <v>38</v>
      </c>
      <c r="G8" t="s">
        <v>39</v>
      </c>
      <c r="H8" t="s">
        <v>40</v>
      </c>
      <c r="I8" t="s">
        <v>41</v>
      </c>
      <c r="J8" t="s">
        <v>42</v>
      </c>
    </row>
    <row r="9" spans="1:10" x14ac:dyDescent="0.45">
      <c r="A9">
        <v>8</v>
      </c>
      <c r="B9">
        <v>8</v>
      </c>
      <c r="C9" t="s">
        <v>43</v>
      </c>
      <c r="D9" t="s">
        <v>9</v>
      </c>
      <c r="E9" t="s">
        <v>44</v>
      </c>
      <c r="F9" t="s">
        <v>45</v>
      </c>
      <c r="G9" t="s">
        <v>20</v>
      </c>
      <c r="H9" t="s">
        <v>5</v>
      </c>
      <c r="I9" t="s">
        <v>46</v>
      </c>
      <c r="J9" t="s">
        <v>47</v>
      </c>
    </row>
    <row r="10" spans="1:10" x14ac:dyDescent="0.45">
      <c r="A10">
        <v>9</v>
      </c>
      <c r="B10">
        <v>9</v>
      </c>
      <c r="C10" t="s">
        <v>48</v>
      </c>
      <c r="D10" t="s">
        <v>9</v>
      </c>
      <c r="E10" t="s">
        <v>49</v>
      </c>
      <c r="F10" t="s">
        <v>50</v>
      </c>
      <c r="G10" t="s">
        <v>51</v>
      </c>
      <c r="H10" t="s">
        <v>18</v>
      </c>
      <c r="I10" t="s">
        <v>52</v>
      </c>
      <c r="J10" t="s">
        <v>53</v>
      </c>
    </row>
    <row r="11" spans="1:10" x14ac:dyDescent="0.45">
      <c r="A11">
        <v>10</v>
      </c>
      <c r="B11">
        <v>10</v>
      </c>
      <c r="C11" t="s">
        <v>54</v>
      </c>
      <c r="D11" t="s">
        <v>1</v>
      </c>
      <c r="E11" t="s">
        <v>55</v>
      </c>
      <c r="F11" t="s">
        <v>56</v>
      </c>
      <c r="G11" t="s">
        <v>57</v>
      </c>
      <c r="H11" t="s">
        <v>58</v>
      </c>
      <c r="I11" t="s">
        <v>59</v>
      </c>
      <c r="J11" t="s">
        <v>60</v>
      </c>
    </row>
    <row r="12" spans="1:10" x14ac:dyDescent="0.45">
      <c r="A12">
        <v>11</v>
      </c>
      <c r="B12">
        <f>11</f>
        <v>11</v>
      </c>
      <c r="C12" t="s">
        <v>61</v>
      </c>
      <c r="D12" t="s">
        <v>9</v>
      </c>
      <c r="E12" t="s">
        <v>62</v>
      </c>
      <c r="F12" t="s">
        <v>62</v>
      </c>
      <c r="G12" t="s">
        <v>63</v>
      </c>
      <c r="H12" t="s">
        <v>64</v>
      </c>
      <c r="I12" t="s">
        <v>65</v>
      </c>
      <c r="J12" t="s">
        <v>66</v>
      </c>
    </row>
    <row r="13" spans="1:10" x14ac:dyDescent="0.45">
      <c r="A13">
        <v>12</v>
      </c>
      <c r="B13">
        <f>11</f>
        <v>11</v>
      </c>
      <c r="C13" t="s">
        <v>67</v>
      </c>
      <c r="D13" t="s">
        <v>68</v>
      </c>
      <c r="E13" t="s">
        <v>62</v>
      </c>
      <c r="F13" t="s">
        <v>69</v>
      </c>
      <c r="G13" t="s">
        <v>70</v>
      </c>
      <c r="H13" t="s">
        <v>28</v>
      </c>
      <c r="I13" t="s">
        <v>71</v>
      </c>
      <c r="J13" t="s">
        <v>72</v>
      </c>
    </row>
    <row r="14" spans="1:10" x14ac:dyDescent="0.45">
      <c r="A14">
        <v>13</v>
      </c>
      <c r="B14">
        <v>13</v>
      </c>
      <c r="C14" t="s">
        <v>73</v>
      </c>
      <c r="D14" t="s">
        <v>9</v>
      </c>
      <c r="E14" t="s">
        <v>74</v>
      </c>
      <c r="F14" t="s">
        <v>75</v>
      </c>
      <c r="G14" t="s">
        <v>76</v>
      </c>
      <c r="H14" t="s">
        <v>72</v>
      </c>
      <c r="I14" t="s">
        <v>77</v>
      </c>
      <c r="J14" t="s">
        <v>78</v>
      </c>
    </row>
    <row r="15" spans="1:10" x14ac:dyDescent="0.45">
      <c r="A15">
        <v>14</v>
      </c>
      <c r="B15">
        <v>14</v>
      </c>
      <c r="C15" t="s">
        <v>79</v>
      </c>
      <c r="D15" t="s">
        <v>9</v>
      </c>
      <c r="E15" t="s">
        <v>76</v>
      </c>
      <c r="F15" t="s">
        <v>80</v>
      </c>
      <c r="G15" t="s">
        <v>76</v>
      </c>
      <c r="H15" t="s">
        <v>18</v>
      </c>
      <c r="I15" t="s">
        <v>81</v>
      </c>
      <c r="J15" t="s">
        <v>82</v>
      </c>
    </row>
    <row r="16" spans="1:10" x14ac:dyDescent="0.45">
      <c r="A16">
        <v>15</v>
      </c>
      <c r="B16">
        <v>15</v>
      </c>
      <c r="C16" t="s">
        <v>83</v>
      </c>
      <c r="D16" t="s">
        <v>9</v>
      </c>
      <c r="E16" t="s">
        <v>84</v>
      </c>
      <c r="F16" t="s">
        <v>85</v>
      </c>
      <c r="G16" t="s">
        <v>86</v>
      </c>
      <c r="H16" t="s">
        <v>18</v>
      </c>
      <c r="I16" t="s">
        <v>87</v>
      </c>
      <c r="J16" t="s">
        <v>88</v>
      </c>
    </row>
    <row r="17" spans="1:10" x14ac:dyDescent="0.45">
      <c r="A17">
        <v>16</v>
      </c>
      <c r="B17">
        <v>16</v>
      </c>
      <c r="C17" t="s">
        <v>89</v>
      </c>
      <c r="D17" t="s">
        <v>90</v>
      </c>
      <c r="E17" t="s">
        <v>91</v>
      </c>
      <c r="F17" t="s">
        <v>92</v>
      </c>
      <c r="G17" t="s">
        <v>93</v>
      </c>
      <c r="H17" t="s">
        <v>94</v>
      </c>
      <c r="I17" t="s">
        <v>95</v>
      </c>
      <c r="J17" t="s">
        <v>96</v>
      </c>
    </row>
    <row r="18" spans="1:10" x14ac:dyDescent="0.45">
      <c r="A18">
        <v>17</v>
      </c>
      <c r="B18">
        <v>17</v>
      </c>
      <c r="C18" t="s">
        <v>97</v>
      </c>
      <c r="D18" t="s">
        <v>90</v>
      </c>
      <c r="E18" t="s">
        <v>98</v>
      </c>
      <c r="F18" t="s">
        <v>99</v>
      </c>
      <c r="G18" t="s">
        <v>23</v>
      </c>
      <c r="H18" t="s">
        <v>100</v>
      </c>
      <c r="I18" t="s">
        <v>101</v>
      </c>
      <c r="J18" t="s">
        <v>25</v>
      </c>
    </row>
    <row r="19" spans="1:10" x14ac:dyDescent="0.45">
      <c r="A19">
        <v>18</v>
      </c>
      <c r="B19">
        <v>18</v>
      </c>
      <c r="C19" t="s">
        <v>102</v>
      </c>
      <c r="D19" t="s">
        <v>103</v>
      </c>
      <c r="E19" t="s">
        <v>104</v>
      </c>
      <c r="F19" t="s">
        <v>105</v>
      </c>
      <c r="G19" t="s">
        <v>106</v>
      </c>
      <c r="H19" t="s">
        <v>107</v>
      </c>
      <c r="I19" t="s">
        <v>108</v>
      </c>
      <c r="J19" t="s">
        <v>109</v>
      </c>
    </row>
    <row r="20" spans="1:10" x14ac:dyDescent="0.45">
      <c r="A20">
        <v>19</v>
      </c>
      <c r="B20">
        <v>19</v>
      </c>
      <c r="C20" t="s">
        <v>110</v>
      </c>
      <c r="D20" t="s">
        <v>111</v>
      </c>
      <c r="E20" t="s">
        <v>112</v>
      </c>
      <c r="F20" t="s">
        <v>113</v>
      </c>
      <c r="G20" t="s">
        <v>114</v>
      </c>
      <c r="H20" t="s">
        <v>115</v>
      </c>
      <c r="I20" t="s">
        <v>116</v>
      </c>
      <c r="J20" t="s">
        <v>117</v>
      </c>
    </row>
    <row r="21" spans="1:10" x14ac:dyDescent="0.45">
      <c r="A21">
        <v>20</v>
      </c>
      <c r="B21">
        <v>20</v>
      </c>
      <c r="C21" t="s">
        <v>118</v>
      </c>
      <c r="D21" t="s">
        <v>9</v>
      </c>
      <c r="E21" t="s">
        <v>119</v>
      </c>
      <c r="F21" t="s">
        <v>120</v>
      </c>
      <c r="G21" t="s">
        <v>121</v>
      </c>
      <c r="H21" t="s">
        <v>33</v>
      </c>
      <c r="I21" t="s">
        <v>122</v>
      </c>
      <c r="J21" t="s">
        <v>123</v>
      </c>
    </row>
    <row r="22" spans="1:10" x14ac:dyDescent="0.45">
      <c r="A22">
        <v>21</v>
      </c>
      <c r="B22">
        <v>21</v>
      </c>
      <c r="C22" t="s">
        <v>124</v>
      </c>
      <c r="D22" t="s">
        <v>9</v>
      </c>
      <c r="E22" t="s">
        <v>125</v>
      </c>
      <c r="F22" t="s">
        <v>100</v>
      </c>
      <c r="G22" t="s">
        <v>74</v>
      </c>
      <c r="H22" t="s">
        <v>70</v>
      </c>
      <c r="I22" t="s">
        <v>126</v>
      </c>
      <c r="J22" t="s">
        <v>25</v>
      </c>
    </row>
    <row r="23" spans="1:10" x14ac:dyDescent="0.45">
      <c r="A23">
        <v>22</v>
      </c>
      <c r="B23">
        <v>22</v>
      </c>
      <c r="C23" t="s">
        <v>127</v>
      </c>
      <c r="D23" t="s">
        <v>1</v>
      </c>
      <c r="E23" t="s">
        <v>128</v>
      </c>
      <c r="F23" t="s">
        <v>129</v>
      </c>
      <c r="G23" t="s">
        <v>130</v>
      </c>
      <c r="H23" t="s">
        <v>131</v>
      </c>
      <c r="I23" t="s">
        <v>132</v>
      </c>
      <c r="J23" t="s">
        <v>23</v>
      </c>
    </row>
    <row r="24" spans="1:10" x14ac:dyDescent="0.45">
      <c r="A24">
        <v>23</v>
      </c>
      <c r="B24">
        <v>23</v>
      </c>
      <c r="C24" t="s">
        <v>133</v>
      </c>
      <c r="D24" t="s">
        <v>9</v>
      </c>
      <c r="E24" t="s">
        <v>134</v>
      </c>
      <c r="F24" t="s">
        <v>135</v>
      </c>
      <c r="G24" t="s">
        <v>136</v>
      </c>
      <c r="H24" t="s">
        <v>29</v>
      </c>
      <c r="I24" t="s">
        <v>137</v>
      </c>
      <c r="J24" t="s">
        <v>138</v>
      </c>
    </row>
    <row r="25" spans="1:10" x14ac:dyDescent="0.45">
      <c r="A25">
        <v>24</v>
      </c>
      <c r="B25">
        <v>24</v>
      </c>
      <c r="C25" t="s">
        <v>139</v>
      </c>
      <c r="D25" t="s">
        <v>9</v>
      </c>
      <c r="E25" t="s">
        <v>140</v>
      </c>
      <c r="F25" t="s">
        <v>78</v>
      </c>
      <c r="G25" t="s">
        <v>141</v>
      </c>
      <c r="H25" t="s">
        <v>142</v>
      </c>
      <c r="I25" t="s">
        <v>143</v>
      </c>
      <c r="J25" t="s">
        <v>144</v>
      </c>
    </row>
    <row r="26" spans="1:10" x14ac:dyDescent="0.45">
      <c r="A26">
        <v>25</v>
      </c>
      <c r="B26">
        <v>25</v>
      </c>
      <c r="C26" t="s">
        <v>145</v>
      </c>
      <c r="D26" t="s">
        <v>9</v>
      </c>
      <c r="E26" t="s">
        <v>69</v>
      </c>
      <c r="F26" t="s">
        <v>146</v>
      </c>
      <c r="G26" t="s">
        <v>147</v>
      </c>
      <c r="H26" t="s">
        <v>148</v>
      </c>
      <c r="I26" t="s">
        <v>149</v>
      </c>
      <c r="J26" t="s">
        <v>150</v>
      </c>
    </row>
    <row r="27" spans="1:10" x14ac:dyDescent="0.45">
      <c r="A27">
        <v>26</v>
      </c>
      <c r="B27">
        <f>26</f>
        <v>26</v>
      </c>
      <c r="C27" t="s">
        <v>151</v>
      </c>
      <c r="D27" t="s">
        <v>9</v>
      </c>
      <c r="E27" t="s">
        <v>152</v>
      </c>
      <c r="F27" t="s">
        <v>153</v>
      </c>
      <c r="G27" t="s">
        <v>154</v>
      </c>
      <c r="H27" t="s">
        <v>60</v>
      </c>
      <c r="I27" t="s">
        <v>155</v>
      </c>
      <c r="J27" t="s">
        <v>156</v>
      </c>
    </row>
    <row r="28" spans="1:10" x14ac:dyDescent="0.45">
      <c r="A28">
        <v>27</v>
      </c>
      <c r="B28">
        <f>26</f>
        <v>26</v>
      </c>
      <c r="C28" t="s">
        <v>157</v>
      </c>
      <c r="D28" t="s">
        <v>9</v>
      </c>
      <c r="E28" t="s">
        <v>152</v>
      </c>
      <c r="F28" t="s">
        <v>158</v>
      </c>
      <c r="G28" t="s">
        <v>56</v>
      </c>
      <c r="H28" t="s">
        <v>159</v>
      </c>
      <c r="I28" t="s">
        <v>160</v>
      </c>
      <c r="J28" t="s">
        <v>161</v>
      </c>
    </row>
    <row r="29" spans="1:10" x14ac:dyDescent="0.45">
      <c r="A29">
        <v>28</v>
      </c>
      <c r="B29">
        <v>28</v>
      </c>
      <c r="C29" t="s">
        <v>162</v>
      </c>
      <c r="D29" t="s">
        <v>9</v>
      </c>
      <c r="E29" t="s">
        <v>163</v>
      </c>
      <c r="F29" t="s">
        <v>164</v>
      </c>
      <c r="G29" t="s">
        <v>165</v>
      </c>
      <c r="H29" t="s">
        <v>166</v>
      </c>
      <c r="I29" t="s">
        <v>167</v>
      </c>
      <c r="J29" t="s">
        <v>168</v>
      </c>
    </row>
    <row r="30" spans="1:10" x14ac:dyDescent="0.45">
      <c r="A30">
        <v>29</v>
      </c>
      <c r="B30">
        <v>29</v>
      </c>
      <c r="C30" t="s">
        <v>169</v>
      </c>
      <c r="D30" t="s">
        <v>1</v>
      </c>
      <c r="E30" t="s">
        <v>26</v>
      </c>
      <c r="F30" t="s">
        <v>170</v>
      </c>
      <c r="G30" t="s">
        <v>129</v>
      </c>
      <c r="H30" t="s">
        <v>64</v>
      </c>
      <c r="I30" t="s">
        <v>171</v>
      </c>
      <c r="J30" t="s">
        <v>172</v>
      </c>
    </row>
    <row r="31" spans="1:10" x14ac:dyDescent="0.45">
      <c r="A31">
        <v>30</v>
      </c>
      <c r="B31">
        <v>30</v>
      </c>
      <c r="C31" t="s">
        <v>173</v>
      </c>
      <c r="D31" t="s">
        <v>174</v>
      </c>
      <c r="E31" t="s">
        <v>135</v>
      </c>
      <c r="F31" t="s">
        <v>175</v>
      </c>
      <c r="G31" t="s">
        <v>176</v>
      </c>
      <c r="H31" t="s">
        <v>177</v>
      </c>
      <c r="I31" t="s">
        <v>95</v>
      </c>
      <c r="J31" t="s">
        <v>178</v>
      </c>
    </row>
    <row r="32" spans="1:10" x14ac:dyDescent="0.45">
      <c r="A32">
        <v>31</v>
      </c>
      <c r="B32">
        <v>31</v>
      </c>
      <c r="C32" t="s">
        <v>179</v>
      </c>
      <c r="D32" t="s">
        <v>180</v>
      </c>
      <c r="E32" t="s">
        <v>181</v>
      </c>
      <c r="F32" t="s">
        <v>182</v>
      </c>
      <c r="G32" t="s">
        <v>183</v>
      </c>
      <c r="H32" t="s">
        <v>37</v>
      </c>
      <c r="I32" t="s">
        <v>184</v>
      </c>
      <c r="J32" t="s">
        <v>166</v>
      </c>
    </row>
    <row r="33" spans="1:10" x14ac:dyDescent="0.45">
      <c r="A33">
        <v>32</v>
      </c>
      <c r="B33">
        <v>32</v>
      </c>
      <c r="C33" t="s">
        <v>185</v>
      </c>
      <c r="D33" t="s">
        <v>9</v>
      </c>
      <c r="E33" t="s">
        <v>146</v>
      </c>
      <c r="F33" t="s">
        <v>186</v>
      </c>
      <c r="G33" t="s">
        <v>187</v>
      </c>
      <c r="H33" t="s">
        <v>188</v>
      </c>
      <c r="I33" t="s">
        <v>114</v>
      </c>
      <c r="J33" t="s">
        <v>189</v>
      </c>
    </row>
    <row r="34" spans="1:10" x14ac:dyDescent="0.45">
      <c r="A34">
        <v>33</v>
      </c>
      <c r="B34">
        <v>33</v>
      </c>
      <c r="C34" t="s">
        <v>190</v>
      </c>
      <c r="D34" t="s">
        <v>174</v>
      </c>
      <c r="E34" t="s">
        <v>178</v>
      </c>
      <c r="F34" t="s">
        <v>191</v>
      </c>
      <c r="G34" t="s">
        <v>192</v>
      </c>
      <c r="H34" t="s">
        <v>104</v>
      </c>
      <c r="I34" t="s">
        <v>95</v>
      </c>
      <c r="J34" t="s">
        <v>193</v>
      </c>
    </row>
    <row r="35" spans="1:10" x14ac:dyDescent="0.45">
      <c r="A35">
        <v>34</v>
      </c>
      <c r="B35">
        <v>34</v>
      </c>
      <c r="C35" t="s">
        <v>194</v>
      </c>
      <c r="D35" t="s">
        <v>195</v>
      </c>
      <c r="E35" t="s">
        <v>196</v>
      </c>
      <c r="F35" t="s">
        <v>197</v>
      </c>
      <c r="G35" t="s">
        <v>198</v>
      </c>
      <c r="H35" t="s">
        <v>125</v>
      </c>
      <c r="I35" t="s">
        <v>146</v>
      </c>
      <c r="J35" t="s">
        <v>29</v>
      </c>
    </row>
    <row r="36" spans="1:10" x14ac:dyDescent="0.45">
      <c r="A36">
        <v>35</v>
      </c>
      <c r="B36">
        <v>35</v>
      </c>
      <c r="C36" t="s">
        <v>199</v>
      </c>
      <c r="D36" t="s">
        <v>1</v>
      </c>
      <c r="E36" t="s">
        <v>200</v>
      </c>
      <c r="F36" t="s">
        <v>201</v>
      </c>
      <c r="G36" t="s">
        <v>202</v>
      </c>
      <c r="H36" t="s">
        <v>188</v>
      </c>
      <c r="I36" t="s">
        <v>203</v>
      </c>
      <c r="J36" t="s">
        <v>204</v>
      </c>
    </row>
    <row r="37" spans="1:10" x14ac:dyDescent="0.45">
      <c r="A37">
        <v>36</v>
      </c>
      <c r="B37">
        <v>36</v>
      </c>
      <c r="C37" t="s">
        <v>205</v>
      </c>
      <c r="D37" t="s">
        <v>111</v>
      </c>
      <c r="E37" t="s">
        <v>206</v>
      </c>
      <c r="F37" t="s">
        <v>207</v>
      </c>
      <c r="G37" t="s">
        <v>208</v>
      </c>
      <c r="H37" t="s">
        <v>209</v>
      </c>
      <c r="I37" t="s">
        <v>177</v>
      </c>
      <c r="J37" t="s">
        <v>210</v>
      </c>
    </row>
    <row r="38" spans="1:10" x14ac:dyDescent="0.45">
      <c r="A38">
        <v>37</v>
      </c>
      <c r="B38">
        <v>37</v>
      </c>
      <c r="C38" t="s">
        <v>211</v>
      </c>
      <c r="D38" t="s">
        <v>1</v>
      </c>
      <c r="E38" t="s">
        <v>212</v>
      </c>
      <c r="F38" t="s">
        <v>138</v>
      </c>
      <c r="G38" t="s">
        <v>213</v>
      </c>
      <c r="H38" t="s">
        <v>214</v>
      </c>
      <c r="I38" t="s">
        <v>215</v>
      </c>
      <c r="J38" t="s">
        <v>107</v>
      </c>
    </row>
    <row r="39" spans="1:10" x14ac:dyDescent="0.45">
      <c r="A39">
        <v>38</v>
      </c>
      <c r="B39">
        <v>38</v>
      </c>
      <c r="C39" t="s">
        <v>216</v>
      </c>
      <c r="D39" t="s">
        <v>9</v>
      </c>
      <c r="E39" t="s">
        <v>217</v>
      </c>
      <c r="F39" t="s">
        <v>186</v>
      </c>
      <c r="G39" t="s">
        <v>198</v>
      </c>
      <c r="H39" t="s">
        <v>49</v>
      </c>
      <c r="I39" t="s">
        <v>218</v>
      </c>
      <c r="J39" t="s">
        <v>219</v>
      </c>
    </row>
    <row r="40" spans="1:10" x14ac:dyDescent="0.45">
      <c r="A40">
        <v>39</v>
      </c>
      <c r="B40">
        <v>39</v>
      </c>
      <c r="C40" t="s">
        <v>220</v>
      </c>
      <c r="D40" t="s">
        <v>221</v>
      </c>
      <c r="E40" t="s">
        <v>198</v>
      </c>
      <c r="F40" t="s">
        <v>98</v>
      </c>
      <c r="G40" t="s">
        <v>49</v>
      </c>
      <c r="H40" t="s">
        <v>222</v>
      </c>
      <c r="I40" t="s">
        <v>223</v>
      </c>
      <c r="J40" t="s">
        <v>224</v>
      </c>
    </row>
    <row r="41" spans="1:10" x14ac:dyDescent="0.45">
      <c r="A41">
        <v>40</v>
      </c>
      <c r="B41">
        <v>40</v>
      </c>
      <c r="C41" t="s">
        <v>225</v>
      </c>
      <c r="D41" t="s">
        <v>103</v>
      </c>
      <c r="E41" t="s">
        <v>226</v>
      </c>
      <c r="F41" t="s">
        <v>227</v>
      </c>
      <c r="G41" t="s">
        <v>228</v>
      </c>
      <c r="H41" t="s">
        <v>76</v>
      </c>
      <c r="I41" t="s">
        <v>229</v>
      </c>
      <c r="J41" t="s">
        <v>11</v>
      </c>
    </row>
    <row r="42" spans="1:10" x14ac:dyDescent="0.45">
      <c r="A42">
        <v>41</v>
      </c>
      <c r="B42">
        <v>41</v>
      </c>
      <c r="C42" t="s">
        <v>230</v>
      </c>
      <c r="D42" t="s">
        <v>68</v>
      </c>
      <c r="E42" t="s">
        <v>231</v>
      </c>
      <c r="F42" t="s">
        <v>182</v>
      </c>
      <c r="G42" t="s">
        <v>232</v>
      </c>
      <c r="H42" t="s">
        <v>177</v>
      </c>
      <c r="I42" t="s">
        <v>153</v>
      </c>
      <c r="J42" t="s">
        <v>233</v>
      </c>
    </row>
    <row r="43" spans="1:10" x14ac:dyDescent="0.45">
      <c r="A43">
        <v>42</v>
      </c>
      <c r="B43">
        <v>42</v>
      </c>
      <c r="C43" t="s">
        <v>234</v>
      </c>
      <c r="D43" t="s">
        <v>235</v>
      </c>
      <c r="E43" t="s">
        <v>236</v>
      </c>
      <c r="F43" t="s">
        <v>237</v>
      </c>
      <c r="G43" t="s">
        <v>6</v>
      </c>
      <c r="H43" t="s">
        <v>223</v>
      </c>
      <c r="I43" t="s">
        <v>238</v>
      </c>
      <c r="J43" t="s">
        <v>46</v>
      </c>
    </row>
    <row r="44" spans="1:10" x14ac:dyDescent="0.45">
      <c r="A44">
        <v>43</v>
      </c>
      <c r="B44">
        <v>43</v>
      </c>
      <c r="C44" t="s">
        <v>239</v>
      </c>
      <c r="D44" t="s">
        <v>174</v>
      </c>
      <c r="E44" t="s">
        <v>183</v>
      </c>
      <c r="F44" t="s">
        <v>240</v>
      </c>
      <c r="G44" t="s">
        <v>241</v>
      </c>
      <c r="H44" t="s">
        <v>242</v>
      </c>
      <c r="I44" t="s">
        <v>243</v>
      </c>
      <c r="J44" t="s">
        <v>244</v>
      </c>
    </row>
    <row r="45" spans="1:10" x14ac:dyDescent="0.45">
      <c r="A45">
        <v>44</v>
      </c>
      <c r="B45">
        <v>44</v>
      </c>
      <c r="C45" t="s">
        <v>245</v>
      </c>
      <c r="D45" t="s">
        <v>195</v>
      </c>
      <c r="E45" t="s">
        <v>246</v>
      </c>
      <c r="F45" t="s">
        <v>247</v>
      </c>
      <c r="G45" t="s">
        <v>248</v>
      </c>
      <c r="H45" t="s">
        <v>55</v>
      </c>
      <c r="I45" t="s">
        <v>47</v>
      </c>
      <c r="J45" t="s">
        <v>249</v>
      </c>
    </row>
    <row r="46" spans="1:10" x14ac:dyDescent="0.45">
      <c r="A46">
        <v>45</v>
      </c>
      <c r="B46">
        <v>45</v>
      </c>
      <c r="C46" t="s">
        <v>250</v>
      </c>
      <c r="D46" t="s">
        <v>180</v>
      </c>
      <c r="E46" t="s">
        <v>251</v>
      </c>
      <c r="F46" t="s">
        <v>71</v>
      </c>
      <c r="G46" t="s">
        <v>252</v>
      </c>
      <c r="H46" t="s">
        <v>148</v>
      </c>
      <c r="I46" t="s">
        <v>207</v>
      </c>
      <c r="J46" t="s">
        <v>99</v>
      </c>
    </row>
    <row r="47" spans="1:10" x14ac:dyDescent="0.45">
      <c r="A47">
        <v>46</v>
      </c>
      <c r="B47">
        <v>46</v>
      </c>
      <c r="C47" t="s">
        <v>253</v>
      </c>
      <c r="D47" t="s">
        <v>103</v>
      </c>
      <c r="E47" t="s">
        <v>254</v>
      </c>
      <c r="F47" t="s">
        <v>255</v>
      </c>
      <c r="G47" t="s">
        <v>256</v>
      </c>
      <c r="H47" t="s">
        <v>257</v>
      </c>
      <c r="I47" t="s">
        <v>258</v>
      </c>
      <c r="J47" t="s">
        <v>249</v>
      </c>
    </row>
    <row r="48" spans="1:10" x14ac:dyDescent="0.45">
      <c r="A48">
        <v>47</v>
      </c>
      <c r="B48">
        <v>47</v>
      </c>
      <c r="C48" t="s">
        <v>259</v>
      </c>
      <c r="D48" t="s">
        <v>260</v>
      </c>
      <c r="E48" t="s">
        <v>202</v>
      </c>
      <c r="F48" t="s">
        <v>261</v>
      </c>
      <c r="G48" t="s">
        <v>262</v>
      </c>
      <c r="H48" t="s">
        <v>263</v>
      </c>
      <c r="I48" t="s">
        <v>264</v>
      </c>
      <c r="J48" t="s">
        <v>265</v>
      </c>
    </row>
    <row r="49" spans="1:10" x14ac:dyDescent="0.45">
      <c r="A49">
        <v>48</v>
      </c>
      <c r="B49">
        <v>48</v>
      </c>
      <c r="C49" t="s">
        <v>266</v>
      </c>
      <c r="D49" t="s">
        <v>9</v>
      </c>
      <c r="E49" t="s">
        <v>267</v>
      </c>
      <c r="F49" t="s">
        <v>197</v>
      </c>
      <c r="G49" t="s">
        <v>268</v>
      </c>
      <c r="H49" t="s">
        <v>146</v>
      </c>
      <c r="I49" t="s">
        <v>269</v>
      </c>
      <c r="J49" t="s">
        <v>77</v>
      </c>
    </row>
    <row r="50" spans="1:10" x14ac:dyDescent="0.45">
      <c r="A50">
        <v>49</v>
      </c>
      <c r="B50">
        <v>49</v>
      </c>
      <c r="C50" t="s">
        <v>270</v>
      </c>
      <c r="D50" t="s">
        <v>271</v>
      </c>
      <c r="E50" t="s">
        <v>256</v>
      </c>
      <c r="F50" t="s">
        <v>272</v>
      </c>
      <c r="G50" t="s">
        <v>273</v>
      </c>
      <c r="H50" t="s">
        <v>117</v>
      </c>
      <c r="I50" t="s">
        <v>274</v>
      </c>
      <c r="J50" t="s">
        <v>275</v>
      </c>
    </row>
    <row r="51" spans="1:10" x14ac:dyDescent="0.45">
      <c r="A51">
        <v>50</v>
      </c>
      <c r="B51">
        <v>50</v>
      </c>
      <c r="C51" t="s">
        <v>276</v>
      </c>
      <c r="D51" t="s">
        <v>9</v>
      </c>
      <c r="E51" t="s">
        <v>277</v>
      </c>
      <c r="F51" t="s">
        <v>278</v>
      </c>
      <c r="G51" t="s">
        <v>228</v>
      </c>
      <c r="H51" t="s">
        <v>279</v>
      </c>
      <c r="I51" t="s">
        <v>280</v>
      </c>
      <c r="J51" t="s">
        <v>281</v>
      </c>
    </row>
    <row r="52" spans="1:10" x14ac:dyDescent="0.45">
      <c r="A52">
        <v>51</v>
      </c>
      <c r="B52">
        <v>51</v>
      </c>
      <c r="C52" t="s">
        <v>282</v>
      </c>
      <c r="D52" t="s">
        <v>90</v>
      </c>
      <c r="E52" t="s">
        <v>283</v>
      </c>
      <c r="F52" t="s">
        <v>284</v>
      </c>
      <c r="G52" t="s">
        <v>81</v>
      </c>
      <c r="H52" t="s">
        <v>129</v>
      </c>
      <c r="I52" t="s">
        <v>105</v>
      </c>
      <c r="J52" t="s">
        <v>285</v>
      </c>
    </row>
    <row r="53" spans="1:10" x14ac:dyDescent="0.45">
      <c r="A53">
        <v>52</v>
      </c>
      <c r="B53">
        <v>52</v>
      </c>
      <c r="C53" t="s">
        <v>286</v>
      </c>
      <c r="D53" t="s">
        <v>90</v>
      </c>
      <c r="E53" t="s">
        <v>244</v>
      </c>
      <c r="F53" t="s">
        <v>88</v>
      </c>
      <c r="G53" t="s">
        <v>134</v>
      </c>
      <c r="H53" t="s">
        <v>287</v>
      </c>
      <c r="I53" t="s">
        <v>95</v>
      </c>
      <c r="J53" t="s">
        <v>288</v>
      </c>
    </row>
    <row r="54" spans="1:10" x14ac:dyDescent="0.45">
      <c r="A54">
        <v>53</v>
      </c>
      <c r="B54">
        <v>53</v>
      </c>
      <c r="C54" t="s">
        <v>289</v>
      </c>
      <c r="D54" t="s">
        <v>195</v>
      </c>
      <c r="E54" t="s">
        <v>290</v>
      </c>
      <c r="F54" t="s">
        <v>291</v>
      </c>
      <c r="G54" t="s">
        <v>292</v>
      </c>
      <c r="H54" t="s">
        <v>293</v>
      </c>
      <c r="I54" t="s">
        <v>294</v>
      </c>
      <c r="J54" t="s">
        <v>295</v>
      </c>
    </row>
    <row r="55" spans="1:10" x14ac:dyDescent="0.45">
      <c r="A55">
        <v>54</v>
      </c>
      <c r="B55">
        <f>54</f>
        <v>54</v>
      </c>
      <c r="C55" t="s">
        <v>296</v>
      </c>
      <c r="D55" t="s">
        <v>1</v>
      </c>
      <c r="E55" t="s">
        <v>53</v>
      </c>
      <c r="F55" t="s">
        <v>297</v>
      </c>
      <c r="G55" t="s">
        <v>298</v>
      </c>
      <c r="H55" t="s">
        <v>299</v>
      </c>
      <c r="I55" t="s">
        <v>300</v>
      </c>
      <c r="J55" t="s">
        <v>51</v>
      </c>
    </row>
    <row r="56" spans="1:10" x14ac:dyDescent="0.45">
      <c r="A56">
        <v>55</v>
      </c>
      <c r="B56">
        <f>54</f>
        <v>54</v>
      </c>
      <c r="C56" t="s">
        <v>301</v>
      </c>
      <c r="D56" t="s">
        <v>195</v>
      </c>
      <c r="E56" t="s">
        <v>53</v>
      </c>
      <c r="F56" t="s">
        <v>302</v>
      </c>
      <c r="G56" t="s">
        <v>303</v>
      </c>
      <c r="H56" t="s">
        <v>304</v>
      </c>
      <c r="I56" t="s">
        <v>251</v>
      </c>
      <c r="J56" t="s">
        <v>305</v>
      </c>
    </row>
    <row r="57" spans="1:10" x14ac:dyDescent="0.45">
      <c r="A57">
        <v>56</v>
      </c>
      <c r="B57">
        <v>56</v>
      </c>
      <c r="C57" t="s">
        <v>306</v>
      </c>
      <c r="D57" t="s">
        <v>307</v>
      </c>
      <c r="E57" t="s">
        <v>308</v>
      </c>
      <c r="F57" t="s">
        <v>309</v>
      </c>
      <c r="G57" t="s">
        <v>147</v>
      </c>
      <c r="H57" t="s">
        <v>310</v>
      </c>
      <c r="I57" t="s">
        <v>311</v>
      </c>
      <c r="J57" t="s">
        <v>312</v>
      </c>
    </row>
    <row r="58" spans="1:10" x14ac:dyDescent="0.45">
      <c r="A58">
        <v>57</v>
      </c>
      <c r="B58">
        <v>57</v>
      </c>
      <c r="C58" t="s">
        <v>313</v>
      </c>
      <c r="D58" t="s">
        <v>9</v>
      </c>
      <c r="E58" t="s">
        <v>314</v>
      </c>
      <c r="F58" t="s">
        <v>315</v>
      </c>
      <c r="G58" t="s">
        <v>316</v>
      </c>
      <c r="H58" t="s">
        <v>188</v>
      </c>
      <c r="I58" t="s">
        <v>317</v>
      </c>
      <c r="J58" t="s">
        <v>318</v>
      </c>
    </row>
    <row r="59" spans="1:10" x14ac:dyDescent="0.45">
      <c r="A59">
        <v>58</v>
      </c>
      <c r="B59">
        <v>58</v>
      </c>
      <c r="C59" t="s">
        <v>319</v>
      </c>
      <c r="D59" t="s">
        <v>180</v>
      </c>
      <c r="E59" t="s">
        <v>193</v>
      </c>
      <c r="F59" t="s">
        <v>320</v>
      </c>
      <c r="G59" t="s">
        <v>321</v>
      </c>
      <c r="H59" t="s">
        <v>63</v>
      </c>
      <c r="I59" t="s">
        <v>142</v>
      </c>
      <c r="J59" t="s">
        <v>72</v>
      </c>
    </row>
    <row r="60" spans="1:10" x14ac:dyDescent="0.45">
      <c r="A60">
        <v>59</v>
      </c>
      <c r="B60">
        <v>59</v>
      </c>
      <c r="C60" t="s">
        <v>322</v>
      </c>
      <c r="D60" t="s">
        <v>323</v>
      </c>
      <c r="E60" t="s">
        <v>324</v>
      </c>
      <c r="F60" t="s">
        <v>325</v>
      </c>
      <c r="G60" t="s">
        <v>186</v>
      </c>
      <c r="H60" t="s">
        <v>295</v>
      </c>
      <c r="I60" t="s">
        <v>95</v>
      </c>
      <c r="J60" t="s">
        <v>76</v>
      </c>
    </row>
    <row r="61" spans="1:10" x14ac:dyDescent="0.45">
      <c r="A61">
        <v>60</v>
      </c>
      <c r="B61">
        <v>60</v>
      </c>
      <c r="C61" t="s">
        <v>326</v>
      </c>
      <c r="D61" t="s">
        <v>323</v>
      </c>
      <c r="E61" t="s">
        <v>327</v>
      </c>
      <c r="F61" t="s">
        <v>328</v>
      </c>
      <c r="G61" t="s">
        <v>329</v>
      </c>
      <c r="H61" t="s">
        <v>106</v>
      </c>
      <c r="I61" t="s">
        <v>330</v>
      </c>
      <c r="J61" t="s">
        <v>331</v>
      </c>
    </row>
    <row r="62" spans="1:10" x14ac:dyDescent="0.45">
      <c r="A62">
        <v>61</v>
      </c>
      <c r="B62">
        <v>61</v>
      </c>
      <c r="C62" t="s">
        <v>332</v>
      </c>
      <c r="D62" t="s">
        <v>9</v>
      </c>
      <c r="E62" t="s">
        <v>333</v>
      </c>
      <c r="F62" t="s">
        <v>334</v>
      </c>
      <c r="G62" t="s">
        <v>201</v>
      </c>
      <c r="H62" t="s">
        <v>87</v>
      </c>
      <c r="I62" t="s">
        <v>335</v>
      </c>
      <c r="J62" t="s">
        <v>336</v>
      </c>
    </row>
    <row r="63" spans="1:10" x14ac:dyDescent="0.45">
      <c r="A63">
        <v>62</v>
      </c>
      <c r="B63">
        <v>62</v>
      </c>
      <c r="C63" t="s">
        <v>337</v>
      </c>
      <c r="D63" t="s">
        <v>195</v>
      </c>
      <c r="E63" t="s">
        <v>338</v>
      </c>
      <c r="F63" t="s">
        <v>280</v>
      </c>
      <c r="G63" t="s">
        <v>339</v>
      </c>
      <c r="H63" t="s">
        <v>165</v>
      </c>
      <c r="I63" t="s">
        <v>203</v>
      </c>
      <c r="J63" t="s">
        <v>242</v>
      </c>
    </row>
    <row r="64" spans="1:10" x14ac:dyDescent="0.45">
      <c r="A64">
        <v>63</v>
      </c>
      <c r="B64">
        <v>63</v>
      </c>
      <c r="C64" t="s">
        <v>340</v>
      </c>
      <c r="D64" t="s">
        <v>9</v>
      </c>
      <c r="E64" t="s">
        <v>341</v>
      </c>
      <c r="F64" t="s">
        <v>237</v>
      </c>
      <c r="G64" t="s">
        <v>342</v>
      </c>
      <c r="H64" t="s">
        <v>343</v>
      </c>
      <c r="I64" t="s">
        <v>344</v>
      </c>
      <c r="J64" t="s">
        <v>248</v>
      </c>
    </row>
    <row r="65" spans="1:10" x14ac:dyDescent="0.45">
      <c r="A65">
        <v>64</v>
      </c>
      <c r="B65">
        <v>64</v>
      </c>
      <c r="C65" t="s">
        <v>345</v>
      </c>
      <c r="D65" t="s">
        <v>9</v>
      </c>
      <c r="E65" t="s">
        <v>346</v>
      </c>
      <c r="F65" t="s">
        <v>143</v>
      </c>
      <c r="G65" t="s">
        <v>241</v>
      </c>
      <c r="H65" t="s">
        <v>7</v>
      </c>
      <c r="I65" t="s">
        <v>168</v>
      </c>
      <c r="J65" t="s">
        <v>217</v>
      </c>
    </row>
    <row r="66" spans="1:10" x14ac:dyDescent="0.45">
      <c r="A66">
        <v>65</v>
      </c>
      <c r="B66">
        <v>65</v>
      </c>
      <c r="C66" t="s">
        <v>347</v>
      </c>
      <c r="D66" t="s">
        <v>9</v>
      </c>
      <c r="E66" t="s">
        <v>348</v>
      </c>
      <c r="F66" t="s">
        <v>349</v>
      </c>
      <c r="G66" t="s">
        <v>350</v>
      </c>
      <c r="H66" t="s">
        <v>55</v>
      </c>
      <c r="I66" t="s">
        <v>351</v>
      </c>
      <c r="J66" t="s">
        <v>298</v>
      </c>
    </row>
    <row r="67" spans="1:10" x14ac:dyDescent="0.45">
      <c r="A67">
        <v>66</v>
      </c>
      <c r="B67">
        <v>66</v>
      </c>
      <c r="C67" t="s">
        <v>352</v>
      </c>
      <c r="D67" t="s">
        <v>323</v>
      </c>
      <c r="E67" t="s">
        <v>261</v>
      </c>
      <c r="F67" t="s">
        <v>353</v>
      </c>
      <c r="G67" t="s">
        <v>41</v>
      </c>
      <c r="H67" t="s">
        <v>354</v>
      </c>
      <c r="I67" t="s">
        <v>267</v>
      </c>
      <c r="J67" t="s">
        <v>264</v>
      </c>
    </row>
    <row r="68" spans="1:10" x14ac:dyDescent="0.45">
      <c r="A68">
        <v>67</v>
      </c>
      <c r="B68">
        <v>67</v>
      </c>
      <c r="C68" t="s">
        <v>355</v>
      </c>
      <c r="D68" t="s">
        <v>90</v>
      </c>
      <c r="E68" t="s">
        <v>356</v>
      </c>
      <c r="F68" t="s">
        <v>191</v>
      </c>
      <c r="G68" t="s">
        <v>357</v>
      </c>
      <c r="H68" t="s">
        <v>358</v>
      </c>
      <c r="I68" t="s">
        <v>95</v>
      </c>
      <c r="J68" t="s">
        <v>359</v>
      </c>
    </row>
    <row r="69" spans="1:10" x14ac:dyDescent="0.45">
      <c r="A69">
        <v>68</v>
      </c>
      <c r="B69">
        <v>68</v>
      </c>
      <c r="C69" t="s">
        <v>360</v>
      </c>
      <c r="D69" t="s">
        <v>221</v>
      </c>
      <c r="E69" t="s">
        <v>150</v>
      </c>
      <c r="F69" t="s">
        <v>361</v>
      </c>
      <c r="G69" t="s">
        <v>362</v>
      </c>
      <c r="H69" t="s">
        <v>363</v>
      </c>
      <c r="I69" t="s">
        <v>364</v>
      </c>
      <c r="J69" t="s">
        <v>365</v>
      </c>
    </row>
    <row r="70" spans="1:10" x14ac:dyDescent="0.45">
      <c r="A70">
        <v>69</v>
      </c>
      <c r="B70">
        <v>69</v>
      </c>
      <c r="C70" t="s">
        <v>366</v>
      </c>
      <c r="D70" t="s">
        <v>9</v>
      </c>
      <c r="E70" t="s">
        <v>189</v>
      </c>
      <c r="F70" t="s">
        <v>349</v>
      </c>
      <c r="G70" t="s">
        <v>237</v>
      </c>
      <c r="H70" t="s">
        <v>106</v>
      </c>
      <c r="I70" t="s">
        <v>367</v>
      </c>
      <c r="J70" t="s">
        <v>368</v>
      </c>
    </row>
    <row r="71" spans="1:10" x14ac:dyDescent="0.45">
      <c r="A71">
        <v>70</v>
      </c>
      <c r="B71">
        <v>70</v>
      </c>
      <c r="C71" t="s">
        <v>369</v>
      </c>
      <c r="D71" t="s">
        <v>323</v>
      </c>
      <c r="E71" t="s">
        <v>370</v>
      </c>
      <c r="F71" t="s">
        <v>126</v>
      </c>
      <c r="G71" t="s">
        <v>113</v>
      </c>
      <c r="H71" t="s">
        <v>71</v>
      </c>
      <c r="I71" t="s">
        <v>371</v>
      </c>
      <c r="J71" t="s">
        <v>22</v>
      </c>
    </row>
    <row r="72" spans="1:10" x14ac:dyDescent="0.45">
      <c r="A72">
        <v>71</v>
      </c>
      <c r="B72">
        <f>71</f>
        <v>71</v>
      </c>
      <c r="C72" t="s">
        <v>372</v>
      </c>
      <c r="D72" t="s">
        <v>9</v>
      </c>
      <c r="E72" t="s">
        <v>373</v>
      </c>
      <c r="F72" t="s">
        <v>291</v>
      </c>
      <c r="G72" t="s">
        <v>374</v>
      </c>
      <c r="H72" t="s">
        <v>375</v>
      </c>
      <c r="I72" t="s">
        <v>376</v>
      </c>
      <c r="J72" t="s">
        <v>377</v>
      </c>
    </row>
    <row r="73" spans="1:10" x14ac:dyDescent="0.45">
      <c r="A73">
        <v>72</v>
      </c>
      <c r="B73">
        <f>71</f>
        <v>71</v>
      </c>
      <c r="C73" t="s">
        <v>378</v>
      </c>
      <c r="D73" t="s">
        <v>195</v>
      </c>
      <c r="E73" t="s">
        <v>373</v>
      </c>
      <c r="F73" t="s">
        <v>272</v>
      </c>
      <c r="G73" t="s">
        <v>379</v>
      </c>
      <c r="H73" t="s">
        <v>119</v>
      </c>
      <c r="I73" t="s">
        <v>380</v>
      </c>
      <c r="J73" t="s">
        <v>214</v>
      </c>
    </row>
    <row r="74" spans="1:10" x14ac:dyDescent="0.45">
      <c r="A74">
        <v>73</v>
      </c>
      <c r="B74">
        <v>73</v>
      </c>
      <c r="C74" t="s">
        <v>381</v>
      </c>
      <c r="D74" t="s">
        <v>174</v>
      </c>
      <c r="E74" t="s">
        <v>240</v>
      </c>
      <c r="F74" t="s">
        <v>382</v>
      </c>
      <c r="G74" t="s">
        <v>383</v>
      </c>
      <c r="H74" t="s">
        <v>384</v>
      </c>
      <c r="I74" t="s">
        <v>112</v>
      </c>
      <c r="J74" t="s">
        <v>333</v>
      </c>
    </row>
    <row r="75" spans="1:10" x14ac:dyDescent="0.45">
      <c r="A75">
        <v>74</v>
      </c>
      <c r="B75">
        <v>74</v>
      </c>
      <c r="C75" t="s">
        <v>385</v>
      </c>
      <c r="D75" t="s">
        <v>90</v>
      </c>
      <c r="E75" t="s">
        <v>197</v>
      </c>
      <c r="F75" t="s">
        <v>25</v>
      </c>
      <c r="G75" t="s">
        <v>218</v>
      </c>
      <c r="H75" t="s">
        <v>264</v>
      </c>
      <c r="I75" t="s">
        <v>386</v>
      </c>
      <c r="J75" t="s">
        <v>387</v>
      </c>
    </row>
    <row r="76" spans="1:10" x14ac:dyDescent="0.45">
      <c r="A76">
        <v>75</v>
      </c>
      <c r="B76">
        <v>75</v>
      </c>
      <c r="C76" t="s">
        <v>388</v>
      </c>
      <c r="D76" t="s">
        <v>323</v>
      </c>
      <c r="E76" t="s">
        <v>389</v>
      </c>
      <c r="F76" t="s">
        <v>390</v>
      </c>
      <c r="G76" t="s">
        <v>391</v>
      </c>
      <c r="H76" t="s">
        <v>55</v>
      </c>
      <c r="I76" t="s">
        <v>81</v>
      </c>
      <c r="J76" t="s">
        <v>34</v>
      </c>
    </row>
    <row r="77" spans="1:10" x14ac:dyDescent="0.45">
      <c r="A77">
        <v>76</v>
      </c>
      <c r="B77">
        <v>76</v>
      </c>
      <c r="C77" t="s">
        <v>392</v>
      </c>
      <c r="D77" t="s">
        <v>1</v>
      </c>
      <c r="E77" t="s">
        <v>292</v>
      </c>
      <c r="F77" t="s">
        <v>351</v>
      </c>
      <c r="G77" t="s">
        <v>393</v>
      </c>
      <c r="H77" t="s">
        <v>394</v>
      </c>
      <c r="I77" t="s">
        <v>258</v>
      </c>
      <c r="J77" t="s">
        <v>62</v>
      </c>
    </row>
    <row r="78" spans="1:10" x14ac:dyDescent="0.45">
      <c r="A78">
        <v>77</v>
      </c>
      <c r="B78">
        <v>77</v>
      </c>
      <c r="C78" t="s">
        <v>395</v>
      </c>
      <c r="D78" t="s">
        <v>323</v>
      </c>
      <c r="E78" t="s">
        <v>274</v>
      </c>
      <c r="F78" t="s">
        <v>396</v>
      </c>
      <c r="G78" t="s">
        <v>397</v>
      </c>
      <c r="H78" t="s">
        <v>398</v>
      </c>
      <c r="I78" t="s">
        <v>346</v>
      </c>
      <c r="J78" t="s">
        <v>130</v>
      </c>
    </row>
    <row r="79" spans="1:10" x14ac:dyDescent="0.45">
      <c r="A79">
        <v>78</v>
      </c>
      <c r="B79">
        <v>78</v>
      </c>
      <c r="C79" t="s">
        <v>399</v>
      </c>
      <c r="D79" t="s">
        <v>307</v>
      </c>
      <c r="E79" t="s">
        <v>342</v>
      </c>
      <c r="F79" t="s">
        <v>156</v>
      </c>
      <c r="G79" t="s">
        <v>400</v>
      </c>
      <c r="H79" t="s">
        <v>401</v>
      </c>
      <c r="I79" t="s">
        <v>11</v>
      </c>
      <c r="J79" t="s">
        <v>402</v>
      </c>
    </row>
    <row r="80" spans="1:10" x14ac:dyDescent="0.45">
      <c r="A80">
        <v>79</v>
      </c>
      <c r="B80">
        <v>79</v>
      </c>
      <c r="C80" t="s">
        <v>403</v>
      </c>
      <c r="D80" t="s">
        <v>180</v>
      </c>
      <c r="E80" t="s">
        <v>303</v>
      </c>
      <c r="F80" t="s">
        <v>404</v>
      </c>
      <c r="G80" t="s">
        <v>405</v>
      </c>
      <c r="H80" t="s">
        <v>223</v>
      </c>
      <c r="I80" t="s">
        <v>406</v>
      </c>
      <c r="J80" t="s">
        <v>407</v>
      </c>
    </row>
    <row r="81" spans="1:10" x14ac:dyDescent="0.45">
      <c r="A81">
        <v>80</v>
      </c>
      <c r="B81">
        <v>80</v>
      </c>
      <c r="C81" t="s">
        <v>408</v>
      </c>
      <c r="D81" t="s">
        <v>323</v>
      </c>
      <c r="E81" t="s">
        <v>409</v>
      </c>
      <c r="F81" t="s">
        <v>410</v>
      </c>
      <c r="G81" t="s">
        <v>411</v>
      </c>
      <c r="H81" t="s">
        <v>172</v>
      </c>
      <c r="I81" t="s">
        <v>397</v>
      </c>
      <c r="J81" t="s">
        <v>109</v>
      </c>
    </row>
    <row r="82" spans="1:10" x14ac:dyDescent="0.45">
      <c r="A82">
        <v>81</v>
      </c>
      <c r="B82">
        <v>81</v>
      </c>
      <c r="C82" t="s">
        <v>412</v>
      </c>
      <c r="D82" t="s">
        <v>9</v>
      </c>
      <c r="E82" t="s">
        <v>108</v>
      </c>
      <c r="F82" t="s">
        <v>237</v>
      </c>
      <c r="G82" t="s">
        <v>227</v>
      </c>
      <c r="H82" t="s">
        <v>413</v>
      </c>
      <c r="I82" t="s">
        <v>414</v>
      </c>
      <c r="J82" t="s">
        <v>415</v>
      </c>
    </row>
    <row r="83" spans="1:10" x14ac:dyDescent="0.45">
      <c r="A83">
        <v>82</v>
      </c>
      <c r="B83">
        <f>82</f>
        <v>82</v>
      </c>
      <c r="C83" t="s">
        <v>416</v>
      </c>
      <c r="D83" t="s">
        <v>9</v>
      </c>
      <c r="E83" t="s">
        <v>417</v>
      </c>
      <c r="F83" t="s">
        <v>418</v>
      </c>
      <c r="G83" t="s">
        <v>367</v>
      </c>
      <c r="H83" t="s">
        <v>233</v>
      </c>
      <c r="I83" t="s">
        <v>419</v>
      </c>
      <c r="J83" t="s">
        <v>59</v>
      </c>
    </row>
    <row r="84" spans="1:10" x14ac:dyDescent="0.45">
      <c r="A84">
        <v>83</v>
      </c>
      <c r="B84">
        <f>82</f>
        <v>82</v>
      </c>
      <c r="C84" t="s">
        <v>420</v>
      </c>
      <c r="D84" t="s">
        <v>1</v>
      </c>
      <c r="E84" t="s">
        <v>417</v>
      </c>
      <c r="F84" t="s">
        <v>224</v>
      </c>
      <c r="G84" t="s">
        <v>421</v>
      </c>
      <c r="H84" t="s">
        <v>422</v>
      </c>
      <c r="I84" t="s">
        <v>423</v>
      </c>
      <c r="J84" t="s">
        <v>424</v>
      </c>
    </row>
    <row r="85" spans="1:10" x14ac:dyDescent="0.45">
      <c r="A85">
        <v>84</v>
      </c>
      <c r="B85">
        <f>82</f>
        <v>82</v>
      </c>
      <c r="C85" t="s">
        <v>425</v>
      </c>
      <c r="D85" t="s">
        <v>68</v>
      </c>
      <c r="E85" t="s">
        <v>417</v>
      </c>
      <c r="F85" t="s">
        <v>426</v>
      </c>
      <c r="G85" t="s">
        <v>427</v>
      </c>
      <c r="H85" t="s">
        <v>279</v>
      </c>
      <c r="I85" t="s">
        <v>391</v>
      </c>
      <c r="J85" t="s">
        <v>114</v>
      </c>
    </row>
    <row r="86" spans="1:10" x14ac:dyDescent="0.45">
      <c r="A86">
        <v>85</v>
      </c>
      <c r="B86">
        <v>85</v>
      </c>
      <c r="C86" t="s">
        <v>428</v>
      </c>
      <c r="D86" t="s">
        <v>103</v>
      </c>
      <c r="E86" t="s">
        <v>429</v>
      </c>
      <c r="F86" t="s">
        <v>430</v>
      </c>
      <c r="G86" t="s">
        <v>272</v>
      </c>
      <c r="H86" t="s">
        <v>431</v>
      </c>
      <c r="I86" t="s">
        <v>432</v>
      </c>
      <c r="J86" t="s">
        <v>433</v>
      </c>
    </row>
    <row r="87" spans="1:10" x14ac:dyDescent="0.45">
      <c r="A87">
        <v>86</v>
      </c>
      <c r="B87">
        <f>86</f>
        <v>86</v>
      </c>
      <c r="C87" t="s">
        <v>434</v>
      </c>
      <c r="D87" t="s">
        <v>174</v>
      </c>
      <c r="E87" t="s">
        <v>218</v>
      </c>
      <c r="F87" t="s">
        <v>167</v>
      </c>
      <c r="G87" t="s">
        <v>435</v>
      </c>
      <c r="H87" t="s">
        <v>436</v>
      </c>
      <c r="I87" t="s">
        <v>437</v>
      </c>
      <c r="J87" t="s">
        <v>193</v>
      </c>
    </row>
    <row r="88" spans="1:10" x14ac:dyDescent="0.45">
      <c r="A88">
        <v>87</v>
      </c>
      <c r="B88">
        <f>86</f>
        <v>86</v>
      </c>
      <c r="C88" t="s">
        <v>438</v>
      </c>
      <c r="D88" t="s">
        <v>174</v>
      </c>
      <c r="E88" t="s">
        <v>218</v>
      </c>
      <c r="F88" t="s">
        <v>272</v>
      </c>
      <c r="G88" t="s">
        <v>439</v>
      </c>
      <c r="H88" t="s">
        <v>177</v>
      </c>
      <c r="I88" t="s">
        <v>66</v>
      </c>
      <c r="J88" t="s">
        <v>329</v>
      </c>
    </row>
    <row r="89" spans="1:10" x14ac:dyDescent="0.45">
      <c r="A89">
        <v>88</v>
      </c>
      <c r="B89">
        <v>88</v>
      </c>
      <c r="C89" t="s">
        <v>440</v>
      </c>
      <c r="D89" t="s">
        <v>195</v>
      </c>
      <c r="E89" t="s">
        <v>441</v>
      </c>
      <c r="F89" t="s">
        <v>430</v>
      </c>
      <c r="G89" t="s">
        <v>415</v>
      </c>
      <c r="H89" t="s">
        <v>442</v>
      </c>
      <c r="I89" t="s">
        <v>417</v>
      </c>
      <c r="J89" t="s">
        <v>29</v>
      </c>
    </row>
    <row r="90" spans="1:10" x14ac:dyDescent="0.45">
      <c r="A90">
        <v>89</v>
      </c>
      <c r="B90">
        <v>89</v>
      </c>
      <c r="C90" t="s">
        <v>443</v>
      </c>
      <c r="D90" t="s">
        <v>174</v>
      </c>
      <c r="E90" t="s">
        <v>444</v>
      </c>
      <c r="F90" t="s">
        <v>445</v>
      </c>
      <c r="G90" t="s">
        <v>374</v>
      </c>
      <c r="H90" t="s">
        <v>80</v>
      </c>
      <c r="I90" t="s">
        <v>52</v>
      </c>
      <c r="J90" t="s">
        <v>248</v>
      </c>
    </row>
    <row r="91" spans="1:10" x14ac:dyDescent="0.45">
      <c r="A91">
        <v>90</v>
      </c>
      <c r="B91">
        <v>90</v>
      </c>
      <c r="C91" t="s">
        <v>446</v>
      </c>
      <c r="D91" t="s">
        <v>260</v>
      </c>
      <c r="E91" t="s">
        <v>334</v>
      </c>
      <c r="F91" t="s">
        <v>447</v>
      </c>
      <c r="G91" t="s">
        <v>448</v>
      </c>
      <c r="H91" t="s">
        <v>449</v>
      </c>
      <c r="I91" t="s">
        <v>450</v>
      </c>
      <c r="J91" t="s">
        <v>277</v>
      </c>
    </row>
    <row r="92" spans="1:10" x14ac:dyDescent="0.45">
      <c r="A92">
        <v>91</v>
      </c>
      <c r="B92">
        <f>91</f>
        <v>91</v>
      </c>
      <c r="C92" t="s">
        <v>451</v>
      </c>
      <c r="D92" t="s">
        <v>174</v>
      </c>
      <c r="E92" t="s">
        <v>452</v>
      </c>
      <c r="F92" t="s">
        <v>19</v>
      </c>
      <c r="G92" t="s">
        <v>453</v>
      </c>
      <c r="H92" t="s">
        <v>357</v>
      </c>
      <c r="I92" t="s">
        <v>368</v>
      </c>
      <c r="J92" t="s">
        <v>113</v>
      </c>
    </row>
    <row r="93" spans="1:10" x14ac:dyDescent="0.45">
      <c r="A93">
        <v>92</v>
      </c>
      <c r="B93">
        <f>91</f>
        <v>91</v>
      </c>
      <c r="C93" t="s">
        <v>454</v>
      </c>
      <c r="D93" t="s">
        <v>307</v>
      </c>
      <c r="E93" t="s">
        <v>452</v>
      </c>
      <c r="F93" t="s">
        <v>334</v>
      </c>
      <c r="G93" t="s">
        <v>41</v>
      </c>
      <c r="H93" t="s">
        <v>409</v>
      </c>
      <c r="I93" t="s">
        <v>95</v>
      </c>
      <c r="J93" t="s">
        <v>455</v>
      </c>
    </row>
    <row r="94" spans="1:10" x14ac:dyDescent="0.45">
      <c r="A94">
        <v>93</v>
      </c>
      <c r="B94">
        <v>93</v>
      </c>
      <c r="C94" t="s">
        <v>456</v>
      </c>
      <c r="D94" t="s">
        <v>260</v>
      </c>
      <c r="E94" t="s">
        <v>401</v>
      </c>
      <c r="F94" t="s">
        <v>457</v>
      </c>
      <c r="G94" t="s">
        <v>167</v>
      </c>
      <c r="H94" t="s">
        <v>362</v>
      </c>
      <c r="I94" t="s">
        <v>458</v>
      </c>
      <c r="J94" t="s">
        <v>459</v>
      </c>
    </row>
    <row r="95" spans="1:10" x14ac:dyDescent="0.45">
      <c r="A95">
        <v>94</v>
      </c>
      <c r="B95">
        <v>94</v>
      </c>
      <c r="C95" t="s">
        <v>460</v>
      </c>
      <c r="D95" t="s">
        <v>68</v>
      </c>
      <c r="E95" t="s">
        <v>298</v>
      </c>
      <c r="F95" t="s">
        <v>367</v>
      </c>
      <c r="G95" t="s">
        <v>461</v>
      </c>
      <c r="H95" t="s">
        <v>28</v>
      </c>
      <c r="I95" t="s">
        <v>462</v>
      </c>
      <c r="J95" t="s">
        <v>91</v>
      </c>
    </row>
    <row r="96" spans="1:10" x14ac:dyDescent="0.45">
      <c r="A96">
        <v>95</v>
      </c>
      <c r="B96">
        <f>95</f>
        <v>95</v>
      </c>
      <c r="C96" t="s">
        <v>463</v>
      </c>
      <c r="D96" t="s">
        <v>9</v>
      </c>
      <c r="E96" t="s">
        <v>464</v>
      </c>
      <c r="F96" t="s">
        <v>258</v>
      </c>
      <c r="G96" t="s">
        <v>445</v>
      </c>
      <c r="H96" t="s">
        <v>29</v>
      </c>
      <c r="I96" t="s">
        <v>465</v>
      </c>
      <c r="J96" t="s">
        <v>251</v>
      </c>
    </row>
    <row r="97" spans="1:10" x14ac:dyDescent="0.45">
      <c r="A97">
        <v>96</v>
      </c>
      <c r="B97">
        <f>95</f>
        <v>95</v>
      </c>
      <c r="C97" t="s">
        <v>466</v>
      </c>
      <c r="D97" t="s">
        <v>260</v>
      </c>
      <c r="E97" t="s">
        <v>464</v>
      </c>
      <c r="F97" t="s">
        <v>467</v>
      </c>
      <c r="G97" t="s">
        <v>126</v>
      </c>
      <c r="H97" t="s">
        <v>468</v>
      </c>
      <c r="I97" t="s">
        <v>267</v>
      </c>
      <c r="J97" t="s">
        <v>172</v>
      </c>
    </row>
    <row r="98" spans="1:10" x14ac:dyDescent="0.45">
      <c r="A98">
        <v>97</v>
      </c>
      <c r="B98">
        <f>95</f>
        <v>95</v>
      </c>
      <c r="C98" t="s">
        <v>469</v>
      </c>
      <c r="D98" t="s">
        <v>90</v>
      </c>
      <c r="E98" t="s">
        <v>464</v>
      </c>
      <c r="F98" t="s">
        <v>470</v>
      </c>
      <c r="G98" t="s">
        <v>439</v>
      </c>
      <c r="H98" t="s">
        <v>213</v>
      </c>
      <c r="I98" t="s">
        <v>275</v>
      </c>
      <c r="J98" t="s">
        <v>167</v>
      </c>
    </row>
    <row r="99" spans="1:10" x14ac:dyDescent="0.45">
      <c r="A99">
        <v>98</v>
      </c>
      <c r="B99">
        <v>98</v>
      </c>
      <c r="C99" t="s">
        <v>471</v>
      </c>
      <c r="D99" t="s">
        <v>9</v>
      </c>
      <c r="E99" t="s">
        <v>380</v>
      </c>
      <c r="F99" t="s">
        <v>13</v>
      </c>
      <c r="G99" t="s">
        <v>317</v>
      </c>
      <c r="H99" t="s">
        <v>422</v>
      </c>
      <c r="I99" t="s">
        <v>472</v>
      </c>
      <c r="J99" t="s">
        <v>473</v>
      </c>
    </row>
    <row r="100" spans="1:10" x14ac:dyDescent="0.45">
      <c r="A100">
        <v>99</v>
      </c>
      <c r="B100">
        <f>99</f>
        <v>99</v>
      </c>
      <c r="C100" t="s">
        <v>474</v>
      </c>
      <c r="D100" t="s">
        <v>180</v>
      </c>
      <c r="E100" t="s">
        <v>321</v>
      </c>
      <c r="F100" t="s">
        <v>475</v>
      </c>
      <c r="G100" t="s">
        <v>476</v>
      </c>
      <c r="H100" t="s">
        <v>66</v>
      </c>
      <c r="I100" t="s">
        <v>449</v>
      </c>
      <c r="J100" t="s">
        <v>149</v>
      </c>
    </row>
    <row r="101" spans="1:10" x14ac:dyDescent="0.45">
      <c r="A101">
        <v>100</v>
      </c>
      <c r="B101">
        <f>99</f>
        <v>99</v>
      </c>
      <c r="C101" t="s">
        <v>477</v>
      </c>
      <c r="D101" t="s">
        <v>174</v>
      </c>
      <c r="E101" t="s">
        <v>321</v>
      </c>
      <c r="F101" t="s">
        <v>316</v>
      </c>
      <c r="G101" t="s">
        <v>334</v>
      </c>
      <c r="H101" t="s">
        <v>478</v>
      </c>
      <c r="I101" t="s">
        <v>424</v>
      </c>
      <c r="J101" t="s">
        <v>429</v>
      </c>
    </row>
  </sheetData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1A311-0846-406F-B4FA-4C24CDC1478D}">
  <sheetPr codeName="Arkusz2"/>
  <dimension ref="A1:E101"/>
  <sheetViews>
    <sheetView topLeftCell="A70" zoomScale="130" zoomScaleNormal="130" workbookViewId="0">
      <selection activeCell="B2" sqref="B2:B101"/>
    </sheetView>
  </sheetViews>
  <sheetFormatPr defaultRowHeight="14.25" x14ac:dyDescent="0.45"/>
  <cols>
    <col min="1" max="1" width="13.73046875" customWidth="1"/>
    <col min="2" max="2" width="12.3984375" bestFit="1" customWidth="1"/>
    <col min="3" max="3" width="51.86328125" bestFit="1" customWidth="1"/>
    <col min="4" max="4" width="21.86328125" customWidth="1"/>
    <col min="5" max="5" width="11.73046875" customWidth="1"/>
    <col min="6" max="6" width="9.9296875" bestFit="1" customWidth="1"/>
    <col min="7" max="8" width="35.9296875" bestFit="1" customWidth="1"/>
  </cols>
  <sheetData>
    <row r="1" spans="1:5" x14ac:dyDescent="0.45">
      <c r="A1" t="s">
        <v>851</v>
      </c>
      <c r="B1" t="s">
        <v>527</v>
      </c>
      <c r="C1" t="s">
        <v>528</v>
      </c>
      <c r="D1" t="s">
        <v>489</v>
      </c>
      <c r="E1" t="s">
        <v>490</v>
      </c>
    </row>
    <row r="2" spans="1:5" x14ac:dyDescent="0.45">
      <c r="A2">
        <v>1</v>
      </c>
      <c r="B2">
        <v>1</v>
      </c>
      <c r="C2" t="s">
        <v>8</v>
      </c>
      <c r="D2">
        <v>1</v>
      </c>
      <c r="E2" t="s">
        <v>95</v>
      </c>
    </row>
    <row r="3" spans="1:5" x14ac:dyDescent="0.45">
      <c r="A3">
        <v>2</v>
      </c>
      <c r="B3">
        <v>2</v>
      </c>
      <c r="C3" t="s">
        <v>21</v>
      </c>
      <c r="D3">
        <v>2</v>
      </c>
      <c r="E3" t="s">
        <v>46</v>
      </c>
    </row>
    <row r="4" spans="1:5" x14ac:dyDescent="0.45">
      <c r="A4">
        <v>3</v>
      </c>
      <c r="B4">
        <v>3</v>
      </c>
      <c r="C4" t="s">
        <v>493</v>
      </c>
      <c r="D4">
        <v>3</v>
      </c>
      <c r="E4" t="s">
        <v>574</v>
      </c>
    </row>
    <row r="5" spans="1:5" x14ac:dyDescent="0.45">
      <c r="A5">
        <v>4</v>
      </c>
      <c r="B5">
        <v>4</v>
      </c>
      <c r="C5" t="s">
        <v>15</v>
      </c>
      <c r="D5">
        <v>1</v>
      </c>
      <c r="E5" t="s">
        <v>327</v>
      </c>
    </row>
    <row r="6" spans="1:5" x14ac:dyDescent="0.45">
      <c r="A6">
        <v>5</v>
      </c>
      <c r="B6">
        <v>5</v>
      </c>
      <c r="C6" t="s">
        <v>43</v>
      </c>
      <c r="D6">
        <v>4</v>
      </c>
      <c r="E6" t="s">
        <v>417</v>
      </c>
    </row>
    <row r="7" spans="1:5" x14ac:dyDescent="0.45">
      <c r="A7">
        <v>6</v>
      </c>
      <c r="B7">
        <v>6</v>
      </c>
      <c r="C7" t="s">
        <v>36</v>
      </c>
      <c r="D7">
        <v>5</v>
      </c>
      <c r="E7" t="s">
        <v>576</v>
      </c>
    </row>
    <row r="8" spans="1:5" x14ac:dyDescent="0.45">
      <c r="A8">
        <v>7</v>
      </c>
      <c r="B8">
        <v>7</v>
      </c>
      <c r="C8" t="s">
        <v>0</v>
      </c>
      <c r="D8">
        <v>2</v>
      </c>
      <c r="E8" t="s">
        <v>447</v>
      </c>
    </row>
    <row r="9" spans="1:5" x14ac:dyDescent="0.45">
      <c r="A9">
        <v>8</v>
      </c>
      <c r="B9">
        <v>8</v>
      </c>
      <c r="C9" t="s">
        <v>61</v>
      </c>
      <c r="D9">
        <v>6</v>
      </c>
      <c r="E9" t="s">
        <v>577</v>
      </c>
    </row>
    <row r="10" spans="1:5" x14ac:dyDescent="0.45">
      <c r="A10">
        <v>9</v>
      </c>
      <c r="B10">
        <v>9</v>
      </c>
      <c r="C10" t="s">
        <v>31</v>
      </c>
      <c r="D10">
        <v>7</v>
      </c>
      <c r="E10" t="s">
        <v>374</v>
      </c>
    </row>
    <row r="11" spans="1:5" x14ac:dyDescent="0.45">
      <c r="A11">
        <v>10</v>
      </c>
      <c r="B11">
        <v>10</v>
      </c>
      <c r="C11" t="s">
        <v>501</v>
      </c>
      <c r="D11">
        <v>8</v>
      </c>
      <c r="E11" t="s">
        <v>359</v>
      </c>
    </row>
    <row r="12" spans="1:5" x14ac:dyDescent="0.45">
      <c r="A12">
        <v>11</v>
      </c>
      <c r="B12">
        <v>11</v>
      </c>
      <c r="C12" t="s">
        <v>48</v>
      </c>
      <c r="D12">
        <v>9</v>
      </c>
      <c r="E12" t="s">
        <v>579</v>
      </c>
    </row>
    <row r="13" spans="1:5" x14ac:dyDescent="0.45">
      <c r="A13">
        <v>12</v>
      </c>
      <c r="B13">
        <v>12</v>
      </c>
      <c r="C13" t="s">
        <v>118</v>
      </c>
      <c r="D13">
        <v>10</v>
      </c>
      <c r="E13" t="s">
        <v>325</v>
      </c>
    </row>
    <row r="14" spans="1:5" x14ac:dyDescent="0.45">
      <c r="A14">
        <v>13</v>
      </c>
      <c r="B14">
        <v>13</v>
      </c>
      <c r="C14" t="s">
        <v>124</v>
      </c>
      <c r="D14">
        <v>11</v>
      </c>
      <c r="E14" t="s">
        <v>581</v>
      </c>
    </row>
    <row r="15" spans="1:5" x14ac:dyDescent="0.45">
      <c r="A15">
        <v>14</v>
      </c>
      <c r="B15">
        <v>14</v>
      </c>
      <c r="C15" t="s">
        <v>83</v>
      </c>
      <c r="D15">
        <v>12</v>
      </c>
      <c r="E15" t="s">
        <v>229</v>
      </c>
    </row>
    <row r="16" spans="1:5" x14ac:dyDescent="0.45">
      <c r="A16">
        <v>15</v>
      </c>
      <c r="B16">
        <v>15</v>
      </c>
      <c r="C16" t="s">
        <v>79</v>
      </c>
      <c r="D16">
        <v>13</v>
      </c>
      <c r="E16" t="s">
        <v>317</v>
      </c>
    </row>
    <row r="17" spans="1:5" x14ac:dyDescent="0.45">
      <c r="A17">
        <v>16</v>
      </c>
      <c r="B17">
        <v>16</v>
      </c>
      <c r="C17" t="s">
        <v>508</v>
      </c>
      <c r="D17">
        <v>1</v>
      </c>
      <c r="E17" t="s">
        <v>583</v>
      </c>
    </row>
    <row r="18" spans="1:5" x14ac:dyDescent="0.45">
      <c r="A18">
        <v>17</v>
      </c>
      <c r="B18">
        <v>17</v>
      </c>
      <c r="C18" t="s">
        <v>157</v>
      </c>
      <c r="D18">
        <v>14</v>
      </c>
      <c r="E18" t="s">
        <v>584</v>
      </c>
    </row>
    <row r="19" spans="1:5" x14ac:dyDescent="0.45">
      <c r="A19">
        <v>18</v>
      </c>
      <c r="B19">
        <v>18</v>
      </c>
      <c r="C19" t="s">
        <v>511</v>
      </c>
      <c r="D19">
        <v>3</v>
      </c>
      <c r="E19" t="s">
        <v>404</v>
      </c>
    </row>
    <row r="20" spans="1:5" x14ac:dyDescent="0.45">
      <c r="A20">
        <v>19</v>
      </c>
      <c r="B20">
        <v>19</v>
      </c>
      <c r="C20" t="s">
        <v>513</v>
      </c>
      <c r="D20">
        <v>15</v>
      </c>
      <c r="E20" t="s">
        <v>585</v>
      </c>
    </row>
    <row r="21" spans="1:5" x14ac:dyDescent="0.45">
      <c r="A21">
        <v>20</v>
      </c>
      <c r="B21">
        <v>20</v>
      </c>
      <c r="C21" t="s">
        <v>67</v>
      </c>
      <c r="D21">
        <v>1</v>
      </c>
      <c r="E21" t="s">
        <v>203</v>
      </c>
    </row>
    <row r="22" spans="1:5" x14ac:dyDescent="0.45">
      <c r="A22">
        <v>21</v>
      </c>
      <c r="B22">
        <v>21</v>
      </c>
      <c r="C22" t="s">
        <v>185</v>
      </c>
      <c r="D22">
        <v>16</v>
      </c>
      <c r="E22" t="s">
        <v>586</v>
      </c>
    </row>
    <row r="23" spans="1:5" x14ac:dyDescent="0.45">
      <c r="A23">
        <v>22</v>
      </c>
      <c r="B23">
        <v>22</v>
      </c>
      <c r="C23" t="s">
        <v>102</v>
      </c>
      <c r="D23">
        <v>1</v>
      </c>
      <c r="E23" t="s">
        <v>365</v>
      </c>
    </row>
    <row r="24" spans="1:5" x14ac:dyDescent="0.45">
      <c r="A24">
        <v>23</v>
      </c>
      <c r="B24">
        <v>23</v>
      </c>
      <c r="C24" t="s">
        <v>54</v>
      </c>
      <c r="D24">
        <v>4</v>
      </c>
      <c r="E24" t="s">
        <v>96</v>
      </c>
    </row>
    <row r="25" spans="1:5" x14ac:dyDescent="0.45">
      <c r="A25">
        <v>24</v>
      </c>
      <c r="B25">
        <v>24</v>
      </c>
      <c r="C25" t="s">
        <v>220</v>
      </c>
      <c r="D25">
        <v>1</v>
      </c>
      <c r="E25" t="s">
        <v>587</v>
      </c>
    </row>
    <row r="26" spans="1:5" x14ac:dyDescent="0.45">
      <c r="A26">
        <v>25</v>
      </c>
      <c r="B26">
        <v>25</v>
      </c>
      <c r="C26" t="s">
        <v>139</v>
      </c>
      <c r="D26">
        <v>17</v>
      </c>
      <c r="E26" t="s">
        <v>589</v>
      </c>
    </row>
    <row r="27" spans="1:5" x14ac:dyDescent="0.45">
      <c r="A27">
        <v>26</v>
      </c>
      <c r="B27">
        <v>26</v>
      </c>
      <c r="C27" t="s">
        <v>89</v>
      </c>
      <c r="D27">
        <v>1</v>
      </c>
      <c r="E27" t="s">
        <v>590</v>
      </c>
    </row>
    <row r="28" spans="1:5" x14ac:dyDescent="0.45">
      <c r="A28">
        <v>27</v>
      </c>
      <c r="B28">
        <v>27</v>
      </c>
      <c r="C28" t="s">
        <v>522</v>
      </c>
      <c r="D28">
        <v>18</v>
      </c>
      <c r="E28" t="s">
        <v>591</v>
      </c>
    </row>
    <row r="29" spans="1:5" x14ac:dyDescent="0.45">
      <c r="A29">
        <v>28</v>
      </c>
      <c r="B29">
        <v>28</v>
      </c>
      <c r="C29" t="s">
        <v>133</v>
      </c>
      <c r="D29">
        <v>19</v>
      </c>
      <c r="E29" t="s">
        <v>335</v>
      </c>
    </row>
    <row r="30" spans="1:5" x14ac:dyDescent="0.45">
      <c r="A30">
        <v>29</v>
      </c>
      <c r="B30">
        <v>29</v>
      </c>
      <c r="C30" t="s">
        <v>366</v>
      </c>
      <c r="D30">
        <v>20</v>
      </c>
      <c r="E30" t="s">
        <v>592</v>
      </c>
    </row>
    <row r="31" spans="1:5" x14ac:dyDescent="0.45">
      <c r="A31">
        <v>30</v>
      </c>
      <c r="B31">
        <v>30</v>
      </c>
      <c r="C31" t="s">
        <v>151</v>
      </c>
      <c r="D31">
        <v>21</v>
      </c>
      <c r="E31" t="s">
        <v>593</v>
      </c>
    </row>
    <row r="32" spans="1:5" x14ac:dyDescent="0.45">
      <c r="A32">
        <v>31</v>
      </c>
      <c r="B32">
        <v>31</v>
      </c>
      <c r="C32" t="s">
        <v>145</v>
      </c>
      <c r="D32">
        <v>22</v>
      </c>
      <c r="E32" t="s">
        <v>531</v>
      </c>
    </row>
    <row r="33" spans="1:5" x14ac:dyDescent="0.45">
      <c r="A33">
        <v>32</v>
      </c>
      <c r="B33">
        <v>32</v>
      </c>
      <c r="C33" t="s">
        <v>533</v>
      </c>
      <c r="D33">
        <v>1</v>
      </c>
      <c r="E33" t="s">
        <v>534</v>
      </c>
    </row>
    <row r="34" spans="1:5" x14ac:dyDescent="0.45">
      <c r="A34">
        <v>33</v>
      </c>
      <c r="B34">
        <v>33</v>
      </c>
      <c r="C34" t="s">
        <v>535</v>
      </c>
      <c r="D34">
        <v>23</v>
      </c>
      <c r="E34" t="s">
        <v>536</v>
      </c>
    </row>
    <row r="35" spans="1:5" x14ac:dyDescent="0.45">
      <c r="A35">
        <v>34</v>
      </c>
      <c r="B35">
        <v>34</v>
      </c>
      <c r="C35" t="s">
        <v>97</v>
      </c>
      <c r="D35">
        <v>2</v>
      </c>
      <c r="E35" t="s">
        <v>312</v>
      </c>
    </row>
    <row r="36" spans="1:5" x14ac:dyDescent="0.45">
      <c r="A36">
        <v>35</v>
      </c>
      <c r="B36">
        <v>35</v>
      </c>
      <c r="C36" t="s">
        <v>537</v>
      </c>
      <c r="D36">
        <v>5</v>
      </c>
      <c r="E36" t="s">
        <v>538</v>
      </c>
    </row>
    <row r="37" spans="1:5" x14ac:dyDescent="0.45">
      <c r="A37">
        <v>36</v>
      </c>
      <c r="B37">
        <v>36</v>
      </c>
      <c r="C37" t="s">
        <v>355</v>
      </c>
      <c r="D37">
        <v>3</v>
      </c>
      <c r="E37" t="s">
        <v>539</v>
      </c>
    </row>
    <row r="38" spans="1:5" x14ac:dyDescent="0.45">
      <c r="A38">
        <v>37</v>
      </c>
      <c r="B38">
        <v>37</v>
      </c>
      <c r="C38" t="s">
        <v>541</v>
      </c>
      <c r="D38">
        <v>24</v>
      </c>
      <c r="E38" t="s">
        <v>542</v>
      </c>
    </row>
    <row r="39" spans="1:5" x14ac:dyDescent="0.45">
      <c r="A39">
        <v>38</v>
      </c>
      <c r="B39">
        <v>38</v>
      </c>
      <c r="C39" t="s">
        <v>543</v>
      </c>
      <c r="D39">
        <v>6</v>
      </c>
      <c r="E39" t="s">
        <v>544</v>
      </c>
    </row>
    <row r="40" spans="1:5" x14ac:dyDescent="0.45">
      <c r="A40">
        <v>39</v>
      </c>
      <c r="B40">
        <v>39</v>
      </c>
      <c r="C40" t="s">
        <v>545</v>
      </c>
      <c r="D40">
        <v>1</v>
      </c>
      <c r="E40" t="s">
        <v>546</v>
      </c>
    </row>
    <row r="41" spans="1:5" x14ac:dyDescent="0.45">
      <c r="A41">
        <v>40</v>
      </c>
      <c r="B41">
        <v>40</v>
      </c>
      <c r="C41" t="s">
        <v>547</v>
      </c>
      <c r="D41">
        <v>2</v>
      </c>
      <c r="E41" t="s">
        <v>548</v>
      </c>
    </row>
    <row r="42" spans="1:5" x14ac:dyDescent="0.45">
      <c r="A42">
        <v>41</v>
      </c>
      <c r="B42">
        <v>41</v>
      </c>
      <c r="C42" t="s">
        <v>270</v>
      </c>
      <c r="D42">
        <v>1</v>
      </c>
      <c r="E42" t="s">
        <v>549</v>
      </c>
    </row>
    <row r="43" spans="1:5" x14ac:dyDescent="0.45">
      <c r="A43">
        <v>42</v>
      </c>
      <c r="B43">
        <v>41</v>
      </c>
      <c r="C43" t="s">
        <v>360</v>
      </c>
      <c r="D43">
        <v>2</v>
      </c>
      <c r="E43" t="s">
        <v>549</v>
      </c>
    </row>
    <row r="44" spans="1:5" x14ac:dyDescent="0.45">
      <c r="A44">
        <v>43</v>
      </c>
      <c r="B44">
        <v>43</v>
      </c>
      <c r="C44" t="s">
        <v>446</v>
      </c>
      <c r="D44">
        <v>3</v>
      </c>
      <c r="E44" t="s">
        <v>550</v>
      </c>
    </row>
    <row r="45" spans="1:5" x14ac:dyDescent="0.45">
      <c r="A45">
        <v>44</v>
      </c>
      <c r="B45">
        <v>44</v>
      </c>
      <c r="C45" t="s">
        <v>552</v>
      </c>
      <c r="D45" t="s">
        <v>553</v>
      </c>
      <c r="E45" t="s">
        <v>554</v>
      </c>
    </row>
    <row r="46" spans="1:5" x14ac:dyDescent="0.45">
      <c r="A46">
        <v>45</v>
      </c>
      <c r="B46">
        <v>44</v>
      </c>
      <c r="C46" t="s">
        <v>225</v>
      </c>
      <c r="D46">
        <v>2</v>
      </c>
      <c r="E46" t="s">
        <v>554</v>
      </c>
    </row>
    <row r="47" spans="1:5" x14ac:dyDescent="0.45">
      <c r="A47">
        <v>46</v>
      </c>
      <c r="B47">
        <v>44</v>
      </c>
      <c r="C47" t="s">
        <v>556</v>
      </c>
      <c r="D47" t="s">
        <v>553</v>
      </c>
      <c r="E47" t="s">
        <v>554</v>
      </c>
    </row>
    <row r="48" spans="1:5" x14ac:dyDescent="0.45">
      <c r="A48">
        <v>47</v>
      </c>
      <c r="B48">
        <v>47</v>
      </c>
      <c r="C48" t="s">
        <v>289</v>
      </c>
      <c r="D48">
        <v>2</v>
      </c>
      <c r="E48" t="s">
        <v>557</v>
      </c>
    </row>
    <row r="49" spans="1:5" x14ac:dyDescent="0.45">
      <c r="A49">
        <v>48</v>
      </c>
      <c r="B49">
        <v>48</v>
      </c>
      <c r="C49" t="s">
        <v>558</v>
      </c>
      <c r="D49">
        <v>7</v>
      </c>
      <c r="E49" t="s">
        <v>559</v>
      </c>
    </row>
    <row r="50" spans="1:5" x14ac:dyDescent="0.45">
      <c r="A50">
        <v>49</v>
      </c>
      <c r="B50">
        <v>49</v>
      </c>
      <c r="C50" t="s">
        <v>266</v>
      </c>
      <c r="D50">
        <v>27</v>
      </c>
      <c r="E50" t="s">
        <v>560</v>
      </c>
    </row>
    <row r="51" spans="1:5" x14ac:dyDescent="0.45">
      <c r="A51">
        <v>50</v>
      </c>
      <c r="B51">
        <v>50</v>
      </c>
      <c r="C51" t="s">
        <v>561</v>
      </c>
      <c r="D51">
        <v>28</v>
      </c>
      <c r="E51" t="s">
        <v>562</v>
      </c>
    </row>
    <row r="52" spans="1:5" x14ac:dyDescent="0.45">
      <c r="A52">
        <v>51</v>
      </c>
      <c r="B52">
        <v>51</v>
      </c>
      <c r="C52" t="s">
        <v>563</v>
      </c>
      <c r="D52">
        <v>29</v>
      </c>
      <c r="E52" t="s">
        <v>564</v>
      </c>
    </row>
    <row r="53" spans="1:5" x14ac:dyDescent="0.45">
      <c r="A53">
        <v>52</v>
      </c>
      <c r="B53">
        <v>52</v>
      </c>
      <c r="C53" t="s">
        <v>565</v>
      </c>
      <c r="D53">
        <v>30</v>
      </c>
      <c r="E53" t="s">
        <v>566</v>
      </c>
    </row>
    <row r="54" spans="1:5" x14ac:dyDescent="0.45">
      <c r="A54">
        <v>53</v>
      </c>
      <c r="B54">
        <v>53</v>
      </c>
      <c r="C54" t="s">
        <v>347</v>
      </c>
      <c r="D54">
        <v>31</v>
      </c>
      <c r="E54" t="s">
        <v>567</v>
      </c>
    </row>
    <row r="55" spans="1:5" x14ac:dyDescent="0.45">
      <c r="A55">
        <v>54</v>
      </c>
      <c r="B55">
        <v>54</v>
      </c>
      <c r="C55" t="s">
        <v>286</v>
      </c>
      <c r="D55">
        <v>4</v>
      </c>
      <c r="E55" t="s">
        <v>568</v>
      </c>
    </row>
    <row r="56" spans="1:5" x14ac:dyDescent="0.45">
      <c r="A56">
        <v>55</v>
      </c>
      <c r="B56">
        <v>54</v>
      </c>
      <c r="C56" t="s">
        <v>352</v>
      </c>
      <c r="D56">
        <v>1</v>
      </c>
      <c r="E56" t="s">
        <v>568</v>
      </c>
    </row>
    <row r="57" spans="1:5" x14ac:dyDescent="0.45">
      <c r="A57">
        <v>56</v>
      </c>
      <c r="B57">
        <v>56</v>
      </c>
      <c r="C57" t="s">
        <v>173</v>
      </c>
      <c r="D57">
        <v>1</v>
      </c>
      <c r="E57" s="4">
        <v>45138</v>
      </c>
    </row>
    <row r="58" spans="1:5" x14ac:dyDescent="0.45">
      <c r="A58">
        <v>57</v>
      </c>
      <c r="B58">
        <v>57</v>
      </c>
      <c r="C58" t="s">
        <v>345</v>
      </c>
      <c r="D58">
        <v>32</v>
      </c>
      <c r="E58" s="4">
        <v>45077</v>
      </c>
    </row>
    <row r="59" spans="1:5" x14ac:dyDescent="0.45">
      <c r="A59">
        <v>58</v>
      </c>
      <c r="B59">
        <v>57</v>
      </c>
      <c r="C59" t="s">
        <v>570</v>
      </c>
      <c r="D59">
        <v>2</v>
      </c>
      <c r="E59" s="4">
        <v>45077</v>
      </c>
    </row>
    <row r="60" spans="1:5" x14ac:dyDescent="0.45">
      <c r="A60">
        <v>59</v>
      </c>
      <c r="B60">
        <v>59</v>
      </c>
      <c r="C60" t="s">
        <v>425</v>
      </c>
      <c r="D60">
        <v>2</v>
      </c>
      <c r="E60" t="s">
        <v>571</v>
      </c>
    </row>
    <row r="61" spans="1:5" x14ac:dyDescent="0.45">
      <c r="A61">
        <v>60</v>
      </c>
      <c r="B61">
        <v>60</v>
      </c>
      <c r="C61" t="s">
        <v>572</v>
      </c>
      <c r="D61">
        <v>3</v>
      </c>
      <c r="E61" s="4">
        <v>45168</v>
      </c>
    </row>
    <row r="62" spans="1:5" x14ac:dyDescent="0.45">
      <c r="A62">
        <v>61</v>
      </c>
      <c r="B62">
        <v>61</v>
      </c>
      <c r="C62" t="s">
        <v>463</v>
      </c>
      <c r="D62">
        <v>33</v>
      </c>
      <c r="E62" s="4">
        <v>45137</v>
      </c>
    </row>
    <row r="63" spans="1:5" x14ac:dyDescent="0.45">
      <c r="A63">
        <v>62</v>
      </c>
      <c r="B63">
        <v>62</v>
      </c>
      <c r="C63" t="s">
        <v>594</v>
      </c>
      <c r="D63">
        <v>3</v>
      </c>
      <c r="E63" s="4">
        <v>45015</v>
      </c>
    </row>
    <row r="64" spans="1:5" x14ac:dyDescent="0.45">
      <c r="A64">
        <v>63</v>
      </c>
      <c r="B64">
        <v>62</v>
      </c>
      <c r="C64" t="s">
        <v>385</v>
      </c>
      <c r="D64">
        <v>5</v>
      </c>
      <c r="E64" s="4">
        <v>45015</v>
      </c>
    </row>
    <row r="65" spans="1:5" x14ac:dyDescent="0.45">
      <c r="A65">
        <v>64</v>
      </c>
      <c r="B65">
        <v>64</v>
      </c>
      <c r="C65" t="s">
        <v>595</v>
      </c>
      <c r="D65">
        <v>4</v>
      </c>
      <c r="E65" t="s">
        <v>596</v>
      </c>
    </row>
    <row r="66" spans="1:5" x14ac:dyDescent="0.45">
      <c r="A66">
        <v>65</v>
      </c>
      <c r="B66">
        <v>64</v>
      </c>
      <c r="C66" t="s">
        <v>471</v>
      </c>
      <c r="D66">
        <v>34</v>
      </c>
      <c r="E66" t="s">
        <v>596</v>
      </c>
    </row>
    <row r="67" spans="1:5" x14ac:dyDescent="0.45">
      <c r="A67">
        <v>66</v>
      </c>
      <c r="B67">
        <v>66</v>
      </c>
      <c r="C67" t="s">
        <v>388</v>
      </c>
      <c r="D67">
        <v>2</v>
      </c>
      <c r="E67" s="4">
        <v>44956</v>
      </c>
    </row>
    <row r="68" spans="1:5" x14ac:dyDescent="0.45">
      <c r="A68">
        <v>67</v>
      </c>
      <c r="B68">
        <v>67</v>
      </c>
      <c r="C68" t="s">
        <v>282</v>
      </c>
      <c r="D68">
        <v>6</v>
      </c>
      <c r="E68" t="s">
        <v>597</v>
      </c>
    </row>
    <row r="69" spans="1:5" x14ac:dyDescent="0.45">
      <c r="A69">
        <v>68</v>
      </c>
      <c r="B69">
        <v>67</v>
      </c>
      <c r="C69" t="s">
        <v>598</v>
      </c>
      <c r="D69">
        <v>1</v>
      </c>
      <c r="E69" t="s">
        <v>597</v>
      </c>
    </row>
    <row r="70" spans="1:5" x14ac:dyDescent="0.45">
      <c r="A70">
        <v>69</v>
      </c>
      <c r="B70">
        <v>69</v>
      </c>
      <c r="C70" t="s">
        <v>599</v>
      </c>
      <c r="D70">
        <v>2</v>
      </c>
      <c r="E70" s="4">
        <v>45136</v>
      </c>
    </row>
    <row r="71" spans="1:5" x14ac:dyDescent="0.45">
      <c r="A71">
        <v>70</v>
      </c>
      <c r="B71">
        <v>70</v>
      </c>
      <c r="C71" t="s">
        <v>600</v>
      </c>
      <c r="D71">
        <v>3</v>
      </c>
      <c r="E71" s="4">
        <v>45075</v>
      </c>
    </row>
    <row r="72" spans="1:5" x14ac:dyDescent="0.45">
      <c r="A72">
        <v>71</v>
      </c>
      <c r="B72">
        <v>71</v>
      </c>
      <c r="C72" t="s">
        <v>110</v>
      </c>
      <c r="D72">
        <v>1</v>
      </c>
      <c r="E72" s="4">
        <v>45014</v>
      </c>
    </row>
    <row r="73" spans="1:5" x14ac:dyDescent="0.45">
      <c r="A73">
        <v>72</v>
      </c>
      <c r="B73">
        <v>71</v>
      </c>
      <c r="C73" t="s">
        <v>601</v>
      </c>
      <c r="D73">
        <v>35</v>
      </c>
      <c r="E73" s="4">
        <v>45014</v>
      </c>
    </row>
    <row r="74" spans="1:5" x14ac:dyDescent="0.45">
      <c r="A74">
        <v>73</v>
      </c>
      <c r="B74">
        <v>73</v>
      </c>
      <c r="C74" t="s">
        <v>253</v>
      </c>
      <c r="D74">
        <v>3</v>
      </c>
      <c r="E74" s="4">
        <v>44955</v>
      </c>
    </row>
    <row r="75" spans="1:5" x14ac:dyDescent="0.45">
      <c r="A75">
        <v>74</v>
      </c>
      <c r="B75">
        <v>74</v>
      </c>
      <c r="C75" t="s">
        <v>602</v>
      </c>
      <c r="D75">
        <v>1</v>
      </c>
      <c r="E75" s="4">
        <v>45197</v>
      </c>
    </row>
    <row r="76" spans="1:5" x14ac:dyDescent="0.45">
      <c r="A76">
        <v>75</v>
      </c>
      <c r="B76">
        <v>75</v>
      </c>
      <c r="C76" t="s">
        <v>245</v>
      </c>
      <c r="D76">
        <v>5</v>
      </c>
      <c r="E76" s="4">
        <v>45044</v>
      </c>
    </row>
    <row r="77" spans="1:5" x14ac:dyDescent="0.45">
      <c r="A77">
        <v>76</v>
      </c>
      <c r="B77">
        <v>76</v>
      </c>
      <c r="C77" t="s">
        <v>443</v>
      </c>
      <c r="D77">
        <v>4</v>
      </c>
      <c r="E77" s="4">
        <v>44954</v>
      </c>
    </row>
    <row r="78" spans="1:5" x14ac:dyDescent="0.45">
      <c r="A78">
        <v>77</v>
      </c>
      <c r="B78">
        <v>77</v>
      </c>
      <c r="C78" t="s">
        <v>603</v>
      </c>
      <c r="D78">
        <v>1</v>
      </c>
      <c r="E78" s="4">
        <v>45196</v>
      </c>
    </row>
    <row r="79" spans="1:5" x14ac:dyDescent="0.45">
      <c r="A79">
        <v>78</v>
      </c>
      <c r="B79">
        <v>78</v>
      </c>
      <c r="C79" t="s">
        <v>604</v>
      </c>
      <c r="D79">
        <v>4</v>
      </c>
      <c r="E79" s="4">
        <v>45134</v>
      </c>
    </row>
    <row r="80" spans="1:5" x14ac:dyDescent="0.45">
      <c r="A80">
        <v>79</v>
      </c>
      <c r="B80">
        <v>79</v>
      </c>
      <c r="C80" t="s">
        <v>605</v>
      </c>
      <c r="D80">
        <v>7</v>
      </c>
      <c r="E80" s="4">
        <v>45073</v>
      </c>
    </row>
    <row r="81" spans="1:5" x14ac:dyDescent="0.45">
      <c r="A81">
        <v>80</v>
      </c>
      <c r="B81">
        <v>79</v>
      </c>
      <c r="C81" t="s">
        <v>606</v>
      </c>
      <c r="D81">
        <v>6</v>
      </c>
      <c r="E81" s="4">
        <v>45073</v>
      </c>
    </row>
    <row r="82" spans="1:5" x14ac:dyDescent="0.45">
      <c r="A82">
        <v>81</v>
      </c>
      <c r="B82">
        <v>81</v>
      </c>
      <c r="C82" t="s">
        <v>392</v>
      </c>
      <c r="D82">
        <v>8</v>
      </c>
      <c r="E82" s="4">
        <v>45043</v>
      </c>
    </row>
    <row r="83" spans="1:5" x14ac:dyDescent="0.45">
      <c r="A83">
        <v>82</v>
      </c>
      <c r="B83">
        <v>82</v>
      </c>
      <c r="C83" t="s">
        <v>607</v>
      </c>
      <c r="D83">
        <v>36</v>
      </c>
      <c r="E83" s="4">
        <v>45012</v>
      </c>
    </row>
    <row r="84" spans="1:5" x14ac:dyDescent="0.45">
      <c r="A84">
        <v>83</v>
      </c>
      <c r="B84">
        <v>83</v>
      </c>
      <c r="C84" t="s">
        <v>608</v>
      </c>
      <c r="D84">
        <v>37</v>
      </c>
      <c r="E84" s="4">
        <v>44984</v>
      </c>
    </row>
    <row r="85" spans="1:5" x14ac:dyDescent="0.45">
      <c r="A85">
        <v>84</v>
      </c>
      <c r="B85">
        <v>83</v>
      </c>
      <c r="C85" t="s">
        <v>609</v>
      </c>
      <c r="D85" s="4">
        <v>44987</v>
      </c>
      <c r="E85" s="4">
        <v>44984</v>
      </c>
    </row>
    <row r="86" spans="1:5" x14ac:dyDescent="0.45">
      <c r="A86">
        <v>85</v>
      </c>
      <c r="B86">
        <v>83</v>
      </c>
      <c r="C86" t="s">
        <v>610</v>
      </c>
      <c r="D86">
        <v>4</v>
      </c>
      <c r="E86" s="4">
        <v>44984</v>
      </c>
    </row>
    <row r="87" spans="1:5" x14ac:dyDescent="0.45">
      <c r="A87">
        <v>86</v>
      </c>
      <c r="B87">
        <v>83</v>
      </c>
      <c r="C87" t="s">
        <v>612</v>
      </c>
      <c r="D87" s="4">
        <v>44987</v>
      </c>
      <c r="E87" s="4">
        <v>44984</v>
      </c>
    </row>
    <row r="88" spans="1:5" x14ac:dyDescent="0.45">
      <c r="A88">
        <v>87</v>
      </c>
      <c r="B88">
        <v>87</v>
      </c>
      <c r="C88" t="s">
        <v>408</v>
      </c>
      <c r="D88">
        <v>3</v>
      </c>
      <c r="E88" t="s">
        <v>613</v>
      </c>
    </row>
    <row r="89" spans="1:5" x14ac:dyDescent="0.45">
      <c r="A89">
        <v>88</v>
      </c>
      <c r="B89">
        <v>88</v>
      </c>
      <c r="C89" t="s">
        <v>614</v>
      </c>
      <c r="D89">
        <v>2</v>
      </c>
      <c r="E89" s="4">
        <v>45195</v>
      </c>
    </row>
    <row r="90" spans="1:5" x14ac:dyDescent="0.45">
      <c r="A90">
        <v>89</v>
      </c>
      <c r="B90">
        <v>89</v>
      </c>
      <c r="C90" t="s">
        <v>615</v>
      </c>
      <c r="D90">
        <v>2</v>
      </c>
      <c r="E90" s="4">
        <v>45164</v>
      </c>
    </row>
    <row r="91" spans="1:5" x14ac:dyDescent="0.45">
      <c r="A91">
        <v>90</v>
      </c>
      <c r="B91">
        <v>90</v>
      </c>
      <c r="C91" t="s">
        <v>428</v>
      </c>
      <c r="D91">
        <v>4</v>
      </c>
      <c r="E91" s="4">
        <v>45133</v>
      </c>
    </row>
    <row r="92" spans="1:5" x14ac:dyDescent="0.45">
      <c r="A92">
        <v>91</v>
      </c>
      <c r="B92">
        <v>90</v>
      </c>
      <c r="C92" t="s">
        <v>616</v>
      </c>
      <c r="D92">
        <v>3</v>
      </c>
      <c r="E92" s="4">
        <v>45133</v>
      </c>
    </row>
    <row r="93" spans="1:5" x14ac:dyDescent="0.45">
      <c r="A93">
        <v>92</v>
      </c>
      <c r="B93">
        <v>92</v>
      </c>
      <c r="C93" t="s">
        <v>617</v>
      </c>
      <c r="D93">
        <v>5</v>
      </c>
      <c r="E93" s="4">
        <v>45072</v>
      </c>
    </row>
    <row r="94" spans="1:5" x14ac:dyDescent="0.45">
      <c r="A94">
        <v>93</v>
      </c>
      <c r="B94">
        <v>92</v>
      </c>
      <c r="C94" t="s">
        <v>618</v>
      </c>
      <c r="D94">
        <v>1</v>
      </c>
      <c r="E94" s="4">
        <v>45072</v>
      </c>
    </row>
    <row r="95" spans="1:5" x14ac:dyDescent="0.45">
      <c r="A95">
        <v>94</v>
      </c>
      <c r="B95">
        <v>94</v>
      </c>
      <c r="C95" t="s">
        <v>619</v>
      </c>
      <c r="D95">
        <v>38</v>
      </c>
      <c r="E95" s="4">
        <v>45042</v>
      </c>
    </row>
    <row r="96" spans="1:5" x14ac:dyDescent="0.45">
      <c r="A96">
        <v>95</v>
      </c>
      <c r="B96">
        <v>95</v>
      </c>
      <c r="C96" t="s">
        <v>234</v>
      </c>
      <c r="D96">
        <v>2</v>
      </c>
      <c r="E96" s="4">
        <v>45011</v>
      </c>
    </row>
    <row r="97" spans="1:5" x14ac:dyDescent="0.45">
      <c r="A97">
        <v>96</v>
      </c>
      <c r="B97">
        <v>96</v>
      </c>
      <c r="C97" t="s">
        <v>620</v>
      </c>
      <c r="D97">
        <v>8</v>
      </c>
      <c r="E97" s="4">
        <v>44952</v>
      </c>
    </row>
    <row r="98" spans="1:5" x14ac:dyDescent="0.45">
      <c r="A98">
        <v>97</v>
      </c>
      <c r="B98">
        <v>96</v>
      </c>
      <c r="C98" t="s">
        <v>621</v>
      </c>
      <c r="D98">
        <v>1</v>
      </c>
      <c r="E98" s="4">
        <v>44952</v>
      </c>
    </row>
    <row r="99" spans="1:5" x14ac:dyDescent="0.45">
      <c r="A99">
        <v>98</v>
      </c>
      <c r="B99">
        <v>98</v>
      </c>
      <c r="C99" t="s">
        <v>306</v>
      </c>
      <c r="D99">
        <v>1</v>
      </c>
      <c r="E99" s="4">
        <v>45194</v>
      </c>
    </row>
    <row r="100" spans="1:5" x14ac:dyDescent="0.45">
      <c r="A100">
        <v>99</v>
      </c>
      <c r="B100">
        <v>99</v>
      </c>
      <c r="C100" t="s">
        <v>332</v>
      </c>
      <c r="D100">
        <v>39</v>
      </c>
      <c r="E100" s="4">
        <v>45163</v>
      </c>
    </row>
    <row r="101" spans="1:5" x14ac:dyDescent="0.45">
      <c r="A101">
        <v>100</v>
      </c>
      <c r="B101">
        <v>99</v>
      </c>
      <c r="C101" t="s">
        <v>622</v>
      </c>
      <c r="D101">
        <v>7</v>
      </c>
      <c r="E101" s="4">
        <v>45163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37BB6-24F3-4A56-82D9-C022073836C8}">
  <dimension ref="A1:R502"/>
  <sheetViews>
    <sheetView topLeftCell="A55" workbookViewId="0">
      <selection activeCell="B2" sqref="B2:B101"/>
    </sheetView>
  </sheetViews>
  <sheetFormatPr defaultRowHeight="14.25" x14ac:dyDescent="0.45"/>
  <cols>
    <col min="2" max="2" width="12.06640625" customWidth="1"/>
    <col min="3" max="3" width="50.06640625" bestFit="1" customWidth="1"/>
    <col min="4" max="4" width="26.53125" bestFit="1" customWidth="1"/>
    <col min="15" max="15" width="33.19921875" customWidth="1"/>
    <col min="16" max="16" width="25.265625" customWidth="1"/>
  </cols>
  <sheetData>
    <row r="1" spans="1:18" x14ac:dyDescent="0.45">
      <c r="A1" t="s">
        <v>851</v>
      </c>
      <c r="B1" t="s">
        <v>527</v>
      </c>
      <c r="C1" t="s">
        <v>528</v>
      </c>
      <c r="D1" t="s">
        <v>784</v>
      </c>
      <c r="E1" t="s">
        <v>785</v>
      </c>
      <c r="G1" t="s">
        <v>627</v>
      </c>
      <c r="M1" t="s">
        <v>787</v>
      </c>
      <c r="N1" t="s">
        <v>527</v>
      </c>
      <c r="O1" t="s">
        <v>528</v>
      </c>
      <c r="P1" t="s">
        <v>784</v>
      </c>
      <c r="Q1" t="s">
        <v>785</v>
      </c>
      <c r="R1" t="s">
        <v>786</v>
      </c>
    </row>
    <row r="2" spans="1:18" x14ac:dyDescent="0.45">
      <c r="A2">
        <v>1</v>
      </c>
      <c r="B2">
        <v>1</v>
      </c>
      <c r="C2" t="s">
        <v>493</v>
      </c>
      <c r="D2" t="s">
        <v>630</v>
      </c>
      <c r="E2">
        <v>100</v>
      </c>
      <c r="G2" t="s">
        <v>628</v>
      </c>
      <c r="M2">
        <v>1</v>
      </c>
      <c r="N2">
        <f t="shared" ref="N2:R11" si="0">INDEX($G$4:$G$502,(COLUMNS($N$1:$R$1)*(ROW()-ROW($M$2:$M$101)))+(COLUMN()-COLUMN($N$1:$R$1))+1,1)</f>
        <v>1</v>
      </c>
      <c r="O2" t="str">
        <f t="shared" si="0"/>
        <v>Massachusetts Institute of Technology (MIT)</v>
      </c>
      <c r="P2" t="str">
        <f t="shared" si="0"/>
        <v> Cambridge, United States</v>
      </c>
      <c r="Q2">
        <f t="shared" si="0"/>
        <v>100</v>
      </c>
      <c r="R2" t="str">
        <f t="shared" si="0"/>
        <v> Shortlist</v>
      </c>
    </row>
    <row r="3" spans="1:18" x14ac:dyDescent="0.45">
      <c r="A3">
        <v>2</v>
      </c>
      <c r="B3">
        <v>2</v>
      </c>
      <c r="C3" t="s">
        <v>15</v>
      </c>
      <c r="D3" t="s">
        <v>632</v>
      </c>
      <c r="E3" t="s">
        <v>384</v>
      </c>
      <c r="G3" t="s">
        <v>629</v>
      </c>
      <c r="M3">
        <v>2</v>
      </c>
      <c r="N3">
        <f t="shared" si="0"/>
        <v>2</v>
      </c>
      <c r="O3" t="str">
        <f t="shared" si="0"/>
        <v>University of Cambridge</v>
      </c>
      <c r="P3" t="str">
        <f t="shared" si="0"/>
        <v> Cambridge, United Kingdom</v>
      </c>
      <c r="Q3" t="str">
        <f t="shared" si="0"/>
        <v>98.8</v>
      </c>
      <c r="R3" t="str">
        <f t="shared" si="0"/>
        <v> Shortlist</v>
      </c>
    </row>
    <row r="4" spans="1:18" x14ac:dyDescent="0.45">
      <c r="A4">
        <v>3</v>
      </c>
      <c r="B4">
        <v>3</v>
      </c>
      <c r="C4" t="s">
        <v>21</v>
      </c>
      <c r="D4" t="s">
        <v>633</v>
      </c>
      <c r="E4" t="s">
        <v>634</v>
      </c>
      <c r="G4">
        <v>1</v>
      </c>
      <c r="M4">
        <v>3</v>
      </c>
      <c r="N4">
        <f t="shared" si="0"/>
        <v>3</v>
      </c>
      <c r="O4" t="str">
        <f t="shared" si="0"/>
        <v>Stanford University</v>
      </c>
      <c r="P4" t="str">
        <f t="shared" si="0"/>
        <v> Stanford, United States</v>
      </c>
      <c r="Q4" t="str">
        <f t="shared" si="0"/>
        <v>98.5</v>
      </c>
      <c r="R4" t="str">
        <f t="shared" si="0"/>
        <v> Shortlist</v>
      </c>
    </row>
    <row r="5" spans="1:18" x14ac:dyDescent="0.45">
      <c r="A5">
        <v>4</v>
      </c>
      <c r="B5">
        <v>4</v>
      </c>
      <c r="C5" t="s">
        <v>0</v>
      </c>
      <c r="D5" t="s">
        <v>635</v>
      </c>
      <c r="E5" t="s">
        <v>636</v>
      </c>
      <c r="G5" t="s">
        <v>493</v>
      </c>
      <c r="M5">
        <v>4</v>
      </c>
      <c r="N5">
        <f t="shared" si="0"/>
        <v>4</v>
      </c>
      <c r="O5" t="str">
        <f t="shared" si="0"/>
        <v>University of Oxford</v>
      </c>
      <c r="P5" t="str">
        <f t="shared" si="0"/>
        <v> Oxford, United Kingdom</v>
      </c>
      <c r="Q5" t="str">
        <f t="shared" si="0"/>
        <v>98.4</v>
      </c>
      <c r="R5" t="str">
        <f t="shared" si="0"/>
        <v> Shortlist</v>
      </c>
    </row>
    <row r="6" spans="1:18" x14ac:dyDescent="0.45">
      <c r="A6">
        <v>5</v>
      </c>
      <c r="B6">
        <v>5</v>
      </c>
      <c r="C6" t="s">
        <v>8</v>
      </c>
      <c r="D6" t="s">
        <v>630</v>
      </c>
      <c r="E6" t="s">
        <v>407</v>
      </c>
      <c r="G6" t="s">
        <v>630</v>
      </c>
      <c r="M6">
        <v>5</v>
      </c>
      <c r="N6">
        <f t="shared" si="0"/>
        <v>5</v>
      </c>
      <c r="O6" t="str">
        <f t="shared" si="0"/>
        <v>Harvard University</v>
      </c>
      <c r="P6" t="str">
        <f t="shared" si="0"/>
        <v> Cambridge, United States</v>
      </c>
      <c r="Q6" t="str">
        <f t="shared" si="0"/>
        <v>97.6</v>
      </c>
      <c r="R6" t="str">
        <f t="shared" si="0"/>
        <v> Shortlist</v>
      </c>
    </row>
    <row r="7" spans="1:18" x14ac:dyDescent="0.45">
      <c r="A7">
        <v>6</v>
      </c>
      <c r="B7">
        <v>6</v>
      </c>
      <c r="C7" t="s">
        <v>637</v>
      </c>
      <c r="D7" t="s">
        <v>638</v>
      </c>
      <c r="E7">
        <v>97</v>
      </c>
      <c r="G7">
        <v>100</v>
      </c>
      <c r="M7">
        <v>6</v>
      </c>
      <c r="N7">
        <f t="shared" si="0"/>
        <v>6</v>
      </c>
      <c r="O7" t="str">
        <f t="shared" si="0"/>
        <v>California Institute of Technology (Caltech)</v>
      </c>
      <c r="P7" t="str">
        <f t="shared" si="0"/>
        <v> Pasadena, United States</v>
      </c>
      <c r="Q7">
        <f t="shared" si="0"/>
        <v>97</v>
      </c>
      <c r="R7" t="str">
        <f t="shared" si="0"/>
        <v> Shortlist</v>
      </c>
    </row>
    <row r="8" spans="1:18" x14ac:dyDescent="0.45">
      <c r="A8">
        <v>7</v>
      </c>
      <c r="B8">
        <v>6</v>
      </c>
      <c r="C8" t="s">
        <v>54</v>
      </c>
      <c r="D8" t="s">
        <v>639</v>
      </c>
      <c r="E8">
        <v>97</v>
      </c>
      <c r="G8" t="s">
        <v>631</v>
      </c>
      <c r="M8">
        <v>7</v>
      </c>
      <c r="N8">
        <f t="shared" si="0"/>
        <v>6</v>
      </c>
      <c r="O8" t="str">
        <f t="shared" si="0"/>
        <v>Imperial College London</v>
      </c>
      <c r="P8" t="str">
        <f t="shared" si="0"/>
        <v> London, United Kingdom</v>
      </c>
      <c r="Q8">
        <f t="shared" si="0"/>
        <v>97</v>
      </c>
      <c r="R8" t="str">
        <f t="shared" si="0"/>
        <v> Shortlist</v>
      </c>
    </row>
    <row r="9" spans="1:18" x14ac:dyDescent="0.45">
      <c r="A9">
        <v>8</v>
      </c>
      <c r="B9">
        <v>8</v>
      </c>
      <c r="C9" t="s">
        <v>127</v>
      </c>
      <c r="D9" t="s">
        <v>639</v>
      </c>
      <c r="E9">
        <v>95</v>
      </c>
      <c r="G9">
        <v>2</v>
      </c>
      <c r="M9">
        <v>8</v>
      </c>
      <c r="N9">
        <f t="shared" si="0"/>
        <v>8</v>
      </c>
      <c r="O9" t="str">
        <f t="shared" si="0"/>
        <v>UCL</v>
      </c>
      <c r="P9" t="str">
        <f t="shared" si="0"/>
        <v> London, United Kingdom</v>
      </c>
      <c r="Q9">
        <f t="shared" si="0"/>
        <v>95</v>
      </c>
      <c r="R9" t="str">
        <f t="shared" si="0"/>
        <v> Shortlist</v>
      </c>
    </row>
    <row r="10" spans="1:18" x14ac:dyDescent="0.45">
      <c r="A10">
        <v>9</v>
      </c>
      <c r="B10">
        <v>9</v>
      </c>
      <c r="C10" t="s">
        <v>67</v>
      </c>
      <c r="D10" t="s">
        <v>640</v>
      </c>
      <c r="E10" t="s">
        <v>29</v>
      </c>
      <c r="G10" t="s">
        <v>15</v>
      </c>
      <c r="M10">
        <v>9</v>
      </c>
      <c r="N10">
        <f t="shared" si="0"/>
        <v>9</v>
      </c>
      <c r="O10" t="str">
        <f t="shared" si="0"/>
        <v>ETH Zurich</v>
      </c>
      <c r="P10" t="str">
        <f t="shared" si="0"/>
        <v> Zürich, Switzerland</v>
      </c>
      <c r="Q10" t="str">
        <f t="shared" si="0"/>
        <v>93.6</v>
      </c>
      <c r="R10" t="str">
        <f t="shared" si="0"/>
        <v> Shortlist</v>
      </c>
    </row>
    <row r="11" spans="1:18" x14ac:dyDescent="0.45">
      <c r="A11">
        <v>10</v>
      </c>
      <c r="B11">
        <v>10</v>
      </c>
      <c r="C11" t="s">
        <v>501</v>
      </c>
      <c r="D11" t="s">
        <v>641</v>
      </c>
      <c r="E11" t="s">
        <v>295</v>
      </c>
      <c r="G11" t="s">
        <v>632</v>
      </c>
      <c r="M11">
        <v>10</v>
      </c>
      <c r="N11">
        <f t="shared" si="0"/>
        <v>10</v>
      </c>
      <c r="O11" t="str">
        <f t="shared" si="0"/>
        <v>University of Chicago</v>
      </c>
      <c r="P11" t="str">
        <f t="shared" si="0"/>
        <v> Chicago, United States</v>
      </c>
      <c r="Q11" t="str">
        <f t="shared" si="0"/>
        <v>93.2</v>
      </c>
      <c r="R11" t="str">
        <f t="shared" si="0"/>
        <v> Shortlist</v>
      </c>
    </row>
    <row r="12" spans="1:18" x14ac:dyDescent="0.45">
      <c r="A12">
        <v>11</v>
      </c>
      <c r="B12">
        <v>11</v>
      </c>
      <c r="C12" t="s">
        <v>642</v>
      </c>
      <c r="D12" t="s">
        <v>643</v>
      </c>
      <c r="E12" t="s">
        <v>51</v>
      </c>
      <c r="G12" t="s">
        <v>384</v>
      </c>
      <c r="M12">
        <v>11</v>
      </c>
      <c r="N12">
        <f t="shared" ref="N12:R21" si="1">INDEX($G$4:$G$502,(COLUMNS($N$1:$R$1)*(ROW()-ROW($M$2:$M$101)))+(COLUMN()-COLUMN($N$1:$R$1))+1,1)</f>
        <v>11</v>
      </c>
      <c r="O12" t="str">
        <f t="shared" si="1"/>
        <v>National University of Singapore (NUS)</v>
      </c>
      <c r="P12" t="str">
        <f t="shared" si="1"/>
        <v> Singapore, Singapore</v>
      </c>
      <c r="Q12" t="str">
        <f t="shared" si="1"/>
        <v>92.7</v>
      </c>
      <c r="R12" t="str">
        <f t="shared" si="1"/>
        <v> Shortlist</v>
      </c>
    </row>
    <row r="13" spans="1:18" x14ac:dyDescent="0.45">
      <c r="A13">
        <v>12</v>
      </c>
      <c r="B13">
        <v>12</v>
      </c>
      <c r="C13" t="s">
        <v>97</v>
      </c>
      <c r="D13" t="s">
        <v>644</v>
      </c>
      <c r="E13" t="s">
        <v>299</v>
      </c>
      <c r="G13" t="s">
        <v>631</v>
      </c>
      <c r="M13">
        <v>12</v>
      </c>
      <c r="N13">
        <f t="shared" si="1"/>
        <v>12</v>
      </c>
      <c r="O13" t="str">
        <f t="shared" si="1"/>
        <v>Peking University</v>
      </c>
      <c r="P13" t="str">
        <f t="shared" si="1"/>
        <v> Beijing, China (Mainland)</v>
      </c>
      <c r="Q13" t="str">
        <f t="shared" si="1"/>
        <v>91.3</v>
      </c>
      <c r="R13" t="str">
        <f t="shared" si="1"/>
        <v> Shortlist</v>
      </c>
    </row>
    <row r="14" spans="1:18" x14ac:dyDescent="0.45">
      <c r="A14">
        <v>13</v>
      </c>
      <c r="B14">
        <v>13</v>
      </c>
      <c r="C14" t="s">
        <v>79</v>
      </c>
      <c r="D14" t="s">
        <v>645</v>
      </c>
      <c r="E14" t="s">
        <v>305</v>
      </c>
      <c r="G14">
        <v>3</v>
      </c>
      <c r="M14">
        <v>13</v>
      </c>
      <c r="N14">
        <f t="shared" si="1"/>
        <v>13</v>
      </c>
      <c r="O14" t="str">
        <f t="shared" si="1"/>
        <v>University of Pennsylvania</v>
      </c>
      <c r="P14" t="str">
        <f t="shared" si="1"/>
        <v> Philadelphia, United States</v>
      </c>
      <c r="Q14" t="str">
        <f t="shared" si="1"/>
        <v>90.6</v>
      </c>
      <c r="R14" t="str">
        <f t="shared" si="1"/>
        <v> Shortlist</v>
      </c>
    </row>
    <row r="15" spans="1:18" x14ac:dyDescent="0.45">
      <c r="A15">
        <v>14</v>
      </c>
      <c r="B15">
        <v>14</v>
      </c>
      <c r="C15" t="s">
        <v>89</v>
      </c>
      <c r="D15" t="s">
        <v>644</v>
      </c>
      <c r="E15" t="s">
        <v>92</v>
      </c>
      <c r="G15" t="s">
        <v>21</v>
      </c>
      <c r="M15">
        <v>14</v>
      </c>
      <c r="N15">
        <f t="shared" si="1"/>
        <v>14</v>
      </c>
      <c r="O15" t="str">
        <f t="shared" si="1"/>
        <v>Tsinghua University</v>
      </c>
      <c r="P15" t="str">
        <f t="shared" si="1"/>
        <v> Beijing, China (Mainland)</v>
      </c>
      <c r="Q15" t="str">
        <f t="shared" si="1"/>
        <v>90.1</v>
      </c>
      <c r="R15" t="str">
        <f t="shared" si="1"/>
        <v> Shortlist</v>
      </c>
    </row>
    <row r="16" spans="1:18" x14ac:dyDescent="0.45">
      <c r="A16">
        <v>15</v>
      </c>
      <c r="B16">
        <v>15</v>
      </c>
      <c r="C16" t="s">
        <v>537</v>
      </c>
      <c r="D16" t="s">
        <v>646</v>
      </c>
      <c r="E16" t="s">
        <v>87</v>
      </c>
      <c r="G16" t="s">
        <v>633</v>
      </c>
      <c r="M16">
        <v>15</v>
      </c>
      <c r="N16">
        <f t="shared" si="1"/>
        <v>15</v>
      </c>
      <c r="O16" t="str">
        <f t="shared" si="1"/>
        <v>The University of Edinburgh</v>
      </c>
      <c r="P16" t="str">
        <f t="shared" si="1"/>
        <v> Edinburgh, United Kingdom</v>
      </c>
      <c r="Q16" t="str">
        <f t="shared" si="1"/>
        <v>89.5</v>
      </c>
      <c r="R16" t="str">
        <f t="shared" si="1"/>
        <v> Shortlist</v>
      </c>
    </row>
    <row r="17" spans="1:18" x14ac:dyDescent="0.45">
      <c r="A17">
        <v>16</v>
      </c>
      <c r="B17">
        <v>16</v>
      </c>
      <c r="C17" t="s">
        <v>647</v>
      </c>
      <c r="D17" t="s">
        <v>648</v>
      </c>
      <c r="E17" t="s">
        <v>649</v>
      </c>
      <c r="G17" t="s">
        <v>634</v>
      </c>
      <c r="M17">
        <v>16</v>
      </c>
      <c r="N17">
        <f t="shared" si="1"/>
        <v>16</v>
      </c>
      <c r="O17" t="str">
        <f t="shared" si="1"/>
        <v>EPFL</v>
      </c>
      <c r="P17" t="str">
        <f t="shared" si="1"/>
        <v> Lausanne, Switzerland</v>
      </c>
      <c r="Q17" t="str">
        <f t="shared" si="1"/>
        <v>89.2</v>
      </c>
      <c r="R17" t="str">
        <f t="shared" si="1"/>
        <v> Shortlist</v>
      </c>
    </row>
    <row r="18" spans="1:18" x14ac:dyDescent="0.45">
      <c r="A18">
        <v>17</v>
      </c>
      <c r="B18">
        <v>16</v>
      </c>
      <c r="C18" t="s">
        <v>36</v>
      </c>
      <c r="D18" t="s">
        <v>650</v>
      </c>
      <c r="E18" t="s">
        <v>649</v>
      </c>
      <c r="G18" t="s">
        <v>631</v>
      </c>
      <c r="M18">
        <v>17</v>
      </c>
      <c r="N18">
        <f t="shared" si="1"/>
        <v>16</v>
      </c>
      <c r="O18" t="str">
        <f t="shared" si="1"/>
        <v>Princeton University</v>
      </c>
      <c r="P18" t="str">
        <f t="shared" si="1"/>
        <v> Princeton, United States</v>
      </c>
      <c r="Q18" t="str">
        <f t="shared" si="1"/>
        <v>89.2</v>
      </c>
      <c r="R18" t="str">
        <f t="shared" si="1"/>
        <v> Shortlist</v>
      </c>
    </row>
    <row r="19" spans="1:18" x14ac:dyDescent="0.45">
      <c r="A19">
        <v>18</v>
      </c>
      <c r="B19">
        <v>18</v>
      </c>
      <c r="C19" t="s">
        <v>48</v>
      </c>
      <c r="D19" t="s">
        <v>651</v>
      </c>
      <c r="E19">
        <v>89</v>
      </c>
      <c r="G19">
        <v>4</v>
      </c>
      <c r="M19">
        <v>18</v>
      </c>
      <c r="N19">
        <f t="shared" si="1"/>
        <v>18</v>
      </c>
      <c r="O19" t="str">
        <f t="shared" si="1"/>
        <v>Yale University</v>
      </c>
      <c r="P19" t="str">
        <f t="shared" si="1"/>
        <v> New Haven, United States</v>
      </c>
      <c r="Q19">
        <f t="shared" si="1"/>
        <v>89</v>
      </c>
      <c r="R19" t="str">
        <f t="shared" si="1"/>
        <v> Shortlist</v>
      </c>
    </row>
    <row r="20" spans="1:18" x14ac:dyDescent="0.45">
      <c r="A20">
        <v>19</v>
      </c>
      <c r="B20">
        <v>19</v>
      </c>
      <c r="C20" t="s">
        <v>652</v>
      </c>
      <c r="D20" t="s">
        <v>643</v>
      </c>
      <c r="E20" t="s">
        <v>653</v>
      </c>
      <c r="G20" t="s">
        <v>0</v>
      </c>
      <c r="M20">
        <v>19</v>
      </c>
      <c r="N20">
        <f t="shared" si="1"/>
        <v>19</v>
      </c>
      <c r="O20" t="str">
        <f t="shared" si="1"/>
        <v>Nanyang Technological University, Singapore (NTU Singapore)</v>
      </c>
      <c r="P20" t="str">
        <f t="shared" si="1"/>
        <v> Singapore, Singapore</v>
      </c>
      <c r="Q20" t="str">
        <f t="shared" si="1"/>
        <v>88.4</v>
      </c>
      <c r="R20" t="str">
        <f t="shared" si="1"/>
        <v> Shortlist</v>
      </c>
    </row>
    <row r="21" spans="1:18" x14ac:dyDescent="0.45">
      <c r="A21">
        <v>20</v>
      </c>
      <c r="B21">
        <v>20</v>
      </c>
      <c r="C21" t="s">
        <v>118</v>
      </c>
      <c r="D21" t="s">
        <v>654</v>
      </c>
      <c r="E21" t="s">
        <v>209</v>
      </c>
      <c r="G21" t="s">
        <v>635</v>
      </c>
      <c r="M21">
        <v>20</v>
      </c>
      <c r="N21">
        <f t="shared" si="1"/>
        <v>20</v>
      </c>
      <c r="O21" t="str">
        <f t="shared" si="1"/>
        <v>Cornell University</v>
      </c>
      <c r="P21" t="str">
        <f t="shared" si="1"/>
        <v> Ithaca, United States</v>
      </c>
      <c r="Q21" t="str">
        <f t="shared" si="1"/>
        <v>87.2</v>
      </c>
      <c r="R21" t="str">
        <f t="shared" si="1"/>
        <v> Shortlist</v>
      </c>
    </row>
    <row r="22" spans="1:18" x14ac:dyDescent="0.45">
      <c r="A22">
        <v>21</v>
      </c>
      <c r="B22">
        <v>21</v>
      </c>
      <c r="C22" t="s">
        <v>621</v>
      </c>
      <c r="D22" t="s">
        <v>655</v>
      </c>
      <c r="E22">
        <v>87</v>
      </c>
      <c r="G22" t="s">
        <v>636</v>
      </c>
      <c r="M22">
        <v>21</v>
      </c>
      <c r="N22">
        <f t="shared" ref="N22:R31" si="2">INDEX($G$4:$G$502,(COLUMNS($N$1:$R$1)*(ROW()-ROW($M$2:$M$101)))+(COLUMN()-COLUMN($N$1:$R$1))+1,1)</f>
        <v>21</v>
      </c>
      <c r="O22" t="str">
        <f t="shared" si="2"/>
        <v>The University of Hong Kong</v>
      </c>
      <c r="P22" t="str">
        <f t="shared" si="2"/>
        <v> Hong Kong, Hong Kong SAR</v>
      </c>
      <c r="Q22">
        <f t="shared" si="2"/>
        <v>87</v>
      </c>
      <c r="R22" t="str">
        <f t="shared" si="2"/>
        <v> Shortlist</v>
      </c>
    </row>
    <row r="23" spans="1:18" x14ac:dyDescent="0.45">
      <c r="A23">
        <v>22</v>
      </c>
      <c r="B23">
        <v>22</v>
      </c>
      <c r="C23" t="s">
        <v>61</v>
      </c>
      <c r="D23" t="s">
        <v>656</v>
      </c>
      <c r="E23" t="s">
        <v>223</v>
      </c>
      <c r="G23" t="s">
        <v>631</v>
      </c>
      <c r="M23">
        <v>22</v>
      </c>
      <c r="N23">
        <f t="shared" si="2"/>
        <v>22</v>
      </c>
      <c r="O23" t="str">
        <f t="shared" si="2"/>
        <v>Columbia University</v>
      </c>
      <c r="P23" t="str">
        <f t="shared" si="2"/>
        <v> New York City, United States</v>
      </c>
      <c r="Q23" t="str">
        <f t="shared" si="2"/>
        <v>86.7</v>
      </c>
      <c r="R23" t="str">
        <f t="shared" si="2"/>
        <v> Shortlist</v>
      </c>
    </row>
    <row r="24" spans="1:18" x14ac:dyDescent="0.45">
      <c r="A24">
        <v>23</v>
      </c>
      <c r="B24">
        <v>23</v>
      </c>
      <c r="C24" t="s">
        <v>220</v>
      </c>
      <c r="D24" t="s">
        <v>657</v>
      </c>
      <c r="E24" t="s">
        <v>658</v>
      </c>
      <c r="G24">
        <v>5</v>
      </c>
      <c r="M24">
        <v>23</v>
      </c>
      <c r="N24">
        <f t="shared" si="2"/>
        <v>23</v>
      </c>
      <c r="O24" t="str">
        <f t="shared" si="2"/>
        <v>The University of Tokyo</v>
      </c>
      <c r="P24" t="str">
        <f t="shared" si="2"/>
        <v> Tokyo, Japan</v>
      </c>
      <c r="Q24" t="str">
        <f t="shared" si="2"/>
        <v>85.3</v>
      </c>
      <c r="R24" t="str">
        <f t="shared" si="2"/>
        <v> Shortlist</v>
      </c>
    </row>
    <row r="25" spans="1:18" x14ac:dyDescent="0.45">
      <c r="A25">
        <v>24</v>
      </c>
      <c r="B25">
        <v>24</v>
      </c>
      <c r="C25" t="s">
        <v>83</v>
      </c>
      <c r="D25" t="s">
        <v>659</v>
      </c>
      <c r="E25" t="s">
        <v>660</v>
      </c>
      <c r="G25" t="s">
        <v>8</v>
      </c>
      <c r="M25">
        <v>24</v>
      </c>
      <c r="N25">
        <f t="shared" si="2"/>
        <v>24</v>
      </c>
      <c r="O25" t="str">
        <f t="shared" si="2"/>
        <v>Johns Hopkins University</v>
      </c>
      <c r="P25" t="str">
        <f t="shared" si="2"/>
        <v> Baltimore, United States</v>
      </c>
      <c r="Q25" t="str">
        <f t="shared" si="2"/>
        <v>85.1</v>
      </c>
      <c r="R25" t="str">
        <f t="shared" si="2"/>
        <v> Shortlist</v>
      </c>
    </row>
    <row r="26" spans="1:18" x14ac:dyDescent="0.45">
      <c r="A26">
        <v>25</v>
      </c>
      <c r="B26">
        <v>25</v>
      </c>
      <c r="C26" t="s">
        <v>133</v>
      </c>
      <c r="D26" t="s">
        <v>661</v>
      </c>
      <c r="E26" t="s">
        <v>662</v>
      </c>
      <c r="G26" t="s">
        <v>630</v>
      </c>
      <c r="M26">
        <v>25</v>
      </c>
      <c r="N26">
        <f t="shared" si="2"/>
        <v>25</v>
      </c>
      <c r="O26" t="str">
        <f t="shared" si="2"/>
        <v>University of Michigan-Ann Arbor</v>
      </c>
      <c r="P26" t="str">
        <f t="shared" si="2"/>
        <v> Ann Arbor, United States</v>
      </c>
      <c r="Q26" t="str">
        <f t="shared" si="2"/>
        <v>84.4</v>
      </c>
      <c r="R26" t="str">
        <f t="shared" si="2"/>
        <v> Shortlist</v>
      </c>
    </row>
    <row r="27" spans="1:18" x14ac:dyDescent="0.45">
      <c r="A27">
        <v>26</v>
      </c>
      <c r="B27">
        <v>26</v>
      </c>
      <c r="C27" t="s">
        <v>663</v>
      </c>
      <c r="D27" t="s">
        <v>664</v>
      </c>
      <c r="E27" t="s">
        <v>665</v>
      </c>
      <c r="G27" t="s">
        <v>407</v>
      </c>
      <c r="M27">
        <v>26</v>
      </c>
      <c r="N27">
        <f t="shared" si="2"/>
        <v>26</v>
      </c>
      <c r="O27" t="str">
        <f t="shared" si="2"/>
        <v>Université PSL</v>
      </c>
      <c r="P27" t="str">
        <f t="shared" si="2"/>
        <v> Paris, France</v>
      </c>
      <c r="Q27" t="str">
        <f t="shared" si="2"/>
        <v>83.8</v>
      </c>
      <c r="R27" t="str">
        <f t="shared" si="2"/>
        <v> Shortlist</v>
      </c>
    </row>
    <row r="28" spans="1:18" x14ac:dyDescent="0.45">
      <c r="A28">
        <v>27</v>
      </c>
      <c r="B28">
        <v>27</v>
      </c>
      <c r="C28" t="s">
        <v>666</v>
      </c>
      <c r="D28" t="s">
        <v>667</v>
      </c>
      <c r="E28" t="s">
        <v>140</v>
      </c>
      <c r="G28" t="s">
        <v>631</v>
      </c>
      <c r="M28">
        <v>27</v>
      </c>
      <c r="N28">
        <f t="shared" si="2"/>
        <v>27</v>
      </c>
      <c r="O28" t="str">
        <f t="shared" si="2"/>
        <v>University of California, Berkeley (UCB)</v>
      </c>
      <c r="P28" t="str">
        <f t="shared" si="2"/>
        <v> Berkeley, United States</v>
      </c>
      <c r="Q28" t="str">
        <f t="shared" si="2"/>
        <v>82.7</v>
      </c>
      <c r="R28" t="str">
        <f t="shared" si="2"/>
        <v> Shortlist</v>
      </c>
    </row>
    <row r="29" spans="1:18" x14ac:dyDescent="0.45">
      <c r="A29">
        <v>28</v>
      </c>
      <c r="B29">
        <v>28</v>
      </c>
      <c r="C29" t="s">
        <v>543</v>
      </c>
      <c r="D29" t="s">
        <v>668</v>
      </c>
      <c r="E29" t="s">
        <v>669</v>
      </c>
      <c r="G29">
        <f>6</f>
        <v>6</v>
      </c>
      <c r="M29">
        <v>28</v>
      </c>
      <c r="N29">
        <f t="shared" si="2"/>
        <v>28</v>
      </c>
      <c r="O29" t="str">
        <f t="shared" si="2"/>
        <v>The University of Manchester</v>
      </c>
      <c r="P29" t="str">
        <f t="shared" si="2"/>
        <v> Manchester, United Kingdom</v>
      </c>
      <c r="Q29" t="str">
        <f t="shared" si="2"/>
        <v>82.3</v>
      </c>
      <c r="R29" t="str">
        <f t="shared" si="2"/>
        <v> Shortlist</v>
      </c>
    </row>
    <row r="30" spans="1:18" x14ac:dyDescent="0.45">
      <c r="A30">
        <v>29</v>
      </c>
      <c r="B30">
        <v>29</v>
      </c>
      <c r="C30" t="s">
        <v>306</v>
      </c>
      <c r="D30" t="s">
        <v>670</v>
      </c>
      <c r="E30" t="s">
        <v>176</v>
      </c>
      <c r="G30" t="s">
        <v>637</v>
      </c>
      <c r="M30">
        <v>29</v>
      </c>
      <c r="N30">
        <f t="shared" si="2"/>
        <v>29</v>
      </c>
      <c r="O30" t="str">
        <f t="shared" si="2"/>
        <v>Seoul National University</v>
      </c>
      <c r="P30" t="str">
        <f t="shared" si="2"/>
        <v> Seoul, South Korea</v>
      </c>
      <c r="Q30" t="str">
        <f t="shared" si="2"/>
        <v>82.2</v>
      </c>
      <c r="R30" t="str">
        <f t="shared" si="2"/>
        <v> Shortlist</v>
      </c>
    </row>
    <row r="31" spans="1:18" x14ac:dyDescent="0.45">
      <c r="A31">
        <v>30</v>
      </c>
      <c r="B31">
        <v>30</v>
      </c>
      <c r="C31" t="s">
        <v>671</v>
      </c>
      <c r="D31" t="s">
        <v>672</v>
      </c>
      <c r="E31" t="s">
        <v>152</v>
      </c>
      <c r="G31" t="s">
        <v>638</v>
      </c>
      <c r="M31">
        <v>30</v>
      </c>
      <c r="N31">
        <f t="shared" si="2"/>
        <v>30</v>
      </c>
      <c r="O31" t="str">
        <f t="shared" si="2"/>
        <v>Australian National University (ANU)</v>
      </c>
      <c r="P31" t="str">
        <f t="shared" si="2"/>
        <v> Canberra, Australia</v>
      </c>
      <c r="Q31" t="str">
        <f t="shared" si="2"/>
        <v>82.1</v>
      </c>
      <c r="R31" t="str">
        <f t="shared" si="2"/>
        <v> Shortlist</v>
      </c>
    </row>
    <row r="32" spans="1:18" x14ac:dyDescent="0.45">
      <c r="A32">
        <v>31</v>
      </c>
      <c r="B32">
        <v>31</v>
      </c>
      <c r="C32" t="s">
        <v>253</v>
      </c>
      <c r="D32" t="s">
        <v>673</v>
      </c>
      <c r="E32" t="s">
        <v>674</v>
      </c>
      <c r="G32">
        <v>97</v>
      </c>
      <c r="M32">
        <v>31</v>
      </c>
      <c r="N32">
        <f t="shared" ref="N32:R41" si="3">INDEX($G$4:$G$502,(COLUMNS($N$1:$R$1)*(ROW()-ROW($M$2:$M$101)))+(COLUMN()-COLUMN($N$1:$R$1))+1,1)</f>
        <v>31</v>
      </c>
      <c r="O32" t="str">
        <f t="shared" si="3"/>
        <v>McGill University</v>
      </c>
      <c r="P32" t="str">
        <f t="shared" si="3"/>
        <v> Montreal, Canada</v>
      </c>
      <c r="Q32" t="str">
        <f t="shared" si="3"/>
        <v>81.9</v>
      </c>
      <c r="R32" t="str">
        <f t="shared" si="3"/>
        <v> Shortlist</v>
      </c>
    </row>
    <row r="33" spans="1:18" x14ac:dyDescent="0.45">
      <c r="A33">
        <v>32</v>
      </c>
      <c r="B33">
        <v>32</v>
      </c>
      <c r="C33" t="s">
        <v>151</v>
      </c>
      <c r="D33" t="s">
        <v>675</v>
      </c>
      <c r="E33" t="s">
        <v>165</v>
      </c>
      <c r="G33" t="s">
        <v>631</v>
      </c>
      <c r="M33">
        <v>32</v>
      </c>
      <c r="N33">
        <f t="shared" si="3"/>
        <v>32</v>
      </c>
      <c r="O33" t="str">
        <f t="shared" si="3"/>
        <v>Northwestern University</v>
      </c>
      <c r="P33" t="str">
        <f t="shared" si="3"/>
        <v> Evanston, United States</v>
      </c>
      <c r="Q33" t="str">
        <f t="shared" si="3"/>
        <v>81.8</v>
      </c>
      <c r="R33" t="str">
        <f t="shared" si="3"/>
        <v> Shortlist</v>
      </c>
    </row>
    <row r="34" spans="1:18" x14ac:dyDescent="0.45">
      <c r="A34">
        <v>33</v>
      </c>
      <c r="B34">
        <v>33</v>
      </c>
      <c r="C34" t="s">
        <v>533</v>
      </c>
      <c r="D34" t="s">
        <v>676</v>
      </c>
      <c r="E34" t="s">
        <v>677</v>
      </c>
      <c r="G34">
        <f>6</f>
        <v>6</v>
      </c>
      <c r="M34">
        <v>33</v>
      </c>
      <c r="N34">
        <f t="shared" si="3"/>
        <v>33</v>
      </c>
      <c r="O34" t="str">
        <f t="shared" si="3"/>
        <v>The University of Melbourne</v>
      </c>
      <c r="P34" t="str">
        <f t="shared" si="3"/>
        <v> Parkville, Australia</v>
      </c>
      <c r="Q34" t="str">
        <f t="shared" si="3"/>
        <v>81.6</v>
      </c>
      <c r="R34" t="str">
        <f t="shared" si="3"/>
        <v> Shortlist</v>
      </c>
    </row>
    <row r="35" spans="1:18" x14ac:dyDescent="0.45">
      <c r="A35">
        <v>34</v>
      </c>
      <c r="B35">
        <v>34</v>
      </c>
      <c r="C35" t="s">
        <v>282</v>
      </c>
      <c r="D35" t="s">
        <v>678</v>
      </c>
      <c r="E35" t="s">
        <v>679</v>
      </c>
      <c r="G35" t="s">
        <v>54</v>
      </c>
      <c r="M35">
        <v>34</v>
      </c>
      <c r="N35">
        <f t="shared" si="3"/>
        <v>34</v>
      </c>
      <c r="O35" t="str">
        <f t="shared" si="3"/>
        <v>Fudan University</v>
      </c>
      <c r="P35" t="str">
        <f t="shared" si="3"/>
        <v> Shanghai, China (Mainland)</v>
      </c>
      <c r="Q35" t="str">
        <f t="shared" si="3"/>
        <v>81.5</v>
      </c>
      <c r="R35" t="str">
        <f t="shared" si="3"/>
        <v> Shortlist</v>
      </c>
    </row>
    <row r="36" spans="1:18" x14ac:dyDescent="0.45">
      <c r="A36">
        <v>35</v>
      </c>
      <c r="B36">
        <v>34</v>
      </c>
      <c r="C36" t="s">
        <v>102</v>
      </c>
      <c r="D36" t="s">
        <v>680</v>
      </c>
      <c r="E36" t="s">
        <v>679</v>
      </c>
      <c r="G36" t="s">
        <v>639</v>
      </c>
      <c r="M36">
        <v>35</v>
      </c>
      <c r="N36">
        <f t="shared" si="3"/>
        <v>34</v>
      </c>
      <c r="O36" t="str">
        <f t="shared" si="3"/>
        <v>University of Toronto</v>
      </c>
      <c r="P36" t="str">
        <f t="shared" si="3"/>
        <v> Toronto, Canada</v>
      </c>
      <c r="Q36" t="str">
        <f t="shared" si="3"/>
        <v>81.5</v>
      </c>
      <c r="R36" t="str">
        <f t="shared" si="3"/>
        <v> Shortlist</v>
      </c>
    </row>
    <row r="37" spans="1:18" x14ac:dyDescent="0.45">
      <c r="A37">
        <v>36</v>
      </c>
      <c r="B37">
        <v>36</v>
      </c>
      <c r="C37" t="s">
        <v>360</v>
      </c>
      <c r="D37" t="s">
        <v>681</v>
      </c>
      <c r="E37" t="s">
        <v>682</v>
      </c>
      <c r="G37">
        <v>97</v>
      </c>
      <c r="M37">
        <v>36</v>
      </c>
      <c r="N37">
        <f t="shared" si="3"/>
        <v>36</v>
      </c>
      <c r="O37" t="str">
        <f t="shared" si="3"/>
        <v>Kyoto University</v>
      </c>
      <c r="P37" t="str">
        <f t="shared" si="3"/>
        <v> Kyoto, Japan</v>
      </c>
      <c r="Q37" t="str">
        <f t="shared" si="3"/>
        <v>81.4</v>
      </c>
      <c r="R37" t="str">
        <f t="shared" si="3"/>
        <v> Shortlist</v>
      </c>
    </row>
    <row r="38" spans="1:18" x14ac:dyDescent="0.45">
      <c r="A38">
        <v>37</v>
      </c>
      <c r="B38">
        <v>37</v>
      </c>
      <c r="C38" t="s">
        <v>558</v>
      </c>
      <c r="D38" t="s">
        <v>639</v>
      </c>
      <c r="E38" t="s">
        <v>219</v>
      </c>
      <c r="G38" t="s">
        <v>631</v>
      </c>
      <c r="M38">
        <v>37</v>
      </c>
      <c r="N38">
        <f t="shared" si="3"/>
        <v>37</v>
      </c>
      <c r="O38" t="str">
        <f t="shared" si="3"/>
        <v>King's College London</v>
      </c>
      <c r="P38" t="str">
        <f t="shared" si="3"/>
        <v> London, United Kingdom</v>
      </c>
      <c r="Q38" t="str">
        <f t="shared" si="3"/>
        <v>81.2</v>
      </c>
      <c r="R38" t="str">
        <f t="shared" si="3"/>
        <v> Shortlist</v>
      </c>
    </row>
    <row r="39" spans="1:18" x14ac:dyDescent="0.45">
      <c r="A39">
        <v>38</v>
      </c>
      <c r="B39">
        <v>38</v>
      </c>
      <c r="C39" t="s">
        <v>683</v>
      </c>
      <c r="D39" t="s">
        <v>684</v>
      </c>
      <c r="E39" t="s">
        <v>685</v>
      </c>
      <c r="G39">
        <v>8</v>
      </c>
      <c r="M39">
        <v>38</v>
      </c>
      <c r="N39">
        <f t="shared" si="3"/>
        <v>38</v>
      </c>
      <c r="O39" t="str">
        <f t="shared" si="3"/>
        <v>The Chinese University of Hong Kong (CUHK)</v>
      </c>
      <c r="P39" t="str">
        <f t="shared" si="3"/>
        <v> Hong Kong SAR, Hong Kong SAR</v>
      </c>
      <c r="Q39" t="str">
        <f t="shared" si="3"/>
        <v>80.6</v>
      </c>
      <c r="R39" t="str">
        <f t="shared" si="3"/>
        <v> Shortlist</v>
      </c>
    </row>
    <row r="40" spans="1:18" x14ac:dyDescent="0.45">
      <c r="A40">
        <v>39</v>
      </c>
      <c r="B40">
        <v>39</v>
      </c>
      <c r="C40" t="s">
        <v>686</v>
      </c>
      <c r="D40" t="s">
        <v>656</v>
      </c>
      <c r="E40" t="s">
        <v>42</v>
      </c>
      <c r="G40" t="s">
        <v>127</v>
      </c>
      <c r="M40">
        <v>39</v>
      </c>
      <c r="N40">
        <f t="shared" si="3"/>
        <v>39</v>
      </c>
      <c r="O40" t="str">
        <f t="shared" si="3"/>
        <v>New York University (NYU)</v>
      </c>
      <c r="P40" t="str">
        <f t="shared" si="3"/>
        <v> New York City, United States</v>
      </c>
      <c r="Q40" t="str">
        <f t="shared" si="3"/>
        <v>80.3</v>
      </c>
      <c r="R40" t="str">
        <f t="shared" si="3"/>
        <v> Shortlist</v>
      </c>
    </row>
    <row r="41" spans="1:18" x14ac:dyDescent="0.45">
      <c r="A41">
        <v>40</v>
      </c>
      <c r="B41">
        <v>40</v>
      </c>
      <c r="C41" t="s">
        <v>319</v>
      </c>
      <c r="D41" t="s">
        <v>684</v>
      </c>
      <c r="E41" t="s">
        <v>26</v>
      </c>
      <c r="G41" t="s">
        <v>639</v>
      </c>
      <c r="M41">
        <v>40</v>
      </c>
      <c r="N41">
        <f t="shared" si="3"/>
        <v>40</v>
      </c>
      <c r="O41" t="str">
        <f t="shared" si="3"/>
        <v>The Hong Kong University of Science and Technology</v>
      </c>
      <c r="P41" t="str">
        <f t="shared" si="3"/>
        <v> Hong Kong SAR, Hong Kong SAR</v>
      </c>
      <c r="Q41" t="str">
        <f t="shared" si="3"/>
        <v>79.8</v>
      </c>
      <c r="R41" t="str">
        <f t="shared" si="3"/>
        <v> Shortlist</v>
      </c>
    </row>
    <row r="42" spans="1:18" x14ac:dyDescent="0.45">
      <c r="A42">
        <v>41</v>
      </c>
      <c r="B42">
        <v>41</v>
      </c>
      <c r="C42" t="s">
        <v>301</v>
      </c>
      <c r="D42" t="s">
        <v>687</v>
      </c>
      <c r="E42" t="s">
        <v>688</v>
      </c>
      <c r="G42">
        <v>95</v>
      </c>
      <c r="M42">
        <v>41</v>
      </c>
      <c r="N42">
        <f t="shared" ref="N42:R51" si="4">INDEX($G$4:$G$502,(COLUMNS($N$1:$R$1)*(ROW()-ROW($M$2:$M$101)))+(COLUMN()-COLUMN($N$1:$R$1))+1,1)</f>
        <v>41</v>
      </c>
      <c r="O42" t="str">
        <f t="shared" si="4"/>
        <v>The University of Sydney</v>
      </c>
      <c r="P42" t="str">
        <f t="shared" si="4"/>
        <v> Sydney, Australia</v>
      </c>
      <c r="Q42" t="str">
        <f t="shared" si="4"/>
        <v>79.6</v>
      </c>
      <c r="R42" t="str">
        <f t="shared" si="4"/>
        <v> Shortlist</v>
      </c>
    </row>
    <row r="43" spans="1:18" x14ac:dyDescent="0.45">
      <c r="A43">
        <v>42</v>
      </c>
      <c r="B43">
        <v>42</v>
      </c>
      <c r="C43" t="s">
        <v>689</v>
      </c>
      <c r="D43" t="s">
        <v>690</v>
      </c>
      <c r="E43" t="s">
        <v>135</v>
      </c>
      <c r="G43" t="s">
        <v>631</v>
      </c>
      <c r="M43">
        <v>42</v>
      </c>
      <c r="N43">
        <f t="shared" si="4"/>
        <v>42</v>
      </c>
      <c r="O43" t="str">
        <f t="shared" si="4"/>
        <v>KAIST - Korea Advanced Institute of Science &amp; Technology</v>
      </c>
      <c r="P43" t="str">
        <f t="shared" si="4"/>
        <v> Daejeon, South Korea</v>
      </c>
      <c r="Q43" t="str">
        <f t="shared" si="4"/>
        <v>79.3</v>
      </c>
      <c r="R43" t="str">
        <f t="shared" si="4"/>
        <v> Shortlist</v>
      </c>
    </row>
    <row r="44" spans="1:18" x14ac:dyDescent="0.45">
      <c r="A44">
        <v>43</v>
      </c>
      <c r="B44">
        <v>42</v>
      </c>
      <c r="C44" t="s">
        <v>355</v>
      </c>
      <c r="D44" t="s">
        <v>691</v>
      </c>
      <c r="E44" t="s">
        <v>135</v>
      </c>
      <c r="G44">
        <v>9</v>
      </c>
      <c r="M44">
        <v>43</v>
      </c>
      <c r="N44">
        <f t="shared" si="4"/>
        <v>42</v>
      </c>
      <c r="O44" t="str">
        <f t="shared" si="4"/>
        <v>Zhejiang University</v>
      </c>
      <c r="P44" t="str">
        <f t="shared" si="4"/>
        <v> Hangzhou, China (Mainland)</v>
      </c>
      <c r="Q44" t="str">
        <f t="shared" si="4"/>
        <v>79.3</v>
      </c>
      <c r="R44" t="str">
        <f t="shared" si="4"/>
        <v> Shortlist</v>
      </c>
    </row>
    <row r="45" spans="1:18" x14ac:dyDescent="0.45">
      <c r="A45">
        <v>44</v>
      </c>
      <c r="B45">
        <v>44</v>
      </c>
      <c r="C45" t="s">
        <v>692</v>
      </c>
      <c r="D45" t="s">
        <v>693</v>
      </c>
      <c r="E45" t="s">
        <v>413</v>
      </c>
      <c r="G45" t="s">
        <v>67</v>
      </c>
      <c r="M45">
        <v>44</v>
      </c>
      <c r="N45">
        <f t="shared" si="4"/>
        <v>44</v>
      </c>
      <c r="O45" t="str">
        <f t="shared" si="4"/>
        <v>University of California, Los Angeles (UCLA)</v>
      </c>
      <c r="P45" t="str">
        <f t="shared" si="4"/>
        <v> Los Angeles, United States</v>
      </c>
      <c r="Q45" t="str">
        <f t="shared" si="4"/>
        <v>78.7</v>
      </c>
      <c r="R45" t="str">
        <f t="shared" si="4"/>
        <v> Shortlist</v>
      </c>
    </row>
    <row r="46" spans="1:18" x14ac:dyDescent="0.45">
      <c r="A46">
        <v>45</v>
      </c>
      <c r="B46">
        <v>45</v>
      </c>
      <c r="C46" t="s">
        <v>694</v>
      </c>
      <c r="D46" t="s">
        <v>687</v>
      </c>
      <c r="E46">
        <v>78</v>
      </c>
      <c r="G46" t="s">
        <v>640</v>
      </c>
      <c r="M46">
        <v>45</v>
      </c>
      <c r="N46">
        <f t="shared" si="4"/>
        <v>45</v>
      </c>
      <c r="O46" t="str">
        <f t="shared" si="4"/>
        <v>The University of New South Wales (UNSW Sydney)</v>
      </c>
      <c r="P46" t="str">
        <f t="shared" si="4"/>
        <v> Sydney, Australia</v>
      </c>
      <c r="Q46">
        <f t="shared" si="4"/>
        <v>78</v>
      </c>
      <c r="R46" t="str">
        <f t="shared" si="4"/>
        <v> Shortlist</v>
      </c>
    </row>
    <row r="47" spans="1:18" x14ac:dyDescent="0.45">
      <c r="A47">
        <v>46</v>
      </c>
      <c r="B47">
        <v>46</v>
      </c>
      <c r="C47" t="s">
        <v>286</v>
      </c>
      <c r="D47" t="s">
        <v>678</v>
      </c>
      <c r="E47" t="s">
        <v>695</v>
      </c>
      <c r="G47" t="s">
        <v>29</v>
      </c>
      <c r="M47">
        <v>46</v>
      </c>
      <c r="N47">
        <f t="shared" si="4"/>
        <v>46</v>
      </c>
      <c r="O47" t="str">
        <f t="shared" si="4"/>
        <v>Shanghai Jiao Tong University</v>
      </c>
      <c r="P47" t="str">
        <f t="shared" si="4"/>
        <v> Shanghai, China (Mainland)</v>
      </c>
      <c r="Q47" t="str">
        <f t="shared" si="4"/>
        <v>77.4</v>
      </c>
      <c r="R47" t="str">
        <f t="shared" si="4"/>
        <v> Shortlist</v>
      </c>
    </row>
    <row r="48" spans="1:18" x14ac:dyDescent="0.45">
      <c r="A48">
        <v>47</v>
      </c>
      <c r="B48">
        <v>47</v>
      </c>
      <c r="C48" t="s">
        <v>225</v>
      </c>
      <c r="D48" t="s">
        <v>696</v>
      </c>
      <c r="E48">
        <v>77</v>
      </c>
      <c r="G48" t="s">
        <v>631</v>
      </c>
      <c r="M48">
        <v>47</v>
      </c>
      <c r="N48">
        <f t="shared" si="4"/>
        <v>47</v>
      </c>
      <c r="O48" t="str">
        <f t="shared" si="4"/>
        <v>University of British Columbia</v>
      </c>
      <c r="P48" t="str">
        <f t="shared" si="4"/>
        <v> Vancouver, Canada</v>
      </c>
      <c r="Q48">
        <f t="shared" si="4"/>
        <v>77</v>
      </c>
      <c r="R48" t="str">
        <f t="shared" si="4"/>
        <v> Shortlist</v>
      </c>
    </row>
    <row r="49" spans="1:18" x14ac:dyDescent="0.45">
      <c r="A49">
        <v>48</v>
      </c>
      <c r="B49">
        <v>48</v>
      </c>
      <c r="C49" t="s">
        <v>466</v>
      </c>
      <c r="D49" t="s">
        <v>697</v>
      </c>
      <c r="E49" t="s">
        <v>46</v>
      </c>
      <c r="G49">
        <v>10</v>
      </c>
      <c r="M49">
        <v>48</v>
      </c>
      <c r="N49">
        <f t="shared" si="4"/>
        <v>48</v>
      </c>
      <c r="O49" t="str">
        <f t="shared" si="4"/>
        <v>Institut Polytechnique de Paris</v>
      </c>
      <c r="P49" t="str">
        <f t="shared" si="4"/>
        <v> Palaiseau Cedex, France</v>
      </c>
      <c r="Q49" t="str">
        <f t="shared" si="4"/>
        <v>76.8</v>
      </c>
      <c r="R49" t="str">
        <f t="shared" si="4"/>
        <v> Shortlist</v>
      </c>
    </row>
    <row r="50" spans="1:18" x14ac:dyDescent="0.45">
      <c r="A50">
        <v>49</v>
      </c>
      <c r="B50">
        <v>49</v>
      </c>
      <c r="C50" t="s">
        <v>173</v>
      </c>
      <c r="D50" t="s">
        <v>698</v>
      </c>
      <c r="E50" t="s">
        <v>113</v>
      </c>
      <c r="G50" t="s">
        <v>501</v>
      </c>
      <c r="M50">
        <v>49</v>
      </c>
      <c r="N50">
        <f t="shared" si="4"/>
        <v>49</v>
      </c>
      <c r="O50" t="str">
        <f t="shared" si="4"/>
        <v>Technical University of Munich</v>
      </c>
      <c r="P50" t="str">
        <f t="shared" si="4"/>
        <v> Munich, Germany</v>
      </c>
      <c r="Q50" t="str">
        <f t="shared" si="4"/>
        <v>76.4</v>
      </c>
      <c r="R50" t="str">
        <f t="shared" si="4"/>
        <v> Shortlist</v>
      </c>
    </row>
    <row r="51" spans="1:18" x14ac:dyDescent="0.45">
      <c r="A51">
        <v>50</v>
      </c>
      <c r="B51">
        <v>50</v>
      </c>
      <c r="C51" t="s">
        <v>145</v>
      </c>
      <c r="D51" t="s">
        <v>699</v>
      </c>
      <c r="E51" t="s">
        <v>357</v>
      </c>
      <c r="G51" t="s">
        <v>641</v>
      </c>
      <c r="M51">
        <v>50</v>
      </c>
      <c r="N51">
        <f t="shared" si="4"/>
        <v>50</v>
      </c>
      <c r="O51" t="str">
        <f t="shared" si="4"/>
        <v>Duke University</v>
      </c>
      <c r="P51" t="str">
        <f t="shared" si="4"/>
        <v> Durham, United States</v>
      </c>
      <c r="Q51" t="str">
        <f t="shared" si="4"/>
        <v>74.8</v>
      </c>
      <c r="R51" t="str">
        <f t="shared" si="4"/>
        <v> Shortlist</v>
      </c>
    </row>
    <row r="52" spans="1:18" x14ac:dyDescent="0.45">
      <c r="A52">
        <v>51</v>
      </c>
      <c r="B52">
        <v>50</v>
      </c>
      <c r="C52" t="s">
        <v>289</v>
      </c>
      <c r="D52" t="s">
        <v>700</v>
      </c>
      <c r="E52" t="s">
        <v>357</v>
      </c>
      <c r="G52" t="s">
        <v>295</v>
      </c>
      <c r="M52">
        <v>51</v>
      </c>
      <c r="N52">
        <f t="shared" ref="N52:R61" si="5">INDEX($G$4:$G$502,(COLUMNS($N$1:$R$1)*(ROW()-ROW($M$2:$M$101)))+(COLUMN()-COLUMN($N$1:$R$1))+1,1)</f>
        <v>50</v>
      </c>
      <c r="O52" t="str">
        <f t="shared" si="5"/>
        <v>The University of Queensland</v>
      </c>
      <c r="P52" t="str">
        <f t="shared" si="5"/>
        <v> Brisbane City, Australia</v>
      </c>
      <c r="Q52" t="str">
        <f t="shared" si="5"/>
        <v>74.8</v>
      </c>
      <c r="R52" t="str">
        <f t="shared" si="5"/>
        <v> Shortlist</v>
      </c>
    </row>
    <row r="53" spans="1:18" x14ac:dyDescent="0.45">
      <c r="A53">
        <v>52</v>
      </c>
      <c r="B53">
        <v>52</v>
      </c>
      <c r="C53" t="s">
        <v>162</v>
      </c>
      <c r="D53" t="s">
        <v>701</v>
      </c>
      <c r="E53" t="s">
        <v>236</v>
      </c>
      <c r="G53" t="s">
        <v>631</v>
      </c>
      <c r="M53">
        <v>52</v>
      </c>
      <c r="N53">
        <f t="shared" si="5"/>
        <v>52</v>
      </c>
      <c r="O53" t="str">
        <f t="shared" si="5"/>
        <v>Carnegie Mellon University</v>
      </c>
      <c r="P53" t="str">
        <f t="shared" si="5"/>
        <v> Pittsburgh, United States</v>
      </c>
      <c r="Q53" t="str">
        <f t="shared" si="5"/>
        <v>74.6</v>
      </c>
      <c r="R53" t="str">
        <f t="shared" si="5"/>
        <v> Shortlist</v>
      </c>
    </row>
    <row r="54" spans="1:18" x14ac:dyDescent="0.45">
      <c r="A54">
        <v>53</v>
      </c>
      <c r="B54">
        <v>53</v>
      </c>
      <c r="C54" t="s">
        <v>702</v>
      </c>
      <c r="D54" t="s">
        <v>703</v>
      </c>
      <c r="E54" t="s">
        <v>129</v>
      </c>
      <c r="G54">
        <v>11</v>
      </c>
      <c r="M54">
        <v>53</v>
      </c>
      <c r="N54">
        <f t="shared" si="5"/>
        <v>53</v>
      </c>
      <c r="O54" t="str">
        <f t="shared" si="5"/>
        <v>University of California, San Diego (UCSD)</v>
      </c>
      <c r="P54" t="str">
        <f t="shared" si="5"/>
        <v> San Diego, United States</v>
      </c>
      <c r="Q54" t="str">
        <f t="shared" si="5"/>
        <v>74.5</v>
      </c>
      <c r="R54" t="str">
        <f t="shared" si="5"/>
        <v> Shortlist</v>
      </c>
    </row>
    <row r="55" spans="1:18" x14ac:dyDescent="0.45">
      <c r="A55">
        <v>54</v>
      </c>
      <c r="B55">
        <v>54</v>
      </c>
      <c r="C55" t="s">
        <v>474</v>
      </c>
      <c r="D55" t="s">
        <v>704</v>
      </c>
      <c r="E55" t="s">
        <v>246</v>
      </c>
      <c r="G55" t="s">
        <v>642</v>
      </c>
      <c r="M55">
        <v>54</v>
      </c>
      <c r="N55">
        <f t="shared" si="5"/>
        <v>54</v>
      </c>
      <c r="O55" t="str">
        <f t="shared" si="5"/>
        <v>City University of Hong Kong</v>
      </c>
      <c r="P55" t="str">
        <f t="shared" si="5"/>
        <v>  Hong Kong SAR</v>
      </c>
      <c r="Q55" t="str">
        <f t="shared" si="5"/>
        <v>73.6</v>
      </c>
      <c r="R55" t="str">
        <f t="shared" si="5"/>
        <v> Shortlist</v>
      </c>
    </row>
    <row r="56" spans="1:18" x14ac:dyDescent="0.45">
      <c r="A56">
        <v>55</v>
      </c>
      <c r="B56">
        <v>55</v>
      </c>
      <c r="C56" t="s">
        <v>705</v>
      </c>
      <c r="D56" t="s">
        <v>657</v>
      </c>
      <c r="E56" t="s">
        <v>706</v>
      </c>
      <c r="G56" t="s">
        <v>643</v>
      </c>
      <c r="M56">
        <v>55</v>
      </c>
      <c r="N56">
        <f t="shared" si="5"/>
        <v>55</v>
      </c>
      <c r="O56" t="str">
        <f t="shared" si="5"/>
        <v>Tokyo Institute of Technology (Tokyo Tech)</v>
      </c>
      <c r="P56" t="str">
        <f t="shared" si="5"/>
        <v> Tokyo, Japan</v>
      </c>
      <c r="Q56" t="str">
        <f t="shared" si="5"/>
        <v>72.5</v>
      </c>
      <c r="R56" t="str">
        <f t="shared" si="5"/>
        <v> Shortlist</v>
      </c>
    </row>
    <row r="57" spans="1:18" x14ac:dyDescent="0.45">
      <c r="A57">
        <v>56</v>
      </c>
      <c r="B57">
        <v>56</v>
      </c>
      <c r="C57" t="s">
        <v>707</v>
      </c>
      <c r="D57" t="s">
        <v>639</v>
      </c>
      <c r="E57" t="s">
        <v>277</v>
      </c>
      <c r="G57" t="s">
        <v>51</v>
      </c>
      <c r="M57">
        <v>56</v>
      </c>
      <c r="N57">
        <f t="shared" si="5"/>
        <v>56</v>
      </c>
      <c r="O57" t="str">
        <f t="shared" si="5"/>
        <v>The London School of Economics and Political Science (LSE)</v>
      </c>
      <c r="P57" t="str">
        <f t="shared" si="5"/>
        <v> London, United Kingdom</v>
      </c>
      <c r="Q57" t="str">
        <f t="shared" si="5"/>
        <v>72.3</v>
      </c>
      <c r="R57" t="str">
        <f t="shared" si="5"/>
        <v> Shortlist</v>
      </c>
    </row>
    <row r="58" spans="1:18" x14ac:dyDescent="0.45">
      <c r="A58">
        <v>57</v>
      </c>
      <c r="B58">
        <v>57</v>
      </c>
      <c r="C58" t="s">
        <v>245</v>
      </c>
      <c r="D58" t="s">
        <v>708</v>
      </c>
      <c r="E58" t="s">
        <v>158</v>
      </c>
      <c r="G58" t="s">
        <v>631</v>
      </c>
      <c r="M58">
        <v>57</v>
      </c>
      <c r="N58">
        <f t="shared" si="5"/>
        <v>57</v>
      </c>
      <c r="O58" t="str">
        <f t="shared" si="5"/>
        <v>Monash University</v>
      </c>
      <c r="P58" t="str">
        <f t="shared" si="5"/>
        <v> Melbourne, Australia</v>
      </c>
      <c r="Q58" t="str">
        <f t="shared" si="5"/>
        <v>71.6</v>
      </c>
      <c r="R58" t="str">
        <f t="shared" si="5"/>
        <v> Shortlist</v>
      </c>
    </row>
    <row r="59" spans="1:18" x14ac:dyDescent="0.45">
      <c r="A59">
        <v>58</v>
      </c>
      <c r="B59">
        <v>58</v>
      </c>
      <c r="C59" t="s">
        <v>326</v>
      </c>
      <c r="D59" t="s">
        <v>709</v>
      </c>
      <c r="E59" t="s">
        <v>290</v>
      </c>
      <c r="G59">
        <v>12</v>
      </c>
      <c r="M59">
        <v>58</v>
      </c>
      <c r="N59">
        <f t="shared" si="5"/>
        <v>58</v>
      </c>
      <c r="O59" t="str">
        <f t="shared" si="5"/>
        <v>University of Amsterdam</v>
      </c>
      <c r="P59" t="str">
        <f t="shared" si="5"/>
        <v> Amsterdam, Netherlands</v>
      </c>
      <c r="Q59" t="str">
        <f t="shared" si="5"/>
        <v>71.1</v>
      </c>
      <c r="R59" t="str">
        <f t="shared" si="5"/>
        <v> Shortlist</v>
      </c>
    </row>
    <row r="60" spans="1:18" x14ac:dyDescent="0.45">
      <c r="A60">
        <v>59</v>
      </c>
      <c r="B60">
        <v>59</v>
      </c>
      <c r="C60" t="s">
        <v>710</v>
      </c>
      <c r="D60" t="s">
        <v>698</v>
      </c>
      <c r="E60" t="s">
        <v>711</v>
      </c>
      <c r="G60" t="s">
        <v>97</v>
      </c>
      <c r="M60">
        <v>59</v>
      </c>
      <c r="N60">
        <f t="shared" si="5"/>
        <v>59</v>
      </c>
      <c r="O60" t="str">
        <f t="shared" si="5"/>
        <v>Ludwig-Maximilians-Universität München</v>
      </c>
      <c r="P60" t="str">
        <f t="shared" si="5"/>
        <v> Munich, Germany</v>
      </c>
      <c r="Q60" t="str">
        <f t="shared" si="5"/>
        <v>70.4</v>
      </c>
      <c r="R60" t="str">
        <f t="shared" si="5"/>
        <v> Shortlist</v>
      </c>
    </row>
    <row r="61" spans="1:18" x14ac:dyDescent="0.45">
      <c r="A61">
        <v>60</v>
      </c>
      <c r="B61">
        <v>60</v>
      </c>
      <c r="C61" t="s">
        <v>446</v>
      </c>
      <c r="D61" t="s">
        <v>664</v>
      </c>
      <c r="E61" t="s">
        <v>574</v>
      </c>
      <c r="G61" t="s">
        <v>644</v>
      </c>
      <c r="M61">
        <v>60</v>
      </c>
      <c r="N61">
        <f t="shared" si="5"/>
        <v>60</v>
      </c>
      <c r="O61" t="str">
        <f t="shared" si="5"/>
        <v>Sorbonne University</v>
      </c>
      <c r="P61" t="str">
        <f t="shared" si="5"/>
        <v> Paris, France</v>
      </c>
      <c r="Q61" t="str">
        <f t="shared" si="5"/>
        <v>70.1</v>
      </c>
      <c r="R61" t="str">
        <f t="shared" si="5"/>
        <v> Shortlist</v>
      </c>
    </row>
    <row r="62" spans="1:18" x14ac:dyDescent="0.45">
      <c r="A62">
        <v>61</v>
      </c>
      <c r="B62">
        <v>61</v>
      </c>
      <c r="C62" t="s">
        <v>369</v>
      </c>
      <c r="D62" t="s">
        <v>712</v>
      </c>
      <c r="E62">
        <v>70</v>
      </c>
      <c r="G62" t="s">
        <v>299</v>
      </c>
      <c r="M62">
        <v>61</v>
      </c>
      <c r="N62">
        <f t="shared" ref="N62:R71" si="6">INDEX($G$4:$G$502,(COLUMNS($N$1:$R$1)*(ROW()-ROW($M$2:$M$101)))+(COLUMN()-COLUMN($N$1:$R$1))+1,1)</f>
        <v>61</v>
      </c>
      <c r="O62" t="str">
        <f t="shared" si="6"/>
        <v>Delft University of Technology</v>
      </c>
      <c r="P62" t="str">
        <f t="shared" si="6"/>
        <v> Delft, Netherlands</v>
      </c>
      <c r="Q62">
        <f t="shared" si="6"/>
        <v>70</v>
      </c>
      <c r="R62" t="str">
        <f t="shared" si="6"/>
        <v> Shortlist</v>
      </c>
    </row>
    <row r="63" spans="1:18" x14ac:dyDescent="0.45">
      <c r="A63">
        <v>62</v>
      </c>
      <c r="B63">
        <v>61</v>
      </c>
      <c r="C63" t="s">
        <v>392</v>
      </c>
      <c r="D63" t="s">
        <v>713</v>
      </c>
      <c r="E63">
        <v>70</v>
      </c>
      <c r="G63" t="s">
        <v>631</v>
      </c>
      <c r="M63">
        <v>62</v>
      </c>
      <c r="N63">
        <f t="shared" si="6"/>
        <v>61</v>
      </c>
      <c r="O63" t="str">
        <f t="shared" si="6"/>
        <v>University of Bristol</v>
      </c>
      <c r="P63" t="str">
        <f t="shared" si="6"/>
        <v> Bristol, United Kingdom</v>
      </c>
      <c r="Q63">
        <f t="shared" si="6"/>
        <v>70</v>
      </c>
      <c r="R63" t="str">
        <f t="shared" si="6"/>
        <v> Shortlist</v>
      </c>
    </row>
    <row r="64" spans="1:18" x14ac:dyDescent="0.45">
      <c r="A64">
        <v>63</v>
      </c>
      <c r="B64">
        <v>63</v>
      </c>
      <c r="C64" t="s">
        <v>332</v>
      </c>
      <c r="D64" t="s">
        <v>714</v>
      </c>
      <c r="E64" t="s">
        <v>327</v>
      </c>
      <c r="G64">
        <v>13</v>
      </c>
      <c r="M64">
        <v>63</v>
      </c>
      <c r="N64">
        <f t="shared" si="6"/>
        <v>63</v>
      </c>
      <c r="O64" t="str">
        <f t="shared" si="6"/>
        <v>Brown University</v>
      </c>
      <c r="P64" t="str">
        <f t="shared" si="6"/>
        <v> Providence, United States</v>
      </c>
      <c r="Q64" t="str">
        <f t="shared" si="6"/>
        <v>69.6</v>
      </c>
      <c r="R64" t="str">
        <f t="shared" si="6"/>
        <v> Shortlist</v>
      </c>
    </row>
    <row r="65" spans="1:18" x14ac:dyDescent="0.45">
      <c r="A65">
        <v>64</v>
      </c>
      <c r="B65">
        <v>64</v>
      </c>
      <c r="C65" t="s">
        <v>715</v>
      </c>
      <c r="D65" t="s">
        <v>716</v>
      </c>
      <c r="E65" t="s">
        <v>717</v>
      </c>
      <c r="G65" t="s">
        <v>79</v>
      </c>
      <c r="M65">
        <v>64</v>
      </c>
      <c r="N65">
        <f t="shared" si="6"/>
        <v>64</v>
      </c>
      <c r="O65" t="str">
        <f t="shared" si="6"/>
        <v>The University of Warwick</v>
      </c>
      <c r="P65" t="str">
        <f t="shared" si="6"/>
        <v> Coventry, United Kingdom</v>
      </c>
      <c r="Q65" t="str">
        <f t="shared" si="6"/>
        <v>69.1</v>
      </c>
      <c r="R65" t="str">
        <f t="shared" si="6"/>
        <v> Shortlist</v>
      </c>
    </row>
    <row r="66" spans="1:18" x14ac:dyDescent="0.45">
      <c r="A66">
        <v>65</v>
      </c>
      <c r="B66">
        <v>65</v>
      </c>
      <c r="C66" t="s">
        <v>239</v>
      </c>
      <c r="D66" t="s">
        <v>718</v>
      </c>
      <c r="E66">
        <v>69</v>
      </c>
      <c r="G66" t="s">
        <v>645</v>
      </c>
      <c r="M66">
        <v>65</v>
      </c>
      <c r="N66">
        <f t="shared" si="6"/>
        <v>65</v>
      </c>
      <c r="O66" t="str">
        <f t="shared" si="6"/>
        <v>Universität Heidelberg</v>
      </c>
      <c r="P66" t="str">
        <f t="shared" si="6"/>
        <v> 69117 Heidelberg,, Germany</v>
      </c>
      <c r="Q66">
        <f t="shared" si="6"/>
        <v>69</v>
      </c>
      <c r="R66" t="str">
        <f t="shared" si="6"/>
        <v> Shortlist</v>
      </c>
    </row>
    <row r="67" spans="1:18" x14ac:dyDescent="0.45">
      <c r="A67">
        <v>66</v>
      </c>
      <c r="B67">
        <v>65</v>
      </c>
      <c r="C67" t="s">
        <v>719</v>
      </c>
      <c r="D67" t="s">
        <v>684</v>
      </c>
      <c r="E67">
        <v>69</v>
      </c>
      <c r="G67" t="s">
        <v>305</v>
      </c>
      <c r="M67">
        <v>66</v>
      </c>
      <c r="N67">
        <f t="shared" si="6"/>
        <v>65</v>
      </c>
      <c r="O67" t="str">
        <f t="shared" si="6"/>
        <v>The Hong Kong Polytechnic University</v>
      </c>
      <c r="P67" t="str">
        <f t="shared" si="6"/>
        <v> Hong Kong SAR, Hong Kong SAR</v>
      </c>
      <c r="Q67">
        <f t="shared" si="6"/>
        <v>69</v>
      </c>
      <c r="R67" t="str">
        <f t="shared" si="6"/>
        <v> Shortlist</v>
      </c>
    </row>
    <row r="68" spans="1:18" x14ac:dyDescent="0.45">
      <c r="A68">
        <v>67</v>
      </c>
      <c r="B68">
        <v>67</v>
      </c>
      <c r="C68" t="s">
        <v>720</v>
      </c>
      <c r="D68" t="s">
        <v>721</v>
      </c>
      <c r="E68" t="s">
        <v>400</v>
      </c>
      <c r="G68" t="s">
        <v>631</v>
      </c>
      <c r="M68">
        <v>67</v>
      </c>
      <c r="N68">
        <f t="shared" si="6"/>
        <v>67</v>
      </c>
      <c r="O68" t="str">
        <f t="shared" si="6"/>
        <v>Universidad de Buenos Aires (UBA)</v>
      </c>
      <c r="P68" t="str">
        <f t="shared" si="6"/>
        <v> Buenos Aires, Argentina</v>
      </c>
      <c r="Q68" t="str">
        <f t="shared" si="6"/>
        <v>68.9</v>
      </c>
      <c r="R68" t="str">
        <f t="shared" si="6"/>
        <v> Shortlist</v>
      </c>
    </row>
    <row r="69" spans="1:18" x14ac:dyDescent="0.45">
      <c r="A69">
        <v>68</v>
      </c>
      <c r="B69">
        <v>68</v>
      </c>
      <c r="C69" t="s">
        <v>722</v>
      </c>
      <c r="D69" t="s">
        <v>723</v>
      </c>
      <c r="E69" t="s">
        <v>261</v>
      </c>
      <c r="G69">
        <v>14</v>
      </c>
      <c r="M69">
        <v>68</v>
      </c>
      <c r="N69">
        <f t="shared" si="6"/>
        <v>68</v>
      </c>
      <c r="O69" t="str">
        <f t="shared" si="6"/>
        <v>Osaka University</v>
      </c>
      <c r="P69" t="str">
        <f t="shared" si="6"/>
        <v> Osaka City, Japan</v>
      </c>
      <c r="Q69" t="str">
        <f t="shared" si="6"/>
        <v>68.2</v>
      </c>
      <c r="R69" t="str">
        <f t="shared" si="6"/>
        <v> Shortlist</v>
      </c>
    </row>
    <row r="70" spans="1:18" x14ac:dyDescent="0.45">
      <c r="A70">
        <v>69</v>
      </c>
      <c r="B70">
        <v>69</v>
      </c>
      <c r="C70" t="s">
        <v>456</v>
      </c>
      <c r="D70" t="s">
        <v>724</v>
      </c>
      <c r="E70" t="s">
        <v>356</v>
      </c>
      <c r="G70" t="s">
        <v>89</v>
      </c>
      <c r="M70">
        <v>69</v>
      </c>
      <c r="N70">
        <f t="shared" si="6"/>
        <v>69</v>
      </c>
      <c r="O70" t="str">
        <f t="shared" si="6"/>
        <v>Université Paris-Saclay</v>
      </c>
      <c r="P70" t="str">
        <f t="shared" si="6"/>
        <v> Gif-sur-Yvette,, France</v>
      </c>
      <c r="Q70" t="str">
        <f t="shared" si="6"/>
        <v>68.1</v>
      </c>
      <c r="R70" t="str">
        <f t="shared" si="6"/>
        <v> Shortlist</v>
      </c>
    </row>
    <row r="71" spans="1:18" x14ac:dyDescent="0.45">
      <c r="A71">
        <v>70</v>
      </c>
      <c r="B71">
        <v>70</v>
      </c>
      <c r="C71" t="s">
        <v>725</v>
      </c>
      <c r="D71" t="s">
        <v>726</v>
      </c>
      <c r="E71" t="s">
        <v>727</v>
      </c>
      <c r="G71" t="s">
        <v>644</v>
      </c>
      <c r="M71">
        <v>70</v>
      </c>
      <c r="N71">
        <f t="shared" si="6"/>
        <v>70</v>
      </c>
      <c r="O71" t="str">
        <f t="shared" si="6"/>
        <v>Universiti Malaya (UM)</v>
      </c>
      <c r="P71" t="str">
        <f t="shared" si="6"/>
        <v> Kuala Lumpur, Malaysia</v>
      </c>
      <c r="Q71" t="str">
        <f t="shared" si="6"/>
        <v>67.9</v>
      </c>
      <c r="R71" t="str">
        <f t="shared" si="6"/>
        <v> Shortlist</v>
      </c>
    </row>
    <row r="72" spans="1:18" x14ac:dyDescent="0.45">
      <c r="A72">
        <v>71</v>
      </c>
      <c r="B72">
        <v>71</v>
      </c>
      <c r="C72" t="s">
        <v>728</v>
      </c>
      <c r="D72" t="s">
        <v>729</v>
      </c>
      <c r="E72" t="s">
        <v>370</v>
      </c>
      <c r="G72" t="s">
        <v>92</v>
      </c>
      <c r="M72">
        <v>71</v>
      </c>
      <c r="N72">
        <f t="shared" ref="N72:R81" si="7">INDEX($G$4:$G$502,(COLUMNS($N$1:$R$1)*(ROW()-ROW($M$2:$M$101)))+(COLUMN()-COLUMN($N$1:$R$1))+1,1)</f>
        <v>71</v>
      </c>
      <c r="O72" t="str">
        <f t="shared" si="7"/>
        <v>Pohang University of Science And Technology (POSTECH)</v>
      </c>
      <c r="P72" t="str">
        <f t="shared" si="7"/>
        <v> Pohang , South Korea</v>
      </c>
      <c r="Q72" t="str">
        <f t="shared" si="7"/>
        <v>67.7</v>
      </c>
      <c r="R72" t="str">
        <f t="shared" si="7"/>
        <v> Shortlist</v>
      </c>
    </row>
    <row r="73" spans="1:18" x14ac:dyDescent="0.45">
      <c r="A73">
        <v>72</v>
      </c>
      <c r="B73">
        <v>72</v>
      </c>
      <c r="C73" t="s">
        <v>276</v>
      </c>
      <c r="D73" t="s">
        <v>730</v>
      </c>
      <c r="E73" t="s">
        <v>731</v>
      </c>
      <c r="G73" t="s">
        <v>631</v>
      </c>
      <c r="M73">
        <v>72</v>
      </c>
      <c r="N73">
        <f t="shared" si="7"/>
        <v>72</v>
      </c>
      <c r="O73" t="str">
        <f t="shared" si="7"/>
        <v>University of Texas at Austin</v>
      </c>
      <c r="P73" t="str">
        <f t="shared" si="7"/>
        <v> Austin, United States</v>
      </c>
      <c r="Q73" t="str">
        <f t="shared" si="7"/>
        <v>67.4</v>
      </c>
      <c r="R73" t="str">
        <f t="shared" si="7"/>
        <v> Shortlist</v>
      </c>
    </row>
    <row r="74" spans="1:18" x14ac:dyDescent="0.45">
      <c r="A74">
        <v>73</v>
      </c>
      <c r="B74">
        <v>73</v>
      </c>
      <c r="C74" t="s">
        <v>732</v>
      </c>
      <c r="D74" t="s">
        <v>670</v>
      </c>
      <c r="E74">
        <v>67</v>
      </c>
      <c r="G74">
        <v>15</v>
      </c>
      <c r="M74">
        <v>73</v>
      </c>
      <c r="N74">
        <f t="shared" si="7"/>
        <v>73</v>
      </c>
      <c r="O74" t="str">
        <f t="shared" si="7"/>
        <v>Yonsei University</v>
      </c>
      <c r="P74" t="str">
        <f t="shared" si="7"/>
        <v> Seoul, South Korea</v>
      </c>
      <c r="Q74">
        <f t="shared" si="7"/>
        <v>67</v>
      </c>
      <c r="R74" t="str">
        <f t="shared" si="7"/>
        <v> Shortlist</v>
      </c>
    </row>
    <row r="75" spans="1:18" x14ac:dyDescent="0.45">
      <c r="A75">
        <v>74</v>
      </c>
      <c r="B75">
        <v>74</v>
      </c>
      <c r="C75" t="s">
        <v>733</v>
      </c>
      <c r="D75" t="s">
        <v>670</v>
      </c>
      <c r="E75" t="s">
        <v>170</v>
      </c>
      <c r="G75" t="s">
        <v>537</v>
      </c>
      <c r="M75">
        <v>74</v>
      </c>
      <c r="N75">
        <f t="shared" si="7"/>
        <v>74</v>
      </c>
      <c r="O75" t="str">
        <f t="shared" si="7"/>
        <v>Korea University</v>
      </c>
      <c r="P75" t="str">
        <f t="shared" si="7"/>
        <v> Seoul, South Korea</v>
      </c>
      <c r="Q75" t="str">
        <f t="shared" si="7"/>
        <v>66.9</v>
      </c>
      <c r="R75" t="str">
        <f t="shared" si="7"/>
        <v> Shortlist</v>
      </c>
    </row>
    <row r="76" spans="1:18" x14ac:dyDescent="0.45">
      <c r="A76">
        <v>75</v>
      </c>
      <c r="B76">
        <v>75</v>
      </c>
      <c r="C76" t="s">
        <v>734</v>
      </c>
      <c r="D76" t="s">
        <v>735</v>
      </c>
      <c r="E76" t="s">
        <v>736</v>
      </c>
      <c r="G76" t="s">
        <v>646</v>
      </c>
      <c r="M76">
        <v>75</v>
      </c>
      <c r="N76">
        <f t="shared" si="7"/>
        <v>75</v>
      </c>
      <c r="O76" t="str">
        <f t="shared" si="7"/>
        <v>Lomonosov Moscow State University</v>
      </c>
      <c r="P76" t="str">
        <f t="shared" si="7"/>
        <v> Moscow, Russia</v>
      </c>
      <c r="Q76" t="str">
        <f t="shared" si="7"/>
        <v>66.8</v>
      </c>
      <c r="R76" t="str">
        <f t="shared" si="7"/>
        <v> Shortlist</v>
      </c>
    </row>
    <row r="77" spans="1:18" x14ac:dyDescent="0.45">
      <c r="A77">
        <v>76</v>
      </c>
      <c r="B77">
        <v>76</v>
      </c>
      <c r="C77" t="s">
        <v>234</v>
      </c>
      <c r="D77" t="s">
        <v>737</v>
      </c>
      <c r="E77">
        <v>66</v>
      </c>
      <c r="G77" t="s">
        <v>87</v>
      </c>
      <c r="M77">
        <v>76</v>
      </c>
      <c r="N77">
        <f t="shared" si="7"/>
        <v>76</v>
      </c>
      <c r="O77" t="str">
        <f t="shared" si="7"/>
        <v>KU Leuven</v>
      </c>
      <c r="P77" t="str">
        <f t="shared" si="7"/>
        <v> Leuven, Belgium</v>
      </c>
      <c r="Q77">
        <f t="shared" si="7"/>
        <v>66</v>
      </c>
      <c r="R77" t="str">
        <f t="shared" si="7"/>
        <v> Shortlist</v>
      </c>
    </row>
    <row r="78" spans="1:18" x14ac:dyDescent="0.45">
      <c r="A78">
        <v>77</v>
      </c>
      <c r="B78">
        <v>77</v>
      </c>
      <c r="C78" t="s">
        <v>738</v>
      </c>
      <c r="D78" t="s">
        <v>739</v>
      </c>
      <c r="E78" t="s">
        <v>409</v>
      </c>
      <c r="G78" t="s">
        <v>631</v>
      </c>
      <c r="M78">
        <v>77</v>
      </c>
      <c r="N78">
        <f t="shared" si="7"/>
        <v>77</v>
      </c>
      <c r="O78" t="str">
        <f t="shared" si="7"/>
        <v>National Taiwan University (NTU)</v>
      </c>
      <c r="P78" t="str">
        <f t="shared" si="7"/>
        <v> Taipei City, Taiwan</v>
      </c>
      <c r="Q78" t="str">
        <f t="shared" si="7"/>
        <v>65.7</v>
      </c>
      <c r="R78" t="str">
        <f t="shared" si="7"/>
        <v> Shortlist</v>
      </c>
    </row>
    <row r="79" spans="1:18" x14ac:dyDescent="0.45">
      <c r="A79">
        <v>78</v>
      </c>
      <c r="B79">
        <v>78</v>
      </c>
      <c r="C79" t="s">
        <v>740</v>
      </c>
      <c r="D79" t="s">
        <v>741</v>
      </c>
      <c r="E79">
        <v>65</v>
      </c>
      <c r="G79">
        <f>16</f>
        <v>16</v>
      </c>
      <c r="M79">
        <v>78</v>
      </c>
      <c r="N79">
        <f t="shared" si="7"/>
        <v>78</v>
      </c>
      <c r="O79" t="str">
        <f t="shared" si="7"/>
        <v>University of Southampton</v>
      </c>
      <c r="P79" t="str">
        <f t="shared" si="7"/>
        <v> Southampton, United Kingdom</v>
      </c>
      <c r="Q79">
        <f t="shared" si="7"/>
        <v>65</v>
      </c>
      <c r="R79" t="str">
        <f t="shared" si="7"/>
        <v> Shortlist</v>
      </c>
    </row>
    <row r="80" spans="1:18" x14ac:dyDescent="0.45">
      <c r="A80">
        <v>79</v>
      </c>
      <c r="B80">
        <v>79</v>
      </c>
      <c r="C80" t="s">
        <v>742</v>
      </c>
      <c r="D80" t="s">
        <v>743</v>
      </c>
      <c r="E80" t="s">
        <v>218</v>
      </c>
      <c r="G80" t="s">
        <v>647</v>
      </c>
      <c r="M80">
        <v>79</v>
      </c>
      <c r="N80">
        <f t="shared" si="7"/>
        <v>79</v>
      </c>
      <c r="O80" t="str">
        <f t="shared" si="7"/>
        <v>Tohoku University</v>
      </c>
      <c r="P80" t="str">
        <f t="shared" si="7"/>
        <v> Sendai City, Japan</v>
      </c>
      <c r="Q80" t="str">
        <f t="shared" si="7"/>
        <v>64.9</v>
      </c>
      <c r="R80" t="str">
        <f t="shared" si="7"/>
        <v> Shortlist</v>
      </c>
    </row>
    <row r="81" spans="1:18" x14ac:dyDescent="0.45">
      <c r="A81">
        <v>80</v>
      </c>
      <c r="B81">
        <v>80</v>
      </c>
      <c r="C81" t="s">
        <v>157</v>
      </c>
      <c r="D81" t="s">
        <v>744</v>
      </c>
      <c r="E81" t="s">
        <v>441</v>
      </c>
      <c r="G81" t="s">
        <v>648</v>
      </c>
      <c r="M81">
        <v>80</v>
      </c>
      <c r="N81">
        <f t="shared" si="7"/>
        <v>80</v>
      </c>
      <c r="O81" t="str">
        <f t="shared" si="7"/>
        <v>University of Washington</v>
      </c>
      <c r="P81" t="str">
        <f t="shared" si="7"/>
        <v> Seattle, United States</v>
      </c>
      <c r="Q81" t="str">
        <f t="shared" si="7"/>
        <v>64.7</v>
      </c>
      <c r="R81" t="str">
        <f t="shared" si="7"/>
        <v> Shortlist</v>
      </c>
    </row>
    <row r="82" spans="1:18" x14ac:dyDescent="0.45">
      <c r="A82">
        <v>81</v>
      </c>
      <c r="B82">
        <v>81</v>
      </c>
      <c r="C82" t="s">
        <v>420</v>
      </c>
      <c r="D82" t="s">
        <v>745</v>
      </c>
      <c r="E82" t="s">
        <v>444</v>
      </c>
      <c r="G82" t="s">
        <v>649</v>
      </c>
      <c r="M82">
        <v>81</v>
      </c>
      <c r="N82">
        <f t="shared" ref="N82:R91" si="8">INDEX($G$4:$G$502,(COLUMNS($N$1:$R$1)*(ROW()-ROW($M$2:$M$101)))+(COLUMN()-COLUMN($N$1:$R$1))+1,1)</f>
        <v>81</v>
      </c>
      <c r="O82" t="str">
        <f t="shared" si="8"/>
        <v>University of Glasgow</v>
      </c>
      <c r="P82" t="str">
        <f t="shared" si="8"/>
        <v> Glasgow, United Kingdom</v>
      </c>
      <c r="Q82" t="str">
        <f t="shared" si="8"/>
        <v>64.6</v>
      </c>
      <c r="R82" t="str">
        <f t="shared" si="8"/>
        <v> Shortlist</v>
      </c>
    </row>
    <row r="83" spans="1:18" x14ac:dyDescent="0.45">
      <c r="A83">
        <v>82</v>
      </c>
      <c r="B83">
        <v>82</v>
      </c>
      <c r="C83" t="s">
        <v>545</v>
      </c>
      <c r="D83" t="s">
        <v>746</v>
      </c>
      <c r="E83" t="s">
        <v>329</v>
      </c>
      <c r="G83" t="s">
        <v>631</v>
      </c>
      <c r="M83">
        <v>82</v>
      </c>
      <c r="N83">
        <f t="shared" si="8"/>
        <v>82</v>
      </c>
      <c r="O83" t="str">
        <f t="shared" si="8"/>
        <v>University of Copenhagen</v>
      </c>
      <c r="P83" t="str">
        <f t="shared" si="8"/>
        <v> Copenhagen, Denmark</v>
      </c>
      <c r="Q83" t="str">
        <f t="shared" si="8"/>
        <v>64.1</v>
      </c>
      <c r="R83" t="str">
        <f t="shared" si="8"/>
        <v> Shortlist</v>
      </c>
    </row>
    <row r="84" spans="1:18" x14ac:dyDescent="0.45">
      <c r="A84">
        <v>83</v>
      </c>
      <c r="B84">
        <v>83</v>
      </c>
      <c r="C84" t="s">
        <v>412</v>
      </c>
      <c r="D84" t="s">
        <v>747</v>
      </c>
      <c r="E84" t="s">
        <v>298</v>
      </c>
      <c r="G84">
        <f>16</f>
        <v>16</v>
      </c>
      <c r="M84">
        <v>83</v>
      </c>
      <c r="N84">
        <f t="shared" si="8"/>
        <v>83</v>
      </c>
      <c r="O84" t="str">
        <f t="shared" si="8"/>
        <v>University of Wisconsin-Madison</v>
      </c>
      <c r="P84" t="str">
        <f t="shared" si="8"/>
        <v> Madison, United States</v>
      </c>
      <c r="Q84" t="str">
        <f t="shared" si="8"/>
        <v>63.7</v>
      </c>
      <c r="R84" t="str">
        <f t="shared" si="8"/>
        <v> Shortlist</v>
      </c>
    </row>
    <row r="85" spans="1:18" x14ac:dyDescent="0.45">
      <c r="A85">
        <v>84</v>
      </c>
      <c r="B85">
        <v>83</v>
      </c>
      <c r="C85" t="s">
        <v>425</v>
      </c>
      <c r="D85" t="s">
        <v>640</v>
      </c>
      <c r="E85" t="s">
        <v>298</v>
      </c>
      <c r="G85" t="s">
        <v>36</v>
      </c>
      <c r="M85">
        <v>84</v>
      </c>
      <c r="N85">
        <f t="shared" si="8"/>
        <v>83</v>
      </c>
      <c r="O85" t="str">
        <f t="shared" si="8"/>
        <v>University of Zurich</v>
      </c>
      <c r="P85" t="str">
        <f t="shared" si="8"/>
        <v> Zürich, Switzerland</v>
      </c>
      <c r="Q85" t="str">
        <f t="shared" si="8"/>
        <v>63.7</v>
      </c>
      <c r="R85" t="str">
        <f t="shared" si="8"/>
        <v> Shortlist</v>
      </c>
    </row>
    <row r="86" spans="1:18" x14ac:dyDescent="0.45">
      <c r="A86">
        <v>85</v>
      </c>
      <c r="B86">
        <v>85</v>
      </c>
      <c r="C86" t="s">
        <v>266</v>
      </c>
      <c r="D86" t="s">
        <v>748</v>
      </c>
      <c r="E86" t="s">
        <v>464</v>
      </c>
      <c r="G86" t="s">
        <v>650</v>
      </c>
      <c r="M86">
        <v>85</v>
      </c>
      <c r="N86">
        <f t="shared" si="8"/>
        <v>85</v>
      </c>
      <c r="O86" t="str">
        <f t="shared" si="8"/>
        <v>University of Illinois at Urbana-Champaign</v>
      </c>
      <c r="P86" t="str">
        <f t="shared" si="8"/>
        <v> Champaign, United States</v>
      </c>
      <c r="Q86" t="str">
        <f t="shared" si="8"/>
        <v>63.6</v>
      </c>
      <c r="R86" t="str">
        <f t="shared" si="8"/>
        <v> Shortlist</v>
      </c>
    </row>
    <row r="87" spans="1:18" x14ac:dyDescent="0.45">
      <c r="A87">
        <v>86</v>
      </c>
      <c r="B87">
        <v>86</v>
      </c>
      <c r="C87" t="s">
        <v>749</v>
      </c>
      <c r="D87" t="s">
        <v>750</v>
      </c>
      <c r="E87" t="s">
        <v>358</v>
      </c>
      <c r="G87" t="s">
        <v>649</v>
      </c>
      <c r="M87">
        <v>86</v>
      </c>
      <c r="N87">
        <f t="shared" si="8"/>
        <v>86</v>
      </c>
      <c r="O87" t="str">
        <f t="shared" si="8"/>
        <v>University of Leeds</v>
      </c>
      <c r="P87" t="str">
        <f t="shared" si="8"/>
        <v> Leeds, United Kingdom</v>
      </c>
      <c r="Q87" t="str">
        <f t="shared" si="8"/>
        <v>62.8</v>
      </c>
      <c r="R87" t="str">
        <f t="shared" si="8"/>
        <v> Shortlist</v>
      </c>
    </row>
    <row r="88" spans="1:18" x14ac:dyDescent="0.45">
      <c r="A88">
        <v>87</v>
      </c>
      <c r="B88">
        <v>87</v>
      </c>
      <c r="C88" t="s">
        <v>751</v>
      </c>
      <c r="D88" t="s">
        <v>752</v>
      </c>
      <c r="E88" t="s">
        <v>753</v>
      </c>
      <c r="G88" t="s">
        <v>631</v>
      </c>
      <c r="M88">
        <v>87</v>
      </c>
      <c r="N88">
        <f t="shared" si="8"/>
        <v>87</v>
      </c>
      <c r="O88" t="str">
        <f t="shared" si="8"/>
        <v>The University of Auckland</v>
      </c>
      <c r="P88" t="str">
        <f t="shared" si="8"/>
        <v> Auckland, New Zealand</v>
      </c>
      <c r="Q88" t="str">
        <f t="shared" si="8"/>
        <v>62.7</v>
      </c>
      <c r="R88" t="str">
        <f t="shared" si="8"/>
        <v> Shortlist</v>
      </c>
    </row>
    <row r="89" spans="1:18" x14ac:dyDescent="0.45">
      <c r="A89">
        <v>88</v>
      </c>
      <c r="B89">
        <v>88</v>
      </c>
      <c r="C89" t="s">
        <v>216</v>
      </c>
      <c r="D89" t="s">
        <v>754</v>
      </c>
      <c r="E89" t="s">
        <v>755</v>
      </c>
      <c r="G89">
        <v>18</v>
      </c>
      <c r="M89">
        <v>88</v>
      </c>
      <c r="N89">
        <f t="shared" si="8"/>
        <v>88</v>
      </c>
      <c r="O89" t="str">
        <f t="shared" si="8"/>
        <v>Georgia Institute of Technology</v>
      </c>
      <c r="P89" t="str">
        <f t="shared" si="8"/>
        <v> Atlanta, United States</v>
      </c>
      <c r="Q89" t="str">
        <f t="shared" si="8"/>
        <v>62.3</v>
      </c>
      <c r="R89" t="str">
        <f t="shared" si="8"/>
        <v> Shortlist</v>
      </c>
    </row>
    <row r="90" spans="1:18" x14ac:dyDescent="0.45">
      <c r="A90">
        <v>89</v>
      </c>
      <c r="B90">
        <v>89</v>
      </c>
      <c r="C90" t="s">
        <v>756</v>
      </c>
      <c r="D90" t="s">
        <v>757</v>
      </c>
      <c r="E90" t="s">
        <v>758</v>
      </c>
      <c r="G90" t="s">
        <v>48</v>
      </c>
      <c r="M90">
        <v>89</v>
      </c>
      <c r="N90">
        <f t="shared" si="8"/>
        <v>89</v>
      </c>
      <c r="O90" t="str">
        <f t="shared" si="8"/>
        <v>KTH Royal Institute of Technology</v>
      </c>
      <c r="P90" t="str">
        <f t="shared" si="8"/>
        <v> Stockholm, Sweden</v>
      </c>
      <c r="Q90" t="str">
        <f t="shared" si="8"/>
        <v>62.1</v>
      </c>
      <c r="R90" t="str">
        <f t="shared" si="8"/>
        <v> Shortlist</v>
      </c>
    </row>
    <row r="91" spans="1:18" x14ac:dyDescent="0.45">
      <c r="A91">
        <v>90</v>
      </c>
      <c r="B91">
        <v>90</v>
      </c>
      <c r="C91" t="s">
        <v>622</v>
      </c>
      <c r="D91" t="s">
        <v>759</v>
      </c>
      <c r="E91" t="s">
        <v>760</v>
      </c>
      <c r="G91" t="s">
        <v>651</v>
      </c>
      <c r="M91">
        <v>90</v>
      </c>
      <c r="N91">
        <f t="shared" si="8"/>
        <v>90</v>
      </c>
      <c r="O91" t="str">
        <f t="shared" si="8"/>
        <v>The University of Western Australia</v>
      </c>
      <c r="P91" t="str">
        <f t="shared" si="8"/>
        <v> Perth, Australia</v>
      </c>
      <c r="Q91" t="str">
        <f t="shared" si="8"/>
        <v>61.7</v>
      </c>
      <c r="R91" t="str">
        <f t="shared" si="8"/>
        <v> Shortlist</v>
      </c>
    </row>
    <row r="92" spans="1:18" x14ac:dyDescent="0.45">
      <c r="A92">
        <v>91</v>
      </c>
      <c r="B92">
        <v>91</v>
      </c>
      <c r="C92" t="s">
        <v>761</v>
      </c>
      <c r="D92" t="s">
        <v>762</v>
      </c>
      <c r="E92" t="s">
        <v>252</v>
      </c>
      <c r="G92">
        <v>89</v>
      </c>
      <c r="M92">
        <v>91</v>
      </c>
      <c r="N92">
        <f t="shared" ref="N92:R101" si="9">INDEX($G$4:$G$502,(COLUMNS($N$1:$R$1)*(ROW()-ROW($M$2:$M$101)))+(COLUMN()-COLUMN($N$1:$R$1))+1,1)</f>
        <v>91</v>
      </c>
      <c r="O92" t="str">
        <f t="shared" si="9"/>
        <v>University of Birmingham</v>
      </c>
      <c r="P92" t="str">
        <f t="shared" si="9"/>
        <v> Birmingham, United Kingdom</v>
      </c>
      <c r="Q92" t="str">
        <f t="shared" si="9"/>
        <v>61.1</v>
      </c>
      <c r="R92" t="str">
        <f t="shared" si="9"/>
        <v> Shortlist</v>
      </c>
    </row>
    <row r="93" spans="1:18" x14ac:dyDescent="0.45">
      <c r="A93">
        <v>92</v>
      </c>
      <c r="B93">
        <v>92</v>
      </c>
      <c r="C93" t="s">
        <v>763</v>
      </c>
      <c r="D93" t="s">
        <v>764</v>
      </c>
      <c r="E93" t="s">
        <v>207</v>
      </c>
      <c r="G93" t="s">
        <v>631</v>
      </c>
      <c r="M93">
        <v>92</v>
      </c>
      <c r="N93">
        <f t="shared" si="9"/>
        <v>92</v>
      </c>
      <c r="O93" t="str">
        <f t="shared" si="9"/>
        <v>Durham University</v>
      </c>
      <c r="P93" t="str">
        <f t="shared" si="9"/>
        <v> Durham, United Kingdom</v>
      </c>
      <c r="Q93" t="str">
        <f t="shared" si="9"/>
        <v>60.9</v>
      </c>
      <c r="R93" t="str">
        <f t="shared" si="9"/>
        <v> Shortlist</v>
      </c>
    </row>
    <row r="94" spans="1:18" x14ac:dyDescent="0.45">
      <c r="A94">
        <v>93</v>
      </c>
      <c r="B94">
        <v>93</v>
      </c>
      <c r="C94" t="s">
        <v>765</v>
      </c>
      <c r="D94" t="s">
        <v>766</v>
      </c>
      <c r="E94" t="s">
        <v>767</v>
      </c>
      <c r="G94">
        <v>19</v>
      </c>
      <c r="M94">
        <v>93</v>
      </c>
      <c r="N94">
        <f t="shared" si="9"/>
        <v>93</v>
      </c>
      <c r="O94" t="str">
        <f t="shared" si="9"/>
        <v>Pennsylvania State University</v>
      </c>
      <c r="P94" t="str">
        <f t="shared" si="9"/>
        <v> University Park, United States</v>
      </c>
      <c r="Q94" t="str">
        <f t="shared" si="9"/>
        <v>60.8</v>
      </c>
      <c r="R94" t="str">
        <f t="shared" si="9"/>
        <v> Shortlist</v>
      </c>
    </row>
    <row r="95" spans="1:18" x14ac:dyDescent="0.45">
      <c r="A95">
        <v>94</v>
      </c>
      <c r="B95">
        <v>94</v>
      </c>
      <c r="C95" t="s">
        <v>385</v>
      </c>
      <c r="D95" t="s">
        <v>768</v>
      </c>
      <c r="E95" t="s">
        <v>769</v>
      </c>
      <c r="G95" t="s">
        <v>652</v>
      </c>
      <c r="M95">
        <v>94</v>
      </c>
      <c r="N95">
        <f t="shared" si="9"/>
        <v>94</v>
      </c>
      <c r="O95" t="str">
        <f t="shared" si="9"/>
        <v>University of Science and Technology of China</v>
      </c>
      <c r="P95" t="str">
        <f t="shared" si="9"/>
        <v> Hefei, China (Mainland)</v>
      </c>
      <c r="Q95" t="str">
        <f t="shared" si="9"/>
        <v>60.7</v>
      </c>
      <c r="R95" t="str">
        <f t="shared" si="9"/>
        <v> Shortlist</v>
      </c>
    </row>
    <row r="96" spans="1:18" x14ac:dyDescent="0.45">
      <c r="A96">
        <v>95</v>
      </c>
      <c r="B96">
        <v>95</v>
      </c>
      <c r="C96" t="s">
        <v>770</v>
      </c>
      <c r="D96" t="s">
        <v>771</v>
      </c>
      <c r="E96" t="s">
        <v>772</v>
      </c>
      <c r="G96" t="s">
        <v>643</v>
      </c>
      <c r="M96">
        <v>95</v>
      </c>
      <c r="N96">
        <f t="shared" si="9"/>
        <v>95</v>
      </c>
      <c r="O96" t="str">
        <f t="shared" si="9"/>
        <v>Lund University</v>
      </c>
      <c r="P96" t="str">
        <f t="shared" si="9"/>
        <v> Lund, Sweden</v>
      </c>
      <c r="Q96" t="str">
        <f t="shared" si="9"/>
        <v>60.1</v>
      </c>
      <c r="R96" t="str">
        <f t="shared" si="9"/>
        <v> Shortlist</v>
      </c>
    </row>
    <row r="97" spans="1:18" x14ac:dyDescent="0.45">
      <c r="A97">
        <v>96</v>
      </c>
      <c r="B97">
        <v>96</v>
      </c>
      <c r="C97" t="s">
        <v>773</v>
      </c>
      <c r="D97" t="s">
        <v>774</v>
      </c>
      <c r="E97" t="s">
        <v>775</v>
      </c>
      <c r="G97" t="s">
        <v>653</v>
      </c>
      <c r="M97">
        <v>96</v>
      </c>
      <c r="N97">
        <f t="shared" si="9"/>
        <v>96</v>
      </c>
      <c r="O97" t="str">
        <f t="shared" si="9"/>
        <v>The University of Sheffield</v>
      </c>
      <c r="P97" t="str">
        <f t="shared" si="9"/>
        <v> Sheffield, United Kingdom</v>
      </c>
      <c r="Q97" t="str">
        <f t="shared" si="9"/>
        <v>59.5</v>
      </c>
      <c r="R97" t="str">
        <f t="shared" si="9"/>
        <v> Shortlist</v>
      </c>
    </row>
    <row r="98" spans="1:18" x14ac:dyDescent="0.45">
      <c r="A98">
        <v>97</v>
      </c>
      <c r="B98">
        <v>96</v>
      </c>
      <c r="C98" t="s">
        <v>776</v>
      </c>
      <c r="D98" t="s">
        <v>777</v>
      </c>
      <c r="E98" t="s">
        <v>775</v>
      </c>
      <c r="G98" t="s">
        <v>631</v>
      </c>
      <c r="M98">
        <v>97</v>
      </c>
      <c r="N98">
        <f t="shared" si="9"/>
        <v>96</v>
      </c>
      <c r="O98" t="str">
        <f t="shared" si="9"/>
        <v>University of St Andrews</v>
      </c>
      <c r="P98" t="str">
        <f t="shared" si="9"/>
        <v> St. Andrews, United Kingdom</v>
      </c>
      <c r="Q98" t="str">
        <f t="shared" si="9"/>
        <v>59.5</v>
      </c>
      <c r="R98" t="str">
        <f t="shared" si="9"/>
        <v> Shortlist</v>
      </c>
    </row>
    <row r="99" spans="1:18" x14ac:dyDescent="0.45">
      <c r="A99">
        <v>98</v>
      </c>
      <c r="B99">
        <v>98</v>
      </c>
      <c r="C99" t="s">
        <v>778</v>
      </c>
      <c r="D99" t="s">
        <v>779</v>
      </c>
      <c r="E99" t="s">
        <v>71</v>
      </c>
      <c r="G99">
        <v>20</v>
      </c>
      <c r="M99">
        <v>98</v>
      </c>
      <c r="N99">
        <f t="shared" si="9"/>
        <v>98</v>
      </c>
      <c r="O99" t="str">
        <f t="shared" si="9"/>
        <v>Trinity College Dublin, The University of Dublin</v>
      </c>
      <c r="P99" t="str">
        <f t="shared" si="9"/>
        <v> Dublin, Ireland</v>
      </c>
      <c r="Q99" t="str">
        <f t="shared" si="9"/>
        <v>59.1</v>
      </c>
      <c r="R99" t="str">
        <f t="shared" si="9"/>
        <v> Shortlist</v>
      </c>
    </row>
    <row r="100" spans="1:18" x14ac:dyDescent="0.45">
      <c r="A100">
        <v>99</v>
      </c>
      <c r="B100">
        <v>99</v>
      </c>
      <c r="C100" t="s">
        <v>780</v>
      </c>
      <c r="D100" t="s">
        <v>781</v>
      </c>
      <c r="E100" t="s">
        <v>349</v>
      </c>
      <c r="G100" t="s">
        <v>118</v>
      </c>
      <c r="M100">
        <v>99</v>
      </c>
      <c r="N100">
        <f t="shared" si="9"/>
        <v>99</v>
      </c>
      <c r="O100" t="str">
        <f t="shared" si="9"/>
        <v>Sungkyunkwan University (SKKU)</v>
      </c>
      <c r="P100" t="str">
        <f t="shared" si="9"/>
        <v> Suwon, South Korea</v>
      </c>
      <c r="Q100" t="str">
        <f t="shared" si="9"/>
        <v>58.9</v>
      </c>
      <c r="R100" t="str">
        <f t="shared" si="9"/>
        <v> Shortlist</v>
      </c>
    </row>
    <row r="101" spans="1:18" x14ac:dyDescent="0.45">
      <c r="A101">
        <v>100</v>
      </c>
      <c r="B101">
        <v>100</v>
      </c>
      <c r="C101" t="s">
        <v>782</v>
      </c>
      <c r="D101" t="s">
        <v>783</v>
      </c>
      <c r="E101" t="s">
        <v>126</v>
      </c>
      <c r="G101" t="s">
        <v>654</v>
      </c>
      <c r="M101">
        <v>100</v>
      </c>
      <c r="N101">
        <f t="shared" si="9"/>
        <v>100</v>
      </c>
      <c r="O101" t="str">
        <f t="shared" si="9"/>
        <v>Rice University</v>
      </c>
      <c r="P101" t="str">
        <f t="shared" si="9"/>
        <v> Houston, United States</v>
      </c>
      <c r="Q101" t="str">
        <f t="shared" si="9"/>
        <v>58.8</v>
      </c>
      <c r="R101" t="e">
        <f t="shared" si="9"/>
        <v>#REF!</v>
      </c>
    </row>
    <row r="102" spans="1:18" x14ac:dyDescent="0.45">
      <c r="G102" t="s">
        <v>209</v>
      </c>
    </row>
    <row r="103" spans="1:18" x14ac:dyDescent="0.45">
      <c r="G103" t="s">
        <v>631</v>
      </c>
    </row>
    <row r="104" spans="1:18" x14ac:dyDescent="0.45">
      <c r="G104">
        <v>21</v>
      </c>
    </row>
    <row r="105" spans="1:18" x14ac:dyDescent="0.45">
      <c r="G105" t="s">
        <v>621</v>
      </c>
    </row>
    <row r="106" spans="1:18" x14ac:dyDescent="0.45">
      <c r="G106" t="s">
        <v>655</v>
      </c>
    </row>
    <row r="107" spans="1:18" x14ac:dyDescent="0.45">
      <c r="G107">
        <v>87</v>
      </c>
    </row>
    <row r="108" spans="1:18" x14ac:dyDescent="0.45">
      <c r="G108" t="s">
        <v>631</v>
      </c>
    </row>
    <row r="109" spans="1:18" x14ac:dyDescent="0.45">
      <c r="G109">
        <v>22</v>
      </c>
    </row>
    <row r="110" spans="1:18" x14ac:dyDescent="0.45">
      <c r="G110" t="s">
        <v>61</v>
      </c>
    </row>
    <row r="111" spans="1:18" x14ac:dyDescent="0.45">
      <c r="G111" t="s">
        <v>656</v>
      </c>
    </row>
    <row r="112" spans="1:18" x14ac:dyDescent="0.45">
      <c r="G112" t="s">
        <v>223</v>
      </c>
    </row>
    <row r="113" spans="7:7" x14ac:dyDescent="0.45">
      <c r="G113" t="s">
        <v>631</v>
      </c>
    </row>
    <row r="114" spans="7:7" x14ac:dyDescent="0.45">
      <c r="G114">
        <v>23</v>
      </c>
    </row>
    <row r="115" spans="7:7" x14ac:dyDescent="0.45">
      <c r="G115" t="s">
        <v>220</v>
      </c>
    </row>
    <row r="116" spans="7:7" x14ac:dyDescent="0.45">
      <c r="G116" t="s">
        <v>657</v>
      </c>
    </row>
    <row r="117" spans="7:7" x14ac:dyDescent="0.45">
      <c r="G117" t="s">
        <v>658</v>
      </c>
    </row>
    <row r="118" spans="7:7" x14ac:dyDescent="0.45">
      <c r="G118" t="s">
        <v>631</v>
      </c>
    </row>
    <row r="119" spans="7:7" x14ac:dyDescent="0.45">
      <c r="G119">
        <v>24</v>
      </c>
    </row>
    <row r="120" spans="7:7" x14ac:dyDescent="0.45">
      <c r="G120" t="s">
        <v>83</v>
      </c>
    </row>
    <row r="121" spans="7:7" x14ac:dyDescent="0.45">
      <c r="G121" t="s">
        <v>659</v>
      </c>
    </row>
    <row r="122" spans="7:7" x14ac:dyDescent="0.45">
      <c r="G122" t="s">
        <v>660</v>
      </c>
    </row>
    <row r="123" spans="7:7" x14ac:dyDescent="0.45">
      <c r="G123" t="s">
        <v>631</v>
      </c>
    </row>
    <row r="124" spans="7:7" x14ac:dyDescent="0.45">
      <c r="G124">
        <v>25</v>
      </c>
    </row>
    <row r="125" spans="7:7" x14ac:dyDescent="0.45">
      <c r="G125" t="s">
        <v>133</v>
      </c>
    </row>
    <row r="126" spans="7:7" x14ac:dyDescent="0.45">
      <c r="G126" t="s">
        <v>661</v>
      </c>
    </row>
    <row r="127" spans="7:7" x14ac:dyDescent="0.45">
      <c r="G127" t="s">
        <v>662</v>
      </c>
    </row>
    <row r="128" spans="7:7" x14ac:dyDescent="0.45">
      <c r="G128" t="s">
        <v>631</v>
      </c>
    </row>
    <row r="129" spans="7:7" x14ac:dyDescent="0.45">
      <c r="G129">
        <v>26</v>
      </c>
    </row>
    <row r="130" spans="7:7" x14ac:dyDescent="0.45">
      <c r="G130" t="s">
        <v>663</v>
      </c>
    </row>
    <row r="131" spans="7:7" x14ac:dyDescent="0.45">
      <c r="G131" t="s">
        <v>664</v>
      </c>
    </row>
    <row r="132" spans="7:7" x14ac:dyDescent="0.45">
      <c r="G132" t="s">
        <v>665</v>
      </c>
    </row>
    <row r="133" spans="7:7" x14ac:dyDescent="0.45">
      <c r="G133" t="s">
        <v>631</v>
      </c>
    </row>
    <row r="134" spans="7:7" x14ac:dyDescent="0.45">
      <c r="G134">
        <v>27</v>
      </c>
    </row>
    <row r="135" spans="7:7" x14ac:dyDescent="0.45">
      <c r="G135" t="s">
        <v>666</v>
      </c>
    </row>
    <row r="136" spans="7:7" x14ac:dyDescent="0.45">
      <c r="G136" t="s">
        <v>667</v>
      </c>
    </row>
    <row r="137" spans="7:7" x14ac:dyDescent="0.45">
      <c r="G137" t="s">
        <v>140</v>
      </c>
    </row>
    <row r="138" spans="7:7" x14ac:dyDescent="0.45">
      <c r="G138" t="s">
        <v>631</v>
      </c>
    </row>
    <row r="139" spans="7:7" x14ac:dyDescent="0.45">
      <c r="G139">
        <v>28</v>
      </c>
    </row>
    <row r="140" spans="7:7" x14ac:dyDescent="0.45">
      <c r="G140" t="s">
        <v>543</v>
      </c>
    </row>
    <row r="141" spans="7:7" x14ac:dyDescent="0.45">
      <c r="G141" t="s">
        <v>668</v>
      </c>
    </row>
    <row r="142" spans="7:7" x14ac:dyDescent="0.45">
      <c r="G142" t="s">
        <v>669</v>
      </c>
    </row>
    <row r="143" spans="7:7" x14ac:dyDescent="0.45">
      <c r="G143" t="s">
        <v>631</v>
      </c>
    </row>
    <row r="144" spans="7:7" x14ac:dyDescent="0.45">
      <c r="G144">
        <v>29</v>
      </c>
    </row>
    <row r="145" spans="7:7" x14ac:dyDescent="0.45">
      <c r="G145" t="s">
        <v>306</v>
      </c>
    </row>
    <row r="146" spans="7:7" x14ac:dyDescent="0.45">
      <c r="G146" t="s">
        <v>670</v>
      </c>
    </row>
    <row r="147" spans="7:7" x14ac:dyDescent="0.45">
      <c r="G147" t="s">
        <v>176</v>
      </c>
    </row>
    <row r="148" spans="7:7" x14ac:dyDescent="0.45">
      <c r="G148" t="s">
        <v>631</v>
      </c>
    </row>
    <row r="149" spans="7:7" x14ac:dyDescent="0.45">
      <c r="G149">
        <v>30</v>
      </c>
    </row>
    <row r="150" spans="7:7" x14ac:dyDescent="0.45">
      <c r="G150" t="s">
        <v>671</v>
      </c>
    </row>
    <row r="151" spans="7:7" x14ac:dyDescent="0.45">
      <c r="G151" t="s">
        <v>672</v>
      </c>
    </row>
    <row r="152" spans="7:7" x14ac:dyDescent="0.45">
      <c r="G152" t="s">
        <v>152</v>
      </c>
    </row>
    <row r="153" spans="7:7" x14ac:dyDescent="0.45">
      <c r="G153" t="s">
        <v>631</v>
      </c>
    </row>
    <row r="154" spans="7:7" x14ac:dyDescent="0.45">
      <c r="G154">
        <v>31</v>
      </c>
    </row>
    <row r="155" spans="7:7" x14ac:dyDescent="0.45">
      <c r="G155" t="s">
        <v>253</v>
      </c>
    </row>
    <row r="156" spans="7:7" x14ac:dyDescent="0.45">
      <c r="G156" t="s">
        <v>673</v>
      </c>
    </row>
    <row r="157" spans="7:7" x14ac:dyDescent="0.45">
      <c r="G157" t="s">
        <v>674</v>
      </c>
    </row>
    <row r="158" spans="7:7" x14ac:dyDescent="0.45">
      <c r="G158" t="s">
        <v>631</v>
      </c>
    </row>
    <row r="159" spans="7:7" x14ac:dyDescent="0.45">
      <c r="G159">
        <v>32</v>
      </c>
    </row>
    <row r="160" spans="7:7" x14ac:dyDescent="0.45">
      <c r="G160" t="s">
        <v>151</v>
      </c>
    </row>
    <row r="161" spans="7:7" x14ac:dyDescent="0.45">
      <c r="G161" t="s">
        <v>675</v>
      </c>
    </row>
    <row r="162" spans="7:7" x14ac:dyDescent="0.45">
      <c r="G162" t="s">
        <v>165</v>
      </c>
    </row>
    <row r="163" spans="7:7" x14ac:dyDescent="0.45">
      <c r="G163" t="s">
        <v>631</v>
      </c>
    </row>
    <row r="164" spans="7:7" x14ac:dyDescent="0.45">
      <c r="G164">
        <v>33</v>
      </c>
    </row>
    <row r="165" spans="7:7" x14ac:dyDescent="0.45">
      <c r="G165" t="s">
        <v>533</v>
      </c>
    </row>
    <row r="166" spans="7:7" x14ac:dyDescent="0.45">
      <c r="G166" t="s">
        <v>676</v>
      </c>
    </row>
    <row r="167" spans="7:7" x14ac:dyDescent="0.45">
      <c r="G167" t="s">
        <v>677</v>
      </c>
    </row>
    <row r="168" spans="7:7" x14ac:dyDescent="0.45">
      <c r="G168" t="s">
        <v>631</v>
      </c>
    </row>
    <row r="169" spans="7:7" x14ac:dyDescent="0.45">
      <c r="G169">
        <f>34</f>
        <v>34</v>
      </c>
    </row>
    <row r="170" spans="7:7" x14ac:dyDescent="0.45">
      <c r="G170" t="s">
        <v>282</v>
      </c>
    </row>
    <row r="171" spans="7:7" x14ac:dyDescent="0.45">
      <c r="G171" t="s">
        <v>678</v>
      </c>
    </row>
    <row r="172" spans="7:7" x14ac:dyDescent="0.45">
      <c r="G172" t="s">
        <v>679</v>
      </c>
    </row>
    <row r="173" spans="7:7" x14ac:dyDescent="0.45">
      <c r="G173" t="s">
        <v>631</v>
      </c>
    </row>
    <row r="174" spans="7:7" x14ac:dyDescent="0.45">
      <c r="G174">
        <f>34</f>
        <v>34</v>
      </c>
    </row>
    <row r="175" spans="7:7" x14ac:dyDescent="0.45">
      <c r="G175" t="s">
        <v>102</v>
      </c>
    </row>
    <row r="176" spans="7:7" x14ac:dyDescent="0.45">
      <c r="G176" t="s">
        <v>680</v>
      </c>
    </row>
    <row r="177" spans="7:7" x14ac:dyDescent="0.45">
      <c r="G177" t="s">
        <v>679</v>
      </c>
    </row>
    <row r="178" spans="7:7" x14ac:dyDescent="0.45">
      <c r="G178" t="s">
        <v>631</v>
      </c>
    </row>
    <row r="179" spans="7:7" x14ac:dyDescent="0.45">
      <c r="G179">
        <v>36</v>
      </c>
    </row>
    <row r="180" spans="7:7" x14ac:dyDescent="0.45">
      <c r="G180" t="s">
        <v>360</v>
      </c>
    </row>
    <row r="181" spans="7:7" x14ac:dyDescent="0.45">
      <c r="G181" t="s">
        <v>681</v>
      </c>
    </row>
    <row r="182" spans="7:7" x14ac:dyDescent="0.45">
      <c r="G182" t="s">
        <v>682</v>
      </c>
    </row>
    <row r="183" spans="7:7" x14ac:dyDescent="0.45">
      <c r="G183" t="s">
        <v>631</v>
      </c>
    </row>
    <row r="184" spans="7:7" x14ac:dyDescent="0.45">
      <c r="G184">
        <v>37</v>
      </c>
    </row>
    <row r="185" spans="7:7" x14ac:dyDescent="0.45">
      <c r="G185" t="s">
        <v>558</v>
      </c>
    </row>
    <row r="186" spans="7:7" x14ac:dyDescent="0.45">
      <c r="G186" t="s">
        <v>639</v>
      </c>
    </row>
    <row r="187" spans="7:7" x14ac:dyDescent="0.45">
      <c r="G187" t="s">
        <v>219</v>
      </c>
    </row>
    <row r="188" spans="7:7" x14ac:dyDescent="0.45">
      <c r="G188" t="s">
        <v>631</v>
      </c>
    </row>
    <row r="189" spans="7:7" x14ac:dyDescent="0.45">
      <c r="G189">
        <v>38</v>
      </c>
    </row>
    <row r="190" spans="7:7" x14ac:dyDescent="0.45">
      <c r="G190" t="s">
        <v>683</v>
      </c>
    </row>
    <row r="191" spans="7:7" x14ac:dyDescent="0.45">
      <c r="G191" t="s">
        <v>684</v>
      </c>
    </row>
    <row r="192" spans="7:7" x14ac:dyDescent="0.45">
      <c r="G192" t="s">
        <v>685</v>
      </c>
    </row>
    <row r="193" spans="7:7" x14ac:dyDescent="0.45">
      <c r="G193" t="s">
        <v>631</v>
      </c>
    </row>
    <row r="194" spans="7:7" x14ac:dyDescent="0.45">
      <c r="G194">
        <v>39</v>
      </c>
    </row>
    <row r="195" spans="7:7" x14ac:dyDescent="0.45">
      <c r="G195" t="s">
        <v>686</v>
      </c>
    </row>
    <row r="196" spans="7:7" x14ac:dyDescent="0.45">
      <c r="G196" t="s">
        <v>656</v>
      </c>
    </row>
    <row r="197" spans="7:7" x14ac:dyDescent="0.45">
      <c r="G197" t="s">
        <v>42</v>
      </c>
    </row>
    <row r="198" spans="7:7" x14ac:dyDescent="0.45">
      <c r="G198" t="s">
        <v>631</v>
      </c>
    </row>
    <row r="199" spans="7:7" x14ac:dyDescent="0.45">
      <c r="G199">
        <v>40</v>
      </c>
    </row>
    <row r="200" spans="7:7" x14ac:dyDescent="0.45">
      <c r="G200" t="s">
        <v>319</v>
      </c>
    </row>
    <row r="201" spans="7:7" x14ac:dyDescent="0.45">
      <c r="G201" t="s">
        <v>684</v>
      </c>
    </row>
    <row r="202" spans="7:7" x14ac:dyDescent="0.45">
      <c r="G202" t="s">
        <v>26</v>
      </c>
    </row>
    <row r="203" spans="7:7" x14ac:dyDescent="0.45">
      <c r="G203" t="s">
        <v>631</v>
      </c>
    </row>
    <row r="204" spans="7:7" x14ac:dyDescent="0.45">
      <c r="G204">
        <v>41</v>
      </c>
    </row>
    <row r="205" spans="7:7" x14ac:dyDescent="0.45">
      <c r="G205" t="s">
        <v>301</v>
      </c>
    </row>
    <row r="206" spans="7:7" x14ac:dyDescent="0.45">
      <c r="G206" t="s">
        <v>687</v>
      </c>
    </row>
    <row r="207" spans="7:7" x14ac:dyDescent="0.45">
      <c r="G207" t="s">
        <v>688</v>
      </c>
    </row>
    <row r="208" spans="7:7" x14ac:dyDescent="0.45">
      <c r="G208" t="s">
        <v>631</v>
      </c>
    </row>
    <row r="209" spans="7:7" x14ac:dyDescent="0.45">
      <c r="G209">
        <f>42</f>
        <v>42</v>
      </c>
    </row>
    <row r="210" spans="7:7" x14ac:dyDescent="0.45">
      <c r="G210" t="s">
        <v>689</v>
      </c>
    </row>
    <row r="211" spans="7:7" x14ac:dyDescent="0.45">
      <c r="G211" t="s">
        <v>690</v>
      </c>
    </row>
    <row r="212" spans="7:7" x14ac:dyDescent="0.45">
      <c r="G212" t="s">
        <v>135</v>
      </c>
    </row>
    <row r="213" spans="7:7" x14ac:dyDescent="0.45">
      <c r="G213" t="s">
        <v>631</v>
      </c>
    </row>
    <row r="214" spans="7:7" x14ac:dyDescent="0.45">
      <c r="G214">
        <f>42</f>
        <v>42</v>
      </c>
    </row>
    <row r="215" spans="7:7" x14ac:dyDescent="0.45">
      <c r="G215" t="s">
        <v>355</v>
      </c>
    </row>
    <row r="216" spans="7:7" x14ac:dyDescent="0.45">
      <c r="G216" t="s">
        <v>691</v>
      </c>
    </row>
    <row r="217" spans="7:7" x14ac:dyDescent="0.45">
      <c r="G217" t="s">
        <v>135</v>
      </c>
    </row>
    <row r="218" spans="7:7" x14ac:dyDescent="0.45">
      <c r="G218" t="s">
        <v>631</v>
      </c>
    </row>
    <row r="219" spans="7:7" x14ac:dyDescent="0.45">
      <c r="G219">
        <v>44</v>
      </c>
    </row>
    <row r="220" spans="7:7" x14ac:dyDescent="0.45">
      <c r="G220" t="s">
        <v>692</v>
      </c>
    </row>
    <row r="221" spans="7:7" x14ac:dyDescent="0.45">
      <c r="G221" t="s">
        <v>693</v>
      </c>
    </row>
    <row r="222" spans="7:7" x14ac:dyDescent="0.45">
      <c r="G222" t="s">
        <v>413</v>
      </c>
    </row>
    <row r="223" spans="7:7" x14ac:dyDescent="0.45">
      <c r="G223" t="s">
        <v>631</v>
      </c>
    </row>
    <row r="224" spans="7:7" x14ac:dyDescent="0.45">
      <c r="G224">
        <v>45</v>
      </c>
    </row>
    <row r="225" spans="7:7" x14ac:dyDescent="0.45">
      <c r="G225" t="s">
        <v>694</v>
      </c>
    </row>
    <row r="226" spans="7:7" x14ac:dyDescent="0.45">
      <c r="G226" t="s">
        <v>687</v>
      </c>
    </row>
    <row r="227" spans="7:7" x14ac:dyDescent="0.45">
      <c r="G227">
        <v>78</v>
      </c>
    </row>
    <row r="228" spans="7:7" x14ac:dyDescent="0.45">
      <c r="G228" t="s">
        <v>631</v>
      </c>
    </row>
    <row r="229" spans="7:7" x14ac:dyDescent="0.45">
      <c r="G229">
        <v>46</v>
      </c>
    </row>
    <row r="230" spans="7:7" x14ac:dyDescent="0.45">
      <c r="G230" t="s">
        <v>286</v>
      </c>
    </row>
    <row r="231" spans="7:7" x14ac:dyDescent="0.45">
      <c r="G231" t="s">
        <v>678</v>
      </c>
    </row>
    <row r="232" spans="7:7" x14ac:dyDescent="0.45">
      <c r="G232" t="s">
        <v>695</v>
      </c>
    </row>
    <row r="233" spans="7:7" x14ac:dyDescent="0.45">
      <c r="G233" t="s">
        <v>631</v>
      </c>
    </row>
    <row r="234" spans="7:7" x14ac:dyDescent="0.45">
      <c r="G234">
        <v>47</v>
      </c>
    </row>
    <row r="235" spans="7:7" x14ac:dyDescent="0.45">
      <c r="G235" t="s">
        <v>225</v>
      </c>
    </row>
    <row r="236" spans="7:7" x14ac:dyDescent="0.45">
      <c r="G236" t="s">
        <v>696</v>
      </c>
    </row>
    <row r="237" spans="7:7" x14ac:dyDescent="0.45">
      <c r="G237">
        <v>77</v>
      </c>
    </row>
    <row r="238" spans="7:7" x14ac:dyDescent="0.45">
      <c r="G238" t="s">
        <v>631</v>
      </c>
    </row>
    <row r="239" spans="7:7" x14ac:dyDescent="0.45">
      <c r="G239">
        <v>48</v>
      </c>
    </row>
    <row r="240" spans="7:7" x14ac:dyDescent="0.45">
      <c r="G240" t="s">
        <v>466</v>
      </c>
    </row>
    <row r="241" spans="7:7" x14ac:dyDescent="0.45">
      <c r="G241" t="s">
        <v>697</v>
      </c>
    </row>
    <row r="242" spans="7:7" x14ac:dyDescent="0.45">
      <c r="G242" t="s">
        <v>46</v>
      </c>
    </row>
    <row r="243" spans="7:7" x14ac:dyDescent="0.45">
      <c r="G243" t="s">
        <v>631</v>
      </c>
    </row>
    <row r="244" spans="7:7" x14ac:dyDescent="0.45">
      <c r="G244">
        <v>49</v>
      </c>
    </row>
    <row r="245" spans="7:7" x14ac:dyDescent="0.45">
      <c r="G245" t="s">
        <v>173</v>
      </c>
    </row>
    <row r="246" spans="7:7" x14ac:dyDescent="0.45">
      <c r="G246" t="s">
        <v>698</v>
      </c>
    </row>
    <row r="247" spans="7:7" x14ac:dyDescent="0.45">
      <c r="G247" t="s">
        <v>113</v>
      </c>
    </row>
    <row r="248" spans="7:7" x14ac:dyDescent="0.45">
      <c r="G248" t="s">
        <v>631</v>
      </c>
    </row>
    <row r="249" spans="7:7" x14ac:dyDescent="0.45">
      <c r="G249">
        <f>50</f>
        <v>50</v>
      </c>
    </row>
    <row r="250" spans="7:7" x14ac:dyDescent="0.45">
      <c r="G250" t="s">
        <v>145</v>
      </c>
    </row>
    <row r="251" spans="7:7" x14ac:dyDescent="0.45">
      <c r="G251" t="s">
        <v>699</v>
      </c>
    </row>
    <row r="252" spans="7:7" x14ac:dyDescent="0.45">
      <c r="G252" t="s">
        <v>357</v>
      </c>
    </row>
    <row r="253" spans="7:7" x14ac:dyDescent="0.45">
      <c r="G253" t="s">
        <v>631</v>
      </c>
    </row>
    <row r="254" spans="7:7" x14ac:dyDescent="0.45">
      <c r="G254">
        <f>50</f>
        <v>50</v>
      </c>
    </row>
    <row r="255" spans="7:7" x14ac:dyDescent="0.45">
      <c r="G255" t="s">
        <v>289</v>
      </c>
    </row>
    <row r="256" spans="7:7" x14ac:dyDescent="0.45">
      <c r="G256" t="s">
        <v>700</v>
      </c>
    </row>
    <row r="257" spans="7:7" x14ac:dyDescent="0.45">
      <c r="G257" t="s">
        <v>357</v>
      </c>
    </row>
    <row r="258" spans="7:7" x14ac:dyDescent="0.45">
      <c r="G258" t="s">
        <v>631</v>
      </c>
    </row>
    <row r="259" spans="7:7" x14ac:dyDescent="0.45">
      <c r="G259">
        <v>52</v>
      </c>
    </row>
    <row r="260" spans="7:7" x14ac:dyDescent="0.45">
      <c r="G260" t="s">
        <v>162</v>
      </c>
    </row>
    <row r="261" spans="7:7" x14ac:dyDescent="0.45">
      <c r="G261" t="s">
        <v>701</v>
      </c>
    </row>
    <row r="262" spans="7:7" x14ac:dyDescent="0.45">
      <c r="G262" t="s">
        <v>236</v>
      </c>
    </row>
    <row r="263" spans="7:7" x14ac:dyDescent="0.45">
      <c r="G263" t="s">
        <v>631</v>
      </c>
    </row>
    <row r="264" spans="7:7" x14ac:dyDescent="0.45">
      <c r="G264">
        <v>53</v>
      </c>
    </row>
    <row r="265" spans="7:7" x14ac:dyDescent="0.45">
      <c r="G265" t="s">
        <v>702</v>
      </c>
    </row>
    <row r="266" spans="7:7" x14ac:dyDescent="0.45">
      <c r="G266" t="s">
        <v>703</v>
      </c>
    </row>
    <row r="267" spans="7:7" x14ac:dyDescent="0.45">
      <c r="G267" t="s">
        <v>129</v>
      </c>
    </row>
    <row r="268" spans="7:7" x14ac:dyDescent="0.45">
      <c r="G268" t="s">
        <v>631</v>
      </c>
    </row>
    <row r="269" spans="7:7" x14ac:dyDescent="0.45">
      <c r="G269">
        <v>54</v>
      </c>
    </row>
    <row r="270" spans="7:7" x14ac:dyDescent="0.45">
      <c r="G270" t="s">
        <v>474</v>
      </c>
    </row>
    <row r="271" spans="7:7" x14ac:dyDescent="0.45">
      <c r="G271" t="s">
        <v>704</v>
      </c>
    </row>
    <row r="272" spans="7:7" x14ac:dyDescent="0.45">
      <c r="G272" t="s">
        <v>246</v>
      </c>
    </row>
    <row r="273" spans="7:7" x14ac:dyDescent="0.45">
      <c r="G273" t="s">
        <v>631</v>
      </c>
    </row>
    <row r="274" spans="7:7" x14ac:dyDescent="0.45">
      <c r="G274">
        <v>55</v>
      </c>
    </row>
    <row r="275" spans="7:7" x14ac:dyDescent="0.45">
      <c r="G275" t="s">
        <v>705</v>
      </c>
    </row>
    <row r="276" spans="7:7" x14ac:dyDescent="0.45">
      <c r="G276" t="s">
        <v>657</v>
      </c>
    </row>
    <row r="277" spans="7:7" x14ac:dyDescent="0.45">
      <c r="G277" t="s">
        <v>706</v>
      </c>
    </row>
    <row r="278" spans="7:7" x14ac:dyDescent="0.45">
      <c r="G278" t="s">
        <v>631</v>
      </c>
    </row>
    <row r="279" spans="7:7" x14ac:dyDescent="0.45">
      <c r="G279">
        <v>56</v>
      </c>
    </row>
    <row r="280" spans="7:7" x14ac:dyDescent="0.45">
      <c r="G280" t="s">
        <v>707</v>
      </c>
    </row>
    <row r="281" spans="7:7" x14ac:dyDescent="0.45">
      <c r="G281" t="s">
        <v>639</v>
      </c>
    </row>
    <row r="282" spans="7:7" x14ac:dyDescent="0.45">
      <c r="G282" t="s">
        <v>277</v>
      </c>
    </row>
    <row r="283" spans="7:7" x14ac:dyDescent="0.45">
      <c r="G283" t="s">
        <v>631</v>
      </c>
    </row>
    <row r="284" spans="7:7" x14ac:dyDescent="0.45">
      <c r="G284">
        <v>57</v>
      </c>
    </row>
    <row r="285" spans="7:7" x14ac:dyDescent="0.45">
      <c r="G285" t="s">
        <v>245</v>
      </c>
    </row>
    <row r="286" spans="7:7" x14ac:dyDescent="0.45">
      <c r="G286" t="s">
        <v>708</v>
      </c>
    </row>
    <row r="287" spans="7:7" x14ac:dyDescent="0.45">
      <c r="G287" t="s">
        <v>158</v>
      </c>
    </row>
    <row r="288" spans="7:7" x14ac:dyDescent="0.45">
      <c r="G288" t="s">
        <v>631</v>
      </c>
    </row>
    <row r="289" spans="7:7" x14ac:dyDescent="0.45">
      <c r="G289">
        <v>58</v>
      </c>
    </row>
    <row r="290" spans="7:7" x14ac:dyDescent="0.45">
      <c r="G290" t="s">
        <v>326</v>
      </c>
    </row>
    <row r="291" spans="7:7" x14ac:dyDescent="0.45">
      <c r="G291" t="s">
        <v>709</v>
      </c>
    </row>
    <row r="292" spans="7:7" x14ac:dyDescent="0.45">
      <c r="G292" t="s">
        <v>290</v>
      </c>
    </row>
    <row r="293" spans="7:7" x14ac:dyDescent="0.45">
      <c r="G293" t="s">
        <v>631</v>
      </c>
    </row>
    <row r="294" spans="7:7" x14ac:dyDescent="0.45">
      <c r="G294">
        <v>59</v>
      </c>
    </row>
    <row r="295" spans="7:7" x14ac:dyDescent="0.45">
      <c r="G295" t="s">
        <v>710</v>
      </c>
    </row>
    <row r="296" spans="7:7" x14ac:dyDescent="0.45">
      <c r="G296" t="s">
        <v>698</v>
      </c>
    </row>
    <row r="297" spans="7:7" x14ac:dyDescent="0.45">
      <c r="G297" t="s">
        <v>711</v>
      </c>
    </row>
    <row r="298" spans="7:7" x14ac:dyDescent="0.45">
      <c r="G298" t="s">
        <v>631</v>
      </c>
    </row>
    <row r="299" spans="7:7" x14ac:dyDescent="0.45">
      <c r="G299">
        <v>60</v>
      </c>
    </row>
    <row r="300" spans="7:7" x14ac:dyDescent="0.45">
      <c r="G300" t="s">
        <v>446</v>
      </c>
    </row>
    <row r="301" spans="7:7" x14ac:dyDescent="0.45">
      <c r="G301" t="s">
        <v>664</v>
      </c>
    </row>
    <row r="302" spans="7:7" x14ac:dyDescent="0.45">
      <c r="G302" t="s">
        <v>574</v>
      </c>
    </row>
    <row r="303" spans="7:7" x14ac:dyDescent="0.45">
      <c r="G303" t="s">
        <v>631</v>
      </c>
    </row>
    <row r="304" spans="7:7" x14ac:dyDescent="0.45">
      <c r="G304">
        <f>61</f>
        <v>61</v>
      </c>
    </row>
    <row r="305" spans="7:7" x14ac:dyDescent="0.45">
      <c r="G305" t="s">
        <v>369</v>
      </c>
    </row>
    <row r="306" spans="7:7" x14ac:dyDescent="0.45">
      <c r="G306" t="s">
        <v>712</v>
      </c>
    </row>
    <row r="307" spans="7:7" x14ac:dyDescent="0.45">
      <c r="G307">
        <v>70</v>
      </c>
    </row>
    <row r="308" spans="7:7" x14ac:dyDescent="0.45">
      <c r="G308" t="s">
        <v>631</v>
      </c>
    </row>
    <row r="309" spans="7:7" x14ac:dyDescent="0.45">
      <c r="G309">
        <f>61</f>
        <v>61</v>
      </c>
    </row>
    <row r="310" spans="7:7" x14ac:dyDescent="0.45">
      <c r="G310" t="s">
        <v>392</v>
      </c>
    </row>
    <row r="311" spans="7:7" x14ac:dyDescent="0.45">
      <c r="G311" t="s">
        <v>713</v>
      </c>
    </row>
    <row r="312" spans="7:7" x14ac:dyDescent="0.45">
      <c r="G312">
        <v>70</v>
      </c>
    </row>
    <row r="313" spans="7:7" x14ac:dyDescent="0.45">
      <c r="G313" t="s">
        <v>631</v>
      </c>
    </row>
    <row r="314" spans="7:7" x14ac:dyDescent="0.45">
      <c r="G314">
        <v>63</v>
      </c>
    </row>
    <row r="315" spans="7:7" x14ac:dyDescent="0.45">
      <c r="G315" t="s">
        <v>332</v>
      </c>
    </row>
    <row r="316" spans="7:7" x14ac:dyDescent="0.45">
      <c r="G316" t="s">
        <v>714</v>
      </c>
    </row>
    <row r="317" spans="7:7" x14ac:dyDescent="0.45">
      <c r="G317" t="s">
        <v>327</v>
      </c>
    </row>
    <row r="318" spans="7:7" x14ac:dyDescent="0.45">
      <c r="G318" t="s">
        <v>631</v>
      </c>
    </row>
    <row r="319" spans="7:7" x14ac:dyDescent="0.45">
      <c r="G319">
        <v>64</v>
      </c>
    </row>
    <row r="320" spans="7:7" x14ac:dyDescent="0.45">
      <c r="G320" t="s">
        <v>715</v>
      </c>
    </row>
    <row r="321" spans="7:7" x14ac:dyDescent="0.45">
      <c r="G321" t="s">
        <v>716</v>
      </c>
    </row>
    <row r="322" spans="7:7" x14ac:dyDescent="0.45">
      <c r="G322" t="s">
        <v>717</v>
      </c>
    </row>
    <row r="323" spans="7:7" x14ac:dyDescent="0.45">
      <c r="G323" t="s">
        <v>631</v>
      </c>
    </row>
    <row r="324" spans="7:7" x14ac:dyDescent="0.45">
      <c r="G324">
        <f>65</f>
        <v>65</v>
      </c>
    </row>
    <row r="325" spans="7:7" x14ac:dyDescent="0.45">
      <c r="G325" t="s">
        <v>239</v>
      </c>
    </row>
    <row r="326" spans="7:7" x14ac:dyDescent="0.45">
      <c r="G326" t="s">
        <v>718</v>
      </c>
    </row>
    <row r="327" spans="7:7" x14ac:dyDescent="0.45">
      <c r="G327">
        <v>69</v>
      </c>
    </row>
    <row r="328" spans="7:7" x14ac:dyDescent="0.45">
      <c r="G328" t="s">
        <v>631</v>
      </c>
    </row>
    <row r="329" spans="7:7" x14ac:dyDescent="0.45">
      <c r="G329">
        <f>65</f>
        <v>65</v>
      </c>
    </row>
    <row r="330" spans="7:7" x14ac:dyDescent="0.45">
      <c r="G330" t="s">
        <v>719</v>
      </c>
    </row>
    <row r="331" spans="7:7" x14ac:dyDescent="0.45">
      <c r="G331" t="s">
        <v>684</v>
      </c>
    </row>
    <row r="332" spans="7:7" x14ac:dyDescent="0.45">
      <c r="G332">
        <v>69</v>
      </c>
    </row>
    <row r="333" spans="7:7" x14ac:dyDescent="0.45">
      <c r="G333" t="s">
        <v>631</v>
      </c>
    </row>
    <row r="334" spans="7:7" x14ac:dyDescent="0.45">
      <c r="G334">
        <v>67</v>
      </c>
    </row>
    <row r="335" spans="7:7" x14ac:dyDescent="0.45">
      <c r="G335" t="s">
        <v>720</v>
      </c>
    </row>
    <row r="336" spans="7:7" x14ac:dyDescent="0.45">
      <c r="G336" t="s">
        <v>721</v>
      </c>
    </row>
    <row r="337" spans="7:7" x14ac:dyDescent="0.45">
      <c r="G337" t="s">
        <v>400</v>
      </c>
    </row>
    <row r="338" spans="7:7" x14ac:dyDescent="0.45">
      <c r="G338" t="s">
        <v>631</v>
      </c>
    </row>
    <row r="339" spans="7:7" x14ac:dyDescent="0.45">
      <c r="G339">
        <v>68</v>
      </c>
    </row>
    <row r="340" spans="7:7" x14ac:dyDescent="0.45">
      <c r="G340" t="s">
        <v>722</v>
      </c>
    </row>
    <row r="341" spans="7:7" x14ac:dyDescent="0.45">
      <c r="G341" t="s">
        <v>723</v>
      </c>
    </row>
    <row r="342" spans="7:7" x14ac:dyDescent="0.45">
      <c r="G342" t="s">
        <v>261</v>
      </c>
    </row>
    <row r="343" spans="7:7" x14ac:dyDescent="0.45">
      <c r="G343" t="s">
        <v>631</v>
      </c>
    </row>
    <row r="344" spans="7:7" x14ac:dyDescent="0.45">
      <c r="G344">
        <v>69</v>
      </c>
    </row>
    <row r="345" spans="7:7" x14ac:dyDescent="0.45">
      <c r="G345" t="s">
        <v>456</v>
      </c>
    </row>
    <row r="346" spans="7:7" x14ac:dyDescent="0.45">
      <c r="G346" t="s">
        <v>724</v>
      </c>
    </row>
    <row r="347" spans="7:7" x14ac:dyDescent="0.45">
      <c r="G347" t="s">
        <v>356</v>
      </c>
    </row>
    <row r="348" spans="7:7" x14ac:dyDescent="0.45">
      <c r="G348" t="s">
        <v>631</v>
      </c>
    </row>
    <row r="349" spans="7:7" x14ac:dyDescent="0.45">
      <c r="G349">
        <v>70</v>
      </c>
    </row>
    <row r="350" spans="7:7" x14ac:dyDescent="0.45">
      <c r="G350" t="s">
        <v>725</v>
      </c>
    </row>
    <row r="351" spans="7:7" x14ac:dyDescent="0.45">
      <c r="G351" t="s">
        <v>726</v>
      </c>
    </row>
    <row r="352" spans="7:7" x14ac:dyDescent="0.45">
      <c r="G352" t="s">
        <v>727</v>
      </c>
    </row>
    <row r="353" spans="7:7" x14ac:dyDescent="0.45">
      <c r="G353" t="s">
        <v>631</v>
      </c>
    </row>
    <row r="354" spans="7:7" x14ac:dyDescent="0.45">
      <c r="G354">
        <v>71</v>
      </c>
    </row>
    <row r="355" spans="7:7" x14ac:dyDescent="0.45">
      <c r="G355" t="s">
        <v>728</v>
      </c>
    </row>
    <row r="356" spans="7:7" x14ac:dyDescent="0.45">
      <c r="G356" t="s">
        <v>729</v>
      </c>
    </row>
    <row r="357" spans="7:7" x14ac:dyDescent="0.45">
      <c r="G357" t="s">
        <v>370</v>
      </c>
    </row>
    <row r="358" spans="7:7" x14ac:dyDescent="0.45">
      <c r="G358" t="s">
        <v>631</v>
      </c>
    </row>
    <row r="359" spans="7:7" x14ac:dyDescent="0.45">
      <c r="G359">
        <v>72</v>
      </c>
    </row>
    <row r="360" spans="7:7" x14ac:dyDescent="0.45">
      <c r="G360" t="s">
        <v>276</v>
      </c>
    </row>
    <row r="361" spans="7:7" x14ac:dyDescent="0.45">
      <c r="G361" t="s">
        <v>730</v>
      </c>
    </row>
    <row r="362" spans="7:7" x14ac:dyDescent="0.45">
      <c r="G362" t="s">
        <v>731</v>
      </c>
    </row>
    <row r="363" spans="7:7" x14ac:dyDescent="0.45">
      <c r="G363" t="s">
        <v>631</v>
      </c>
    </row>
    <row r="364" spans="7:7" x14ac:dyDescent="0.45">
      <c r="G364">
        <v>73</v>
      </c>
    </row>
    <row r="365" spans="7:7" x14ac:dyDescent="0.45">
      <c r="G365" t="s">
        <v>732</v>
      </c>
    </row>
    <row r="366" spans="7:7" x14ac:dyDescent="0.45">
      <c r="G366" t="s">
        <v>670</v>
      </c>
    </row>
    <row r="367" spans="7:7" x14ac:dyDescent="0.45">
      <c r="G367">
        <v>67</v>
      </c>
    </row>
    <row r="368" spans="7:7" x14ac:dyDescent="0.45">
      <c r="G368" t="s">
        <v>631</v>
      </c>
    </row>
    <row r="369" spans="7:7" x14ac:dyDescent="0.45">
      <c r="G369">
        <v>74</v>
      </c>
    </row>
    <row r="370" spans="7:7" x14ac:dyDescent="0.45">
      <c r="G370" t="s">
        <v>733</v>
      </c>
    </row>
    <row r="371" spans="7:7" x14ac:dyDescent="0.45">
      <c r="G371" t="s">
        <v>670</v>
      </c>
    </row>
    <row r="372" spans="7:7" x14ac:dyDescent="0.45">
      <c r="G372" t="s">
        <v>170</v>
      </c>
    </row>
    <row r="373" spans="7:7" x14ac:dyDescent="0.45">
      <c r="G373" t="s">
        <v>631</v>
      </c>
    </row>
    <row r="374" spans="7:7" x14ac:dyDescent="0.45">
      <c r="G374">
        <v>75</v>
      </c>
    </row>
    <row r="375" spans="7:7" x14ac:dyDescent="0.45">
      <c r="G375" t="s">
        <v>734</v>
      </c>
    </row>
    <row r="376" spans="7:7" x14ac:dyDescent="0.45">
      <c r="G376" t="s">
        <v>735</v>
      </c>
    </row>
    <row r="377" spans="7:7" x14ac:dyDescent="0.45">
      <c r="G377" t="s">
        <v>736</v>
      </c>
    </row>
    <row r="378" spans="7:7" x14ac:dyDescent="0.45">
      <c r="G378" t="s">
        <v>631</v>
      </c>
    </row>
    <row r="379" spans="7:7" x14ac:dyDescent="0.45">
      <c r="G379">
        <v>76</v>
      </c>
    </row>
    <row r="380" spans="7:7" x14ac:dyDescent="0.45">
      <c r="G380" t="s">
        <v>234</v>
      </c>
    </row>
    <row r="381" spans="7:7" x14ac:dyDescent="0.45">
      <c r="G381" t="s">
        <v>737</v>
      </c>
    </row>
    <row r="382" spans="7:7" x14ac:dyDescent="0.45">
      <c r="G382">
        <v>66</v>
      </c>
    </row>
    <row r="383" spans="7:7" x14ac:dyDescent="0.45">
      <c r="G383" t="s">
        <v>631</v>
      </c>
    </row>
    <row r="384" spans="7:7" x14ac:dyDescent="0.45">
      <c r="G384">
        <v>77</v>
      </c>
    </row>
    <row r="385" spans="7:7" x14ac:dyDescent="0.45">
      <c r="G385" t="s">
        <v>738</v>
      </c>
    </row>
    <row r="386" spans="7:7" x14ac:dyDescent="0.45">
      <c r="G386" t="s">
        <v>739</v>
      </c>
    </row>
    <row r="387" spans="7:7" x14ac:dyDescent="0.45">
      <c r="G387" t="s">
        <v>409</v>
      </c>
    </row>
    <row r="388" spans="7:7" x14ac:dyDescent="0.45">
      <c r="G388" t="s">
        <v>631</v>
      </c>
    </row>
    <row r="389" spans="7:7" x14ac:dyDescent="0.45">
      <c r="G389">
        <v>78</v>
      </c>
    </row>
    <row r="390" spans="7:7" x14ac:dyDescent="0.45">
      <c r="G390" t="s">
        <v>740</v>
      </c>
    </row>
    <row r="391" spans="7:7" x14ac:dyDescent="0.45">
      <c r="G391" t="s">
        <v>741</v>
      </c>
    </row>
    <row r="392" spans="7:7" x14ac:dyDescent="0.45">
      <c r="G392">
        <v>65</v>
      </c>
    </row>
    <row r="393" spans="7:7" x14ac:dyDescent="0.45">
      <c r="G393" t="s">
        <v>631</v>
      </c>
    </row>
    <row r="394" spans="7:7" x14ac:dyDescent="0.45">
      <c r="G394">
        <v>79</v>
      </c>
    </row>
    <row r="395" spans="7:7" x14ac:dyDescent="0.45">
      <c r="G395" t="s">
        <v>742</v>
      </c>
    </row>
    <row r="396" spans="7:7" x14ac:dyDescent="0.45">
      <c r="G396" t="s">
        <v>743</v>
      </c>
    </row>
    <row r="397" spans="7:7" x14ac:dyDescent="0.45">
      <c r="G397" t="s">
        <v>218</v>
      </c>
    </row>
    <row r="398" spans="7:7" x14ac:dyDescent="0.45">
      <c r="G398" t="s">
        <v>631</v>
      </c>
    </row>
    <row r="399" spans="7:7" x14ac:dyDescent="0.45">
      <c r="G399">
        <v>80</v>
      </c>
    </row>
    <row r="400" spans="7:7" x14ac:dyDescent="0.45">
      <c r="G400" t="s">
        <v>157</v>
      </c>
    </row>
    <row r="401" spans="7:7" x14ac:dyDescent="0.45">
      <c r="G401" t="s">
        <v>744</v>
      </c>
    </row>
    <row r="402" spans="7:7" x14ac:dyDescent="0.45">
      <c r="G402" t="s">
        <v>441</v>
      </c>
    </row>
    <row r="403" spans="7:7" x14ac:dyDescent="0.45">
      <c r="G403" t="s">
        <v>631</v>
      </c>
    </row>
    <row r="404" spans="7:7" x14ac:dyDescent="0.45">
      <c r="G404">
        <v>81</v>
      </c>
    </row>
    <row r="405" spans="7:7" x14ac:dyDescent="0.45">
      <c r="G405" t="s">
        <v>420</v>
      </c>
    </row>
    <row r="406" spans="7:7" x14ac:dyDescent="0.45">
      <c r="G406" t="s">
        <v>745</v>
      </c>
    </row>
    <row r="407" spans="7:7" x14ac:dyDescent="0.45">
      <c r="G407" t="s">
        <v>444</v>
      </c>
    </row>
    <row r="408" spans="7:7" x14ac:dyDescent="0.45">
      <c r="G408" t="s">
        <v>631</v>
      </c>
    </row>
    <row r="409" spans="7:7" x14ac:dyDescent="0.45">
      <c r="G409">
        <v>82</v>
      </c>
    </row>
    <row r="410" spans="7:7" x14ac:dyDescent="0.45">
      <c r="G410" t="s">
        <v>545</v>
      </c>
    </row>
    <row r="411" spans="7:7" x14ac:dyDescent="0.45">
      <c r="G411" t="s">
        <v>746</v>
      </c>
    </row>
    <row r="412" spans="7:7" x14ac:dyDescent="0.45">
      <c r="G412" t="s">
        <v>329</v>
      </c>
    </row>
    <row r="413" spans="7:7" x14ac:dyDescent="0.45">
      <c r="G413" t="s">
        <v>631</v>
      </c>
    </row>
    <row r="414" spans="7:7" x14ac:dyDescent="0.45">
      <c r="G414">
        <f>83</f>
        <v>83</v>
      </c>
    </row>
    <row r="415" spans="7:7" x14ac:dyDescent="0.45">
      <c r="G415" t="s">
        <v>412</v>
      </c>
    </row>
    <row r="416" spans="7:7" x14ac:dyDescent="0.45">
      <c r="G416" t="s">
        <v>747</v>
      </c>
    </row>
    <row r="417" spans="7:7" x14ac:dyDescent="0.45">
      <c r="G417" t="s">
        <v>298</v>
      </c>
    </row>
    <row r="418" spans="7:7" x14ac:dyDescent="0.45">
      <c r="G418" t="s">
        <v>631</v>
      </c>
    </row>
    <row r="419" spans="7:7" x14ac:dyDescent="0.45">
      <c r="G419">
        <f>83</f>
        <v>83</v>
      </c>
    </row>
    <row r="420" spans="7:7" x14ac:dyDescent="0.45">
      <c r="G420" t="s">
        <v>425</v>
      </c>
    </row>
    <row r="421" spans="7:7" x14ac:dyDescent="0.45">
      <c r="G421" t="s">
        <v>640</v>
      </c>
    </row>
    <row r="422" spans="7:7" x14ac:dyDescent="0.45">
      <c r="G422" t="s">
        <v>298</v>
      </c>
    </row>
    <row r="423" spans="7:7" x14ac:dyDescent="0.45">
      <c r="G423" t="s">
        <v>631</v>
      </c>
    </row>
    <row r="424" spans="7:7" x14ac:dyDescent="0.45">
      <c r="G424">
        <v>85</v>
      </c>
    </row>
    <row r="425" spans="7:7" x14ac:dyDescent="0.45">
      <c r="G425" t="s">
        <v>266</v>
      </c>
    </row>
    <row r="426" spans="7:7" x14ac:dyDescent="0.45">
      <c r="G426" t="s">
        <v>748</v>
      </c>
    </row>
    <row r="427" spans="7:7" x14ac:dyDescent="0.45">
      <c r="G427" t="s">
        <v>464</v>
      </c>
    </row>
    <row r="428" spans="7:7" x14ac:dyDescent="0.45">
      <c r="G428" t="s">
        <v>631</v>
      </c>
    </row>
    <row r="429" spans="7:7" x14ac:dyDescent="0.45">
      <c r="G429">
        <v>86</v>
      </c>
    </row>
    <row r="430" spans="7:7" x14ac:dyDescent="0.45">
      <c r="G430" t="s">
        <v>749</v>
      </c>
    </row>
    <row r="431" spans="7:7" x14ac:dyDescent="0.45">
      <c r="G431" t="s">
        <v>750</v>
      </c>
    </row>
    <row r="432" spans="7:7" x14ac:dyDescent="0.45">
      <c r="G432" t="s">
        <v>358</v>
      </c>
    </row>
    <row r="433" spans="7:7" x14ac:dyDescent="0.45">
      <c r="G433" t="s">
        <v>631</v>
      </c>
    </row>
    <row r="434" spans="7:7" x14ac:dyDescent="0.45">
      <c r="G434">
        <v>87</v>
      </c>
    </row>
    <row r="435" spans="7:7" x14ac:dyDescent="0.45">
      <c r="G435" t="s">
        <v>751</v>
      </c>
    </row>
    <row r="436" spans="7:7" x14ac:dyDescent="0.45">
      <c r="G436" t="s">
        <v>752</v>
      </c>
    </row>
    <row r="437" spans="7:7" x14ac:dyDescent="0.45">
      <c r="G437" t="s">
        <v>753</v>
      </c>
    </row>
    <row r="438" spans="7:7" x14ac:dyDescent="0.45">
      <c r="G438" t="s">
        <v>631</v>
      </c>
    </row>
    <row r="439" spans="7:7" x14ac:dyDescent="0.45">
      <c r="G439">
        <v>88</v>
      </c>
    </row>
    <row r="440" spans="7:7" x14ac:dyDescent="0.45">
      <c r="G440" t="s">
        <v>216</v>
      </c>
    </row>
    <row r="441" spans="7:7" x14ac:dyDescent="0.45">
      <c r="G441" t="s">
        <v>754</v>
      </c>
    </row>
    <row r="442" spans="7:7" x14ac:dyDescent="0.45">
      <c r="G442" t="s">
        <v>755</v>
      </c>
    </row>
    <row r="443" spans="7:7" x14ac:dyDescent="0.45">
      <c r="G443" t="s">
        <v>631</v>
      </c>
    </row>
    <row r="444" spans="7:7" x14ac:dyDescent="0.45">
      <c r="G444">
        <v>89</v>
      </c>
    </row>
    <row r="445" spans="7:7" x14ac:dyDescent="0.45">
      <c r="G445" t="s">
        <v>756</v>
      </c>
    </row>
    <row r="446" spans="7:7" x14ac:dyDescent="0.45">
      <c r="G446" t="s">
        <v>757</v>
      </c>
    </row>
    <row r="447" spans="7:7" x14ac:dyDescent="0.45">
      <c r="G447" t="s">
        <v>758</v>
      </c>
    </row>
    <row r="448" spans="7:7" x14ac:dyDescent="0.45">
      <c r="G448" t="s">
        <v>631</v>
      </c>
    </row>
    <row r="449" spans="7:7" x14ac:dyDescent="0.45">
      <c r="G449">
        <v>90</v>
      </c>
    </row>
    <row r="450" spans="7:7" x14ac:dyDescent="0.45">
      <c r="G450" t="s">
        <v>622</v>
      </c>
    </row>
    <row r="451" spans="7:7" x14ac:dyDescent="0.45">
      <c r="G451" t="s">
        <v>759</v>
      </c>
    </row>
    <row r="452" spans="7:7" x14ac:dyDescent="0.45">
      <c r="G452" t="s">
        <v>760</v>
      </c>
    </row>
    <row r="453" spans="7:7" x14ac:dyDescent="0.45">
      <c r="G453" t="s">
        <v>631</v>
      </c>
    </row>
    <row r="454" spans="7:7" x14ac:dyDescent="0.45">
      <c r="G454">
        <v>91</v>
      </c>
    </row>
    <row r="455" spans="7:7" x14ac:dyDescent="0.45">
      <c r="G455" t="s">
        <v>761</v>
      </c>
    </row>
    <row r="456" spans="7:7" x14ac:dyDescent="0.45">
      <c r="G456" t="s">
        <v>762</v>
      </c>
    </row>
    <row r="457" spans="7:7" x14ac:dyDescent="0.45">
      <c r="G457" t="s">
        <v>252</v>
      </c>
    </row>
    <row r="458" spans="7:7" x14ac:dyDescent="0.45">
      <c r="G458" t="s">
        <v>631</v>
      </c>
    </row>
    <row r="459" spans="7:7" x14ac:dyDescent="0.45">
      <c r="G459">
        <v>92</v>
      </c>
    </row>
    <row r="460" spans="7:7" x14ac:dyDescent="0.45">
      <c r="G460" t="s">
        <v>763</v>
      </c>
    </row>
    <row r="461" spans="7:7" x14ac:dyDescent="0.45">
      <c r="G461" t="s">
        <v>764</v>
      </c>
    </row>
    <row r="462" spans="7:7" x14ac:dyDescent="0.45">
      <c r="G462" t="s">
        <v>207</v>
      </c>
    </row>
    <row r="463" spans="7:7" x14ac:dyDescent="0.45">
      <c r="G463" t="s">
        <v>631</v>
      </c>
    </row>
    <row r="464" spans="7:7" x14ac:dyDescent="0.45">
      <c r="G464">
        <v>93</v>
      </c>
    </row>
    <row r="465" spans="7:7" x14ac:dyDescent="0.45">
      <c r="G465" t="s">
        <v>765</v>
      </c>
    </row>
    <row r="466" spans="7:7" x14ac:dyDescent="0.45">
      <c r="G466" t="s">
        <v>766</v>
      </c>
    </row>
    <row r="467" spans="7:7" x14ac:dyDescent="0.45">
      <c r="G467" t="s">
        <v>767</v>
      </c>
    </row>
    <row r="468" spans="7:7" x14ac:dyDescent="0.45">
      <c r="G468" t="s">
        <v>631</v>
      </c>
    </row>
    <row r="469" spans="7:7" x14ac:dyDescent="0.45">
      <c r="G469">
        <v>94</v>
      </c>
    </row>
    <row r="470" spans="7:7" x14ac:dyDescent="0.45">
      <c r="G470" t="s">
        <v>385</v>
      </c>
    </row>
    <row r="471" spans="7:7" x14ac:dyDescent="0.45">
      <c r="G471" t="s">
        <v>768</v>
      </c>
    </row>
    <row r="472" spans="7:7" x14ac:dyDescent="0.45">
      <c r="G472" t="s">
        <v>769</v>
      </c>
    </row>
    <row r="473" spans="7:7" x14ac:dyDescent="0.45">
      <c r="G473" t="s">
        <v>631</v>
      </c>
    </row>
    <row r="474" spans="7:7" x14ac:dyDescent="0.45">
      <c r="G474">
        <v>95</v>
      </c>
    </row>
    <row r="475" spans="7:7" x14ac:dyDescent="0.45">
      <c r="G475" t="s">
        <v>770</v>
      </c>
    </row>
    <row r="476" spans="7:7" x14ac:dyDescent="0.45">
      <c r="G476" t="s">
        <v>771</v>
      </c>
    </row>
    <row r="477" spans="7:7" x14ac:dyDescent="0.45">
      <c r="G477" t="s">
        <v>772</v>
      </c>
    </row>
    <row r="478" spans="7:7" x14ac:dyDescent="0.45">
      <c r="G478" t="s">
        <v>631</v>
      </c>
    </row>
    <row r="479" spans="7:7" x14ac:dyDescent="0.45">
      <c r="G479">
        <f>96</f>
        <v>96</v>
      </c>
    </row>
    <row r="480" spans="7:7" x14ac:dyDescent="0.45">
      <c r="G480" t="s">
        <v>773</v>
      </c>
    </row>
    <row r="481" spans="7:7" x14ac:dyDescent="0.45">
      <c r="G481" t="s">
        <v>774</v>
      </c>
    </row>
    <row r="482" spans="7:7" x14ac:dyDescent="0.45">
      <c r="G482" t="s">
        <v>775</v>
      </c>
    </row>
    <row r="483" spans="7:7" x14ac:dyDescent="0.45">
      <c r="G483" t="s">
        <v>631</v>
      </c>
    </row>
    <row r="484" spans="7:7" x14ac:dyDescent="0.45">
      <c r="G484">
        <f>96</f>
        <v>96</v>
      </c>
    </row>
    <row r="485" spans="7:7" x14ac:dyDescent="0.45">
      <c r="G485" t="s">
        <v>776</v>
      </c>
    </row>
    <row r="486" spans="7:7" x14ac:dyDescent="0.45">
      <c r="G486" t="s">
        <v>777</v>
      </c>
    </row>
    <row r="487" spans="7:7" x14ac:dyDescent="0.45">
      <c r="G487" t="s">
        <v>775</v>
      </c>
    </row>
    <row r="488" spans="7:7" x14ac:dyDescent="0.45">
      <c r="G488" t="s">
        <v>631</v>
      </c>
    </row>
    <row r="489" spans="7:7" x14ac:dyDescent="0.45">
      <c r="G489">
        <v>98</v>
      </c>
    </row>
    <row r="490" spans="7:7" x14ac:dyDescent="0.45">
      <c r="G490" t="s">
        <v>778</v>
      </c>
    </row>
    <row r="491" spans="7:7" x14ac:dyDescent="0.45">
      <c r="G491" t="s">
        <v>779</v>
      </c>
    </row>
    <row r="492" spans="7:7" x14ac:dyDescent="0.45">
      <c r="G492" t="s">
        <v>71</v>
      </c>
    </row>
    <row r="493" spans="7:7" x14ac:dyDescent="0.45">
      <c r="G493" t="s">
        <v>631</v>
      </c>
    </row>
    <row r="494" spans="7:7" x14ac:dyDescent="0.45">
      <c r="G494">
        <v>99</v>
      </c>
    </row>
    <row r="495" spans="7:7" x14ac:dyDescent="0.45">
      <c r="G495" t="s">
        <v>780</v>
      </c>
    </row>
    <row r="496" spans="7:7" x14ac:dyDescent="0.45">
      <c r="G496" t="s">
        <v>781</v>
      </c>
    </row>
    <row r="497" spans="7:7" x14ac:dyDescent="0.45">
      <c r="G497" t="s">
        <v>349</v>
      </c>
    </row>
    <row r="498" spans="7:7" x14ac:dyDescent="0.45">
      <c r="G498" t="s">
        <v>631</v>
      </c>
    </row>
    <row r="499" spans="7:7" x14ac:dyDescent="0.45">
      <c r="G499">
        <v>100</v>
      </c>
    </row>
    <row r="500" spans="7:7" x14ac:dyDescent="0.45">
      <c r="G500" t="s">
        <v>782</v>
      </c>
    </row>
    <row r="501" spans="7:7" x14ac:dyDescent="0.45">
      <c r="G501" t="s">
        <v>783</v>
      </c>
    </row>
    <row r="502" spans="7:7" x14ac:dyDescent="0.45">
      <c r="G502" t="s">
        <v>126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C3B39-E777-41D3-8640-98500148CFC4}">
  <dimension ref="A1:F101"/>
  <sheetViews>
    <sheetView topLeftCell="A55" workbookViewId="0">
      <selection activeCell="A2" sqref="A2:A101"/>
    </sheetView>
  </sheetViews>
  <sheetFormatPr defaultRowHeight="14.25" x14ac:dyDescent="0.45"/>
  <cols>
    <col min="2" max="2" width="7.1328125" customWidth="1"/>
    <col min="3" max="3" width="35.9296875" customWidth="1"/>
    <col min="4" max="4" width="13.59765625" customWidth="1"/>
    <col min="5" max="5" width="16.1328125" customWidth="1"/>
    <col min="6" max="6" width="16.3984375" customWidth="1"/>
  </cols>
  <sheetData>
    <row r="1" spans="1:6" x14ac:dyDescent="0.45">
      <c r="A1" t="s">
        <v>851</v>
      </c>
      <c r="B1" t="s">
        <v>788</v>
      </c>
      <c r="C1" t="s">
        <v>628</v>
      </c>
      <c r="D1" t="s">
        <v>789</v>
      </c>
      <c r="E1" t="s">
        <v>790</v>
      </c>
      <c r="F1" t="s">
        <v>791</v>
      </c>
    </row>
    <row r="2" spans="1:6" x14ac:dyDescent="0.45">
      <c r="A2">
        <v>1</v>
      </c>
      <c r="B2">
        <v>1</v>
      </c>
      <c r="C2" t="s">
        <v>8</v>
      </c>
      <c r="D2">
        <v>1</v>
      </c>
      <c r="E2">
        <v>1</v>
      </c>
      <c r="F2">
        <v>1</v>
      </c>
    </row>
    <row r="3" spans="1:6" x14ac:dyDescent="0.45">
      <c r="A3">
        <v>2</v>
      </c>
      <c r="B3">
        <v>2</v>
      </c>
      <c r="C3" t="s">
        <v>21</v>
      </c>
      <c r="D3">
        <v>3</v>
      </c>
      <c r="E3">
        <v>2</v>
      </c>
      <c r="F3">
        <v>4</v>
      </c>
    </row>
    <row r="4" spans="1:6" x14ac:dyDescent="0.45">
      <c r="A4">
        <v>3</v>
      </c>
      <c r="B4">
        <v>3</v>
      </c>
      <c r="C4" t="s">
        <v>27</v>
      </c>
      <c r="D4">
        <v>1</v>
      </c>
      <c r="E4">
        <v>3</v>
      </c>
      <c r="F4">
        <v>15</v>
      </c>
    </row>
    <row r="5" spans="1:6" x14ac:dyDescent="0.45">
      <c r="A5">
        <v>4</v>
      </c>
      <c r="B5">
        <v>4</v>
      </c>
      <c r="C5" t="s">
        <v>792</v>
      </c>
      <c r="D5">
        <v>4</v>
      </c>
      <c r="E5">
        <v>4</v>
      </c>
      <c r="F5">
        <v>27</v>
      </c>
    </row>
    <row r="6" spans="1:6" x14ac:dyDescent="0.45">
      <c r="A6">
        <v>5</v>
      </c>
      <c r="B6">
        <v>5</v>
      </c>
      <c r="C6" t="s">
        <v>0</v>
      </c>
      <c r="D6">
        <v>15</v>
      </c>
      <c r="E6">
        <v>5</v>
      </c>
      <c r="F6">
        <v>5</v>
      </c>
    </row>
    <row r="7" spans="1:6" x14ac:dyDescent="0.45">
      <c r="A7">
        <v>6</v>
      </c>
      <c r="B7">
        <v>6</v>
      </c>
      <c r="C7" t="s">
        <v>793</v>
      </c>
      <c r="D7">
        <v>8</v>
      </c>
      <c r="E7">
        <v>10</v>
      </c>
      <c r="F7">
        <v>8</v>
      </c>
    </row>
    <row r="8" spans="1:6" x14ac:dyDescent="0.45">
      <c r="A8">
        <v>7</v>
      </c>
      <c r="B8">
        <v>7</v>
      </c>
      <c r="C8" t="s">
        <v>157</v>
      </c>
      <c r="D8">
        <v>6</v>
      </c>
      <c r="E8">
        <v>80</v>
      </c>
      <c r="F8">
        <v>10</v>
      </c>
    </row>
    <row r="9" spans="1:6" x14ac:dyDescent="0.45">
      <c r="A9">
        <v>8</v>
      </c>
      <c r="B9">
        <v>7</v>
      </c>
      <c r="C9" t="s">
        <v>118</v>
      </c>
      <c r="D9">
        <v>5</v>
      </c>
      <c r="E9">
        <v>15</v>
      </c>
      <c r="F9">
        <v>23</v>
      </c>
    </row>
    <row r="10" spans="1:6" x14ac:dyDescent="0.45">
      <c r="A10">
        <v>9</v>
      </c>
      <c r="B10">
        <v>9</v>
      </c>
      <c r="C10" t="s">
        <v>794</v>
      </c>
      <c r="D10">
        <v>9</v>
      </c>
      <c r="E10">
        <v>7</v>
      </c>
      <c r="F10">
        <v>18</v>
      </c>
    </row>
    <row r="11" spans="1:6" x14ac:dyDescent="0.45">
      <c r="A11">
        <v>10</v>
      </c>
      <c r="B11">
        <v>10</v>
      </c>
      <c r="C11" t="s">
        <v>83</v>
      </c>
      <c r="D11">
        <v>16</v>
      </c>
      <c r="E11">
        <v>35</v>
      </c>
      <c r="F11">
        <v>7</v>
      </c>
    </row>
    <row r="12" spans="1:6" x14ac:dyDescent="0.45">
      <c r="A12">
        <v>11</v>
      </c>
      <c r="B12">
        <v>11</v>
      </c>
      <c r="C12" t="s">
        <v>79</v>
      </c>
      <c r="D12">
        <v>14</v>
      </c>
      <c r="E12">
        <v>12</v>
      </c>
      <c r="F12">
        <v>19</v>
      </c>
    </row>
    <row r="13" spans="1:6" x14ac:dyDescent="0.45">
      <c r="A13">
        <v>12</v>
      </c>
      <c r="B13">
        <v>12</v>
      </c>
      <c r="C13" t="s">
        <v>15</v>
      </c>
      <c r="D13">
        <v>20</v>
      </c>
      <c r="E13">
        <v>6</v>
      </c>
      <c r="F13">
        <v>14</v>
      </c>
    </row>
    <row r="14" spans="1:6" x14ac:dyDescent="0.45">
      <c r="A14">
        <v>13</v>
      </c>
      <c r="B14">
        <v>13</v>
      </c>
      <c r="C14" t="s">
        <v>795</v>
      </c>
      <c r="D14">
        <v>21</v>
      </c>
      <c r="E14">
        <v>8</v>
      </c>
      <c r="F14">
        <v>20</v>
      </c>
    </row>
    <row r="15" spans="1:6" x14ac:dyDescent="0.45">
      <c r="A15">
        <v>14</v>
      </c>
      <c r="B15">
        <v>14</v>
      </c>
      <c r="C15" t="s">
        <v>48</v>
      </c>
      <c r="D15">
        <v>11</v>
      </c>
      <c r="E15">
        <v>13</v>
      </c>
      <c r="F15">
        <v>29</v>
      </c>
    </row>
    <row r="16" spans="1:6" x14ac:dyDescent="0.45">
      <c r="A16">
        <v>15</v>
      </c>
      <c r="B16">
        <v>15</v>
      </c>
      <c r="C16" t="s">
        <v>796</v>
      </c>
      <c r="D16">
        <v>44</v>
      </c>
      <c r="E16">
        <v>11</v>
      </c>
      <c r="F16">
        <v>6</v>
      </c>
    </row>
    <row r="17" spans="1:6" x14ac:dyDescent="0.45">
      <c r="A17">
        <v>16</v>
      </c>
      <c r="B17">
        <v>16</v>
      </c>
      <c r="C17" t="s">
        <v>102</v>
      </c>
      <c r="D17">
        <v>35</v>
      </c>
      <c r="E17">
        <v>24</v>
      </c>
      <c r="F17">
        <v>13</v>
      </c>
    </row>
    <row r="18" spans="1:6" x14ac:dyDescent="0.45">
      <c r="A18">
        <v>17</v>
      </c>
      <c r="B18">
        <v>17</v>
      </c>
      <c r="C18" t="s">
        <v>797</v>
      </c>
      <c r="D18">
        <v>27</v>
      </c>
      <c r="E18">
        <v>9</v>
      </c>
      <c r="F18">
        <v>24</v>
      </c>
    </row>
    <row r="19" spans="1:6" x14ac:dyDescent="0.45">
      <c r="A19">
        <v>18</v>
      </c>
      <c r="B19">
        <v>18</v>
      </c>
      <c r="C19" t="s">
        <v>798</v>
      </c>
      <c r="D19">
        <v>12</v>
      </c>
      <c r="E19">
        <v>18</v>
      </c>
      <c r="F19">
        <v>52</v>
      </c>
    </row>
    <row r="20" spans="1:6" x14ac:dyDescent="0.45">
      <c r="A20">
        <v>19</v>
      </c>
      <c r="B20">
        <v>19</v>
      </c>
      <c r="C20" t="s">
        <v>765</v>
      </c>
      <c r="D20">
        <v>10</v>
      </c>
      <c r="E20">
        <v>31</v>
      </c>
      <c r="F20">
        <v>58</v>
      </c>
    </row>
    <row r="21" spans="1:6" x14ac:dyDescent="0.45">
      <c r="A21">
        <v>20</v>
      </c>
      <c r="B21">
        <v>20</v>
      </c>
      <c r="C21" t="s">
        <v>799</v>
      </c>
      <c r="D21">
        <v>13</v>
      </c>
      <c r="E21">
        <v>22</v>
      </c>
      <c r="F21">
        <v>54</v>
      </c>
    </row>
    <row r="22" spans="1:6" x14ac:dyDescent="0.45">
      <c r="A22">
        <v>21</v>
      </c>
      <c r="B22">
        <v>21</v>
      </c>
      <c r="C22" t="s">
        <v>145</v>
      </c>
      <c r="D22">
        <v>30</v>
      </c>
      <c r="E22">
        <v>14</v>
      </c>
      <c r="F22">
        <v>33</v>
      </c>
    </row>
    <row r="23" spans="1:6" x14ac:dyDescent="0.45">
      <c r="A23">
        <v>22</v>
      </c>
      <c r="B23">
        <v>22</v>
      </c>
      <c r="C23" t="s">
        <v>151</v>
      </c>
      <c r="D23">
        <v>29</v>
      </c>
      <c r="E23">
        <v>19</v>
      </c>
      <c r="F23">
        <v>37</v>
      </c>
    </row>
    <row r="24" spans="1:6" x14ac:dyDescent="0.45">
      <c r="A24">
        <v>23</v>
      </c>
      <c r="B24">
        <v>23</v>
      </c>
      <c r="C24" t="s">
        <v>139</v>
      </c>
      <c r="D24">
        <v>26</v>
      </c>
      <c r="E24">
        <v>32</v>
      </c>
      <c r="F24">
        <v>44</v>
      </c>
    </row>
    <row r="25" spans="1:6" x14ac:dyDescent="0.45">
      <c r="A25">
        <v>24</v>
      </c>
      <c r="B25">
        <v>24</v>
      </c>
      <c r="C25" t="s">
        <v>800</v>
      </c>
      <c r="D25">
        <v>108</v>
      </c>
      <c r="E25">
        <v>79</v>
      </c>
      <c r="F25">
        <v>3</v>
      </c>
    </row>
    <row r="26" spans="1:6" x14ac:dyDescent="0.45">
      <c r="A26">
        <v>25</v>
      </c>
      <c r="B26">
        <v>25</v>
      </c>
      <c r="C26" t="s">
        <v>801</v>
      </c>
      <c r="D26">
        <v>18</v>
      </c>
      <c r="E26">
        <v>29</v>
      </c>
      <c r="F26">
        <v>72</v>
      </c>
    </row>
    <row r="27" spans="1:6" x14ac:dyDescent="0.45">
      <c r="A27">
        <v>26</v>
      </c>
      <c r="B27">
        <v>26</v>
      </c>
      <c r="C27" t="s">
        <v>36</v>
      </c>
      <c r="D27">
        <v>7</v>
      </c>
      <c r="E27">
        <v>23</v>
      </c>
      <c r="F27">
        <v>121</v>
      </c>
    </row>
    <row r="28" spans="1:6" x14ac:dyDescent="0.45">
      <c r="A28">
        <v>27</v>
      </c>
      <c r="B28">
        <v>27</v>
      </c>
      <c r="C28" t="s">
        <v>225</v>
      </c>
      <c r="D28">
        <v>39</v>
      </c>
      <c r="E28">
        <v>27</v>
      </c>
      <c r="F28">
        <v>39</v>
      </c>
    </row>
    <row r="29" spans="1:6" x14ac:dyDescent="0.45">
      <c r="A29">
        <v>28</v>
      </c>
      <c r="B29">
        <v>28</v>
      </c>
      <c r="C29" t="s">
        <v>802</v>
      </c>
      <c r="D29">
        <v>31</v>
      </c>
      <c r="E29">
        <v>21</v>
      </c>
      <c r="F29">
        <v>56</v>
      </c>
    </row>
    <row r="30" spans="1:6" x14ac:dyDescent="0.45">
      <c r="A30">
        <v>29</v>
      </c>
      <c r="B30">
        <v>29</v>
      </c>
      <c r="C30" t="s">
        <v>501</v>
      </c>
      <c r="D30">
        <v>22</v>
      </c>
      <c r="E30">
        <v>26</v>
      </c>
      <c r="F30">
        <v>90</v>
      </c>
    </row>
    <row r="31" spans="1:6" x14ac:dyDescent="0.45">
      <c r="A31">
        <v>30</v>
      </c>
      <c r="B31">
        <v>30</v>
      </c>
      <c r="C31" t="s">
        <v>803</v>
      </c>
      <c r="D31">
        <v>47</v>
      </c>
      <c r="E31">
        <v>40</v>
      </c>
      <c r="F31">
        <v>34</v>
      </c>
    </row>
    <row r="32" spans="1:6" x14ac:dyDescent="0.45">
      <c r="A32">
        <v>31</v>
      </c>
      <c r="B32">
        <v>31</v>
      </c>
      <c r="C32" t="s">
        <v>347</v>
      </c>
      <c r="D32">
        <v>24</v>
      </c>
      <c r="E32">
        <v>20</v>
      </c>
      <c r="F32">
        <v>81</v>
      </c>
    </row>
    <row r="33" spans="1:6" x14ac:dyDescent="0.45">
      <c r="A33">
        <v>32</v>
      </c>
      <c r="B33">
        <v>32</v>
      </c>
      <c r="C33" t="s">
        <v>804</v>
      </c>
      <c r="D33">
        <v>73</v>
      </c>
      <c r="E33">
        <v>150</v>
      </c>
      <c r="F33">
        <v>12</v>
      </c>
    </row>
    <row r="34" spans="1:6" x14ac:dyDescent="0.45">
      <c r="A34">
        <v>33</v>
      </c>
      <c r="B34">
        <v>33</v>
      </c>
      <c r="C34" t="s">
        <v>805</v>
      </c>
      <c r="D34">
        <v>25</v>
      </c>
      <c r="E34">
        <v>42</v>
      </c>
      <c r="F34">
        <v>75</v>
      </c>
    </row>
    <row r="35" spans="1:6" x14ac:dyDescent="0.45">
      <c r="A35">
        <v>34</v>
      </c>
      <c r="B35">
        <v>34</v>
      </c>
      <c r="C35" t="s">
        <v>619</v>
      </c>
      <c r="D35">
        <v>34</v>
      </c>
      <c r="E35">
        <v>33</v>
      </c>
      <c r="F35">
        <v>66</v>
      </c>
    </row>
    <row r="36" spans="1:6" x14ac:dyDescent="0.45">
      <c r="A36">
        <v>35</v>
      </c>
      <c r="B36">
        <v>34</v>
      </c>
      <c r="C36" t="s">
        <v>54</v>
      </c>
      <c r="D36">
        <v>100</v>
      </c>
      <c r="E36">
        <v>16</v>
      </c>
      <c r="F36">
        <v>16</v>
      </c>
    </row>
    <row r="37" spans="1:6" x14ac:dyDescent="0.45">
      <c r="A37">
        <v>36</v>
      </c>
      <c r="B37">
        <v>36</v>
      </c>
      <c r="C37" t="s">
        <v>806</v>
      </c>
      <c r="D37">
        <v>42</v>
      </c>
      <c r="E37">
        <v>68</v>
      </c>
      <c r="F37">
        <v>46</v>
      </c>
    </row>
    <row r="38" spans="1:6" x14ac:dyDescent="0.45">
      <c r="A38">
        <v>37</v>
      </c>
      <c r="B38">
        <v>37</v>
      </c>
      <c r="C38" t="s">
        <v>807</v>
      </c>
      <c r="D38">
        <v>37</v>
      </c>
      <c r="E38">
        <v>30</v>
      </c>
      <c r="F38">
        <v>67</v>
      </c>
    </row>
    <row r="39" spans="1:6" x14ac:dyDescent="0.45">
      <c r="A39">
        <v>38</v>
      </c>
      <c r="B39">
        <v>38</v>
      </c>
      <c r="C39" t="s">
        <v>808</v>
      </c>
      <c r="D39">
        <v>17</v>
      </c>
      <c r="E39">
        <v>25</v>
      </c>
      <c r="F39">
        <v>128</v>
      </c>
    </row>
    <row r="40" spans="1:6" x14ac:dyDescent="0.45">
      <c r="A40">
        <v>39</v>
      </c>
      <c r="B40">
        <v>39</v>
      </c>
      <c r="C40" t="s">
        <v>809</v>
      </c>
      <c r="D40">
        <v>81</v>
      </c>
      <c r="E40">
        <v>17</v>
      </c>
      <c r="F40">
        <v>32</v>
      </c>
    </row>
    <row r="41" spans="1:6" x14ac:dyDescent="0.45">
      <c r="A41">
        <v>40</v>
      </c>
      <c r="B41">
        <v>40</v>
      </c>
      <c r="C41" t="s">
        <v>194</v>
      </c>
      <c r="D41">
        <v>103</v>
      </c>
      <c r="E41">
        <v>53</v>
      </c>
      <c r="F41">
        <v>21</v>
      </c>
    </row>
    <row r="42" spans="1:6" x14ac:dyDescent="0.45">
      <c r="A42">
        <v>41</v>
      </c>
      <c r="B42">
        <v>41</v>
      </c>
      <c r="C42" t="s">
        <v>810</v>
      </c>
      <c r="D42">
        <v>72</v>
      </c>
      <c r="E42">
        <v>94</v>
      </c>
      <c r="F42">
        <v>30</v>
      </c>
    </row>
    <row r="43" spans="1:6" x14ac:dyDescent="0.45">
      <c r="A43">
        <v>42</v>
      </c>
      <c r="B43">
        <v>42</v>
      </c>
      <c r="C43" t="s">
        <v>811</v>
      </c>
      <c r="D43">
        <v>46</v>
      </c>
      <c r="E43">
        <v>28</v>
      </c>
      <c r="F43">
        <v>73</v>
      </c>
    </row>
    <row r="44" spans="1:6" x14ac:dyDescent="0.45">
      <c r="A44">
        <v>43</v>
      </c>
      <c r="B44">
        <v>43</v>
      </c>
      <c r="C44" t="s">
        <v>812</v>
      </c>
      <c r="D44">
        <v>28</v>
      </c>
      <c r="E44">
        <v>38</v>
      </c>
      <c r="F44">
        <v>110</v>
      </c>
    </row>
    <row r="45" spans="1:6" x14ac:dyDescent="0.45">
      <c r="A45">
        <v>44</v>
      </c>
      <c r="B45">
        <v>44</v>
      </c>
      <c r="C45" t="s">
        <v>169</v>
      </c>
      <c r="D45">
        <v>57</v>
      </c>
      <c r="E45">
        <v>58</v>
      </c>
      <c r="F45">
        <v>50</v>
      </c>
    </row>
    <row r="46" spans="1:6" x14ac:dyDescent="0.45">
      <c r="A46">
        <v>45</v>
      </c>
      <c r="B46">
        <v>45</v>
      </c>
      <c r="C46" t="s">
        <v>813</v>
      </c>
      <c r="D46">
        <v>23</v>
      </c>
      <c r="E46">
        <v>71</v>
      </c>
      <c r="F46">
        <v>119</v>
      </c>
    </row>
    <row r="47" spans="1:6" x14ac:dyDescent="0.45">
      <c r="A47">
        <v>46</v>
      </c>
      <c r="B47">
        <v>46</v>
      </c>
      <c r="C47" t="s">
        <v>607</v>
      </c>
      <c r="D47">
        <v>48</v>
      </c>
      <c r="E47">
        <v>50</v>
      </c>
      <c r="F47">
        <v>70</v>
      </c>
    </row>
    <row r="48" spans="1:6" x14ac:dyDescent="0.45">
      <c r="A48">
        <v>47</v>
      </c>
      <c r="B48">
        <v>47</v>
      </c>
      <c r="C48" t="s">
        <v>110</v>
      </c>
      <c r="D48">
        <v>119</v>
      </c>
      <c r="E48">
        <v>60</v>
      </c>
      <c r="F48">
        <v>22</v>
      </c>
    </row>
    <row r="49" spans="1:6" x14ac:dyDescent="0.45">
      <c r="A49">
        <v>48</v>
      </c>
      <c r="B49">
        <v>48</v>
      </c>
      <c r="C49" t="s">
        <v>814</v>
      </c>
      <c r="D49">
        <v>33</v>
      </c>
      <c r="E49">
        <v>67</v>
      </c>
      <c r="F49">
        <v>118</v>
      </c>
    </row>
    <row r="50" spans="1:6" x14ac:dyDescent="0.45">
      <c r="A50">
        <v>49</v>
      </c>
      <c r="B50">
        <v>48</v>
      </c>
      <c r="C50" t="s">
        <v>162</v>
      </c>
      <c r="D50">
        <v>19</v>
      </c>
      <c r="E50">
        <v>41</v>
      </c>
      <c r="F50">
        <v>183</v>
      </c>
    </row>
    <row r="51" spans="1:6" x14ac:dyDescent="0.45">
      <c r="A51">
        <v>50</v>
      </c>
      <c r="B51">
        <v>50</v>
      </c>
      <c r="C51" t="s">
        <v>572</v>
      </c>
      <c r="D51">
        <v>149</v>
      </c>
      <c r="E51">
        <v>47</v>
      </c>
      <c r="F51">
        <v>17</v>
      </c>
    </row>
    <row r="52" spans="1:6" x14ac:dyDescent="0.45">
      <c r="A52">
        <v>51</v>
      </c>
      <c r="B52">
        <v>51</v>
      </c>
      <c r="C52" t="s">
        <v>815</v>
      </c>
      <c r="D52">
        <v>38</v>
      </c>
      <c r="E52">
        <v>51</v>
      </c>
      <c r="F52">
        <v>112</v>
      </c>
    </row>
    <row r="53" spans="1:6" x14ac:dyDescent="0.45">
      <c r="A53">
        <v>52</v>
      </c>
      <c r="B53">
        <v>52</v>
      </c>
      <c r="C53" t="s">
        <v>816</v>
      </c>
      <c r="D53">
        <v>110</v>
      </c>
      <c r="E53">
        <v>36</v>
      </c>
      <c r="F53">
        <v>31</v>
      </c>
    </row>
    <row r="54" spans="1:6" x14ac:dyDescent="0.45">
      <c r="A54">
        <v>53</v>
      </c>
      <c r="B54">
        <v>53</v>
      </c>
      <c r="C54" t="s">
        <v>817</v>
      </c>
      <c r="D54">
        <v>45</v>
      </c>
      <c r="E54">
        <v>55</v>
      </c>
      <c r="F54">
        <v>104</v>
      </c>
    </row>
    <row r="55" spans="1:6" x14ac:dyDescent="0.45">
      <c r="A55">
        <v>54</v>
      </c>
      <c r="B55">
        <v>54</v>
      </c>
      <c r="C55" t="s">
        <v>818</v>
      </c>
      <c r="D55">
        <v>32</v>
      </c>
      <c r="E55">
        <v>56</v>
      </c>
      <c r="F55">
        <v>136</v>
      </c>
    </row>
    <row r="56" spans="1:6" x14ac:dyDescent="0.45">
      <c r="A56">
        <v>55</v>
      </c>
      <c r="B56">
        <v>55</v>
      </c>
      <c r="C56" t="s">
        <v>625</v>
      </c>
      <c r="D56">
        <v>36</v>
      </c>
      <c r="E56">
        <v>37</v>
      </c>
      <c r="F56">
        <v>137</v>
      </c>
    </row>
    <row r="57" spans="1:6" x14ac:dyDescent="0.45">
      <c r="A57">
        <v>56</v>
      </c>
      <c r="B57">
        <v>56</v>
      </c>
      <c r="C57" t="s">
        <v>372</v>
      </c>
      <c r="D57">
        <v>43</v>
      </c>
      <c r="E57">
        <v>44</v>
      </c>
      <c r="F57">
        <v>113</v>
      </c>
    </row>
    <row r="58" spans="1:6" x14ac:dyDescent="0.45">
      <c r="A58">
        <v>57</v>
      </c>
      <c r="B58">
        <v>57</v>
      </c>
      <c r="C58" t="s">
        <v>245</v>
      </c>
      <c r="D58">
        <v>146</v>
      </c>
      <c r="E58">
        <v>39</v>
      </c>
      <c r="F58">
        <v>28</v>
      </c>
    </row>
    <row r="59" spans="1:6" x14ac:dyDescent="0.45">
      <c r="A59">
        <v>58</v>
      </c>
      <c r="B59">
        <v>58</v>
      </c>
      <c r="C59" t="s">
        <v>471</v>
      </c>
      <c r="D59">
        <v>61</v>
      </c>
      <c r="E59">
        <v>52</v>
      </c>
      <c r="F59">
        <v>93</v>
      </c>
    </row>
    <row r="60" spans="1:6" x14ac:dyDescent="0.45">
      <c r="A60">
        <v>59</v>
      </c>
      <c r="B60">
        <v>59</v>
      </c>
      <c r="C60" t="s">
        <v>819</v>
      </c>
      <c r="D60">
        <v>58</v>
      </c>
      <c r="E60">
        <v>43</v>
      </c>
      <c r="F60">
        <v>111</v>
      </c>
    </row>
    <row r="61" spans="1:6" x14ac:dyDescent="0.45">
      <c r="A61">
        <v>60</v>
      </c>
      <c r="B61">
        <v>60</v>
      </c>
      <c r="C61" t="s">
        <v>253</v>
      </c>
      <c r="D61">
        <v>71</v>
      </c>
      <c r="E61">
        <v>46</v>
      </c>
      <c r="F61">
        <v>91</v>
      </c>
    </row>
    <row r="62" spans="1:6" x14ac:dyDescent="0.45">
      <c r="A62">
        <v>61</v>
      </c>
      <c r="B62">
        <v>61</v>
      </c>
      <c r="C62" t="s">
        <v>296</v>
      </c>
      <c r="D62">
        <v>105</v>
      </c>
      <c r="E62">
        <v>45</v>
      </c>
      <c r="F62">
        <v>65</v>
      </c>
    </row>
    <row r="63" spans="1:6" x14ac:dyDescent="0.45">
      <c r="A63">
        <v>62</v>
      </c>
      <c r="B63">
        <v>62</v>
      </c>
      <c r="C63" t="s">
        <v>216</v>
      </c>
      <c r="D63">
        <v>65</v>
      </c>
      <c r="E63">
        <v>57</v>
      </c>
      <c r="F63">
        <v>100</v>
      </c>
    </row>
    <row r="64" spans="1:6" x14ac:dyDescent="0.45">
      <c r="A64">
        <v>63</v>
      </c>
      <c r="B64">
        <v>63</v>
      </c>
      <c r="C64" t="s">
        <v>820</v>
      </c>
      <c r="D64">
        <v>49</v>
      </c>
      <c r="E64">
        <v>69</v>
      </c>
      <c r="F64">
        <v>135</v>
      </c>
    </row>
    <row r="65" spans="1:6" x14ac:dyDescent="0.45">
      <c r="A65">
        <v>64</v>
      </c>
      <c r="B65">
        <v>64</v>
      </c>
      <c r="C65" t="s">
        <v>821</v>
      </c>
      <c r="D65">
        <v>40</v>
      </c>
      <c r="E65">
        <v>59</v>
      </c>
      <c r="F65">
        <v>172</v>
      </c>
    </row>
    <row r="66" spans="1:6" x14ac:dyDescent="0.45">
      <c r="A66">
        <v>65</v>
      </c>
      <c r="B66">
        <v>65</v>
      </c>
      <c r="C66" t="s">
        <v>822</v>
      </c>
      <c r="D66">
        <v>130</v>
      </c>
      <c r="E66">
        <v>83</v>
      </c>
      <c r="F66">
        <v>40</v>
      </c>
    </row>
    <row r="67" spans="1:6" x14ac:dyDescent="0.45">
      <c r="A67">
        <v>66</v>
      </c>
      <c r="B67">
        <v>66</v>
      </c>
      <c r="C67" t="s">
        <v>823</v>
      </c>
      <c r="D67">
        <v>96</v>
      </c>
      <c r="E67">
        <v>215</v>
      </c>
      <c r="F67">
        <v>55</v>
      </c>
    </row>
    <row r="68" spans="1:6" x14ac:dyDescent="0.45">
      <c r="A68">
        <v>67</v>
      </c>
      <c r="B68">
        <v>67</v>
      </c>
      <c r="C68" t="s">
        <v>558</v>
      </c>
      <c r="D68">
        <v>150</v>
      </c>
      <c r="E68">
        <v>34</v>
      </c>
      <c r="F68">
        <v>42</v>
      </c>
    </row>
    <row r="69" spans="1:6" x14ac:dyDescent="0.45">
      <c r="A69">
        <v>68</v>
      </c>
      <c r="B69">
        <v>68</v>
      </c>
      <c r="C69" t="s">
        <v>824</v>
      </c>
      <c r="D69">
        <v>255</v>
      </c>
      <c r="E69">
        <v>159</v>
      </c>
      <c r="F69">
        <v>11</v>
      </c>
    </row>
    <row r="70" spans="1:6" x14ac:dyDescent="0.45">
      <c r="A70">
        <v>69</v>
      </c>
      <c r="B70">
        <v>69</v>
      </c>
      <c r="C70" t="s">
        <v>825</v>
      </c>
      <c r="D70">
        <v>247</v>
      </c>
      <c r="E70">
        <v>214</v>
      </c>
      <c r="F70">
        <v>9</v>
      </c>
    </row>
    <row r="71" spans="1:6" x14ac:dyDescent="0.45">
      <c r="A71">
        <v>70</v>
      </c>
      <c r="B71">
        <v>69</v>
      </c>
      <c r="C71" t="s">
        <v>826</v>
      </c>
      <c r="D71">
        <v>126</v>
      </c>
      <c r="E71">
        <v>64</v>
      </c>
      <c r="F71">
        <v>63</v>
      </c>
    </row>
    <row r="72" spans="1:6" x14ac:dyDescent="0.45">
      <c r="A72">
        <v>71</v>
      </c>
      <c r="B72">
        <v>71</v>
      </c>
      <c r="C72" t="s">
        <v>617</v>
      </c>
      <c r="D72">
        <v>99</v>
      </c>
      <c r="E72">
        <v>62</v>
      </c>
      <c r="F72">
        <v>87</v>
      </c>
    </row>
    <row r="73" spans="1:6" x14ac:dyDescent="0.45">
      <c r="A73">
        <v>72</v>
      </c>
      <c r="B73">
        <v>72</v>
      </c>
      <c r="C73" t="s">
        <v>416</v>
      </c>
      <c r="D73">
        <v>106</v>
      </c>
      <c r="E73">
        <v>48</v>
      </c>
      <c r="F73">
        <v>88</v>
      </c>
    </row>
    <row r="74" spans="1:6" x14ac:dyDescent="0.45">
      <c r="A74">
        <v>73</v>
      </c>
      <c r="B74">
        <v>73</v>
      </c>
      <c r="C74" t="s">
        <v>827</v>
      </c>
      <c r="D74">
        <v>141</v>
      </c>
      <c r="E74">
        <v>82</v>
      </c>
      <c r="F74">
        <v>51</v>
      </c>
    </row>
    <row r="75" spans="1:6" x14ac:dyDescent="0.45">
      <c r="A75">
        <v>74</v>
      </c>
      <c r="B75">
        <v>74</v>
      </c>
      <c r="C75" t="s">
        <v>828</v>
      </c>
      <c r="D75">
        <v>177</v>
      </c>
      <c r="E75">
        <v>72</v>
      </c>
      <c r="F75">
        <v>45</v>
      </c>
    </row>
    <row r="76" spans="1:6" x14ac:dyDescent="0.45">
      <c r="A76">
        <v>75</v>
      </c>
      <c r="B76">
        <v>75</v>
      </c>
      <c r="C76" t="s">
        <v>179</v>
      </c>
      <c r="D76">
        <v>117</v>
      </c>
      <c r="E76">
        <v>77</v>
      </c>
      <c r="F76">
        <v>89</v>
      </c>
    </row>
    <row r="77" spans="1:6" x14ac:dyDescent="0.45">
      <c r="A77">
        <v>76</v>
      </c>
      <c r="B77">
        <v>76</v>
      </c>
      <c r="C77" t="s">
        <v>829</v>
      </c>
      <c r="D77">
        <v>54</v>
      </c>
      <c r="E77">
        <v>49</v>
      </c>
      <c r="F77">
        <v>202</v>
      </c>
    </row>
    <row r="78" spans="1:6" x14ac:dyDescent="0.45">
      <c r="A78">
        <v>77</v>
      </c>
      <c r="B78">
        <v>77</v>
      </c>
      <c r="C78" t="s">
        <v>830</v>
      </c>
      <c r="D78">
        <v>52</v>
      </c>
      <c r="E78">
        <v>104</v>
      </c>
      <c r="F78">
        <v>198</v>
      </c>
    </row>
    <row r="79" spans="1:6" x14ac:dyDescent="0.45">
      <c r="A79">
        <v>78</v>
      </c>
      <c r="B79">
        <v>78</v>
      </c>
      <c r="C79" t="s">
        <v>831</v>
      </c>
      <c r="D79">
        <v>191</v>
      </c>
      <c r="E79">
        <v>65</v>
      </c>
      <c r="F79">
        <v>57</v>
      </c>
    </row>
    <row r="80" spans="1:6" x14ac:dyDescent="0.45">
      <c r="A80">
        <v>79</v>
      </c>
      <c r="B80">
        <v>79</v>
      </c>
      <c r="C80" t="s">
        <v>337</v>
      </c>
      <c r="D80">
        <v>84</v>
      </c>
      <c r="E80">
        <v>66</v>
      </c>
      <c r="F80">
        <v>168</v>
      </c>
    </row>
    <row r="81" spans="1:6" x14ac:dyDescent="0.45">
      <c r="A81">
        <v>80</v>
      </c>
      <c r="B81">
        <v>80</v>
      </c>
      <c r="C81" t="s">
        <v>332</v>
      </c>
      <c r="D81">
        <v>64</v>
      </c>
      <c r="E81">
        <v>74</v>
      </c>
      <c r="F81">
        <v>189</v>
      </c>
    </row>
    <row r="82" spans="1:6" x14ac:dyDescent="0.45">
      <c r="A82">
        <v>81</v>
      </c>
      <c r="B82">
        <v>81</v>
      </c>
      <c r="C82" t="s">
        <v>250</v>
      </c>
      <c r="D82">
        <v>137</v>
      </c>
      <c r="E82">
        <v>92</v>
      </c>
      <c r="F82">
        <v>95</v>
      </c>
    </row>
    <row r="83" spans="1:6" x14ac:dyDescent="0.45">
      <c r="A83">
        <v>82</v>
      </c>
      <c r="B83">
        <v>82</v>
      </c>
      <c r="C83" t="s">
        <v>832</v>
      </c>
      <c r="D83">
        <v>70</v>
      </c>
      <c r="E83">
        <v>76</v>
      </c>
      <c r="F83">
        <v>196</v>
      </c>
    </row>
    <row r="84" spans="1:6" x14ac:dyDescent="0.45">
      <c r="A84">
        <v>83</v>
      </c>
      <c r="B84">
        <v>83</v>
      </c>
      <c r="C84" t="s">
        <v>833</v>
      </c>
      <c r="D84">
        <v>59</v>
      </c>
      <c r="E84">
        <v>110</v>
      </c>
      <c r="F84">
        <v>212</v>
      </c>
    </row>
    <row r="85" spans="1:6" x14ac:dyDescent="0.45">
      <c r="A85">
        <v>84</v>
      </c>
      <c r="B85">
        <v>84</v>
      </c>
      <c r="C85" t="s">
        <v>834</v>
      </c>
      <c r="D85">
        <v>169</v>
      </c>
      <c r="E85">
        <v>135</v>
      </c>
      <c r="F85">
        <v>79</v>
      </c>
    </row>
    <row r="86" spans="1:6" x14ac:dyDescent="0.45">
      <c r="A86">
        <v>85</v>
      </c>
      <c r="B86">
        <v>85</v>
      </c>
      <c r="C86" t="s">
        <v>835</v>
      </c>
      <c r="D86">
        <v>87</v>
      </c>
      <c r="E86">
        <v>114</v>
      </c>
      <c r="F86">
        <v>185</v>
      </c>
    </row>
    <row r="87" spans="1:6" x14ac:dyDescent="0.45">
      <c r="A87">
        <v>86</v>
      </c>
      <c r="B87">
        <v>85</v>
      </c>
      <c r="C87" t="s">
        <v>836</v>
      </c>
      <c r="D87">
        <v>183</v>
      </c>
      <c r="E87">
        <v>97</v>
      </c>
      <c r="F87">
        <v>78</v>
      </c>
    </row>
    <row r="88" spans="1:6" x14ac:dyDescent="0.45">
      <c r="A88">
        <v>87</v>
      </c>
      <c r="B88">
        <v>87</v>
      </c>
      <c r="C88" t="s">
        <v>614</v>
      </c>
      <c r="D88">
        <v>304</v>
      </c>
      <c r="E88">
        <v>95</v>
      </c>
      <c r="F88">
        <v>36</v>
      </c>
    </row>
    <row r="89" spans="1:6" x14ac:dyDescent="0.45">
      <c r="A89">
        <v>88</v>
      </c>
      <c r="B89">
        <v>88</v>
      </c>
      <c r="C89" t="s">
        <v>749</v>
      </c>
      <c r="D89">
        <v>112</v>
      </c>
      <c r="E89">
        <v>113</v>
      </c>
      <c r="F89">
        <v>144</v>
      </c>
    </row>
    <row r="90" spans="1:6" x14ac:dyDescent="0.45">
      <c r="A90">
        <v>89</v>
      </c>
      <c r="B90">
        <v>89</v>
      </c>
      <c r="C90" t="s">
        <v>474</v>
      </c>
      <c r="D90">
        <v>124</v>
      </c>
      <c r="E90">
        <v>155</v>
      </c>
      <c r="F90">
        <v>130</v>
      </c>
    </row>
    <row r="91" spans="1:6" x14ac:dyDescent="0.45">
      <c r="A91">
        <v>90</v>
      </c>
      <c r="B91">
        <v>90</v>
      </c>
      <c r="C91" t="s">
        <v>230</v>
      </c>
      <c r="D91">
        <v>131</v>
      </c>
      <c r="E91">
        <v>63</v>
      </c>
      <c r="F91">
        <v>155</v>
      </c>
    </row>
    <row r="92" spans="1:6" x14ac:dyDescent="0.45">
      <c r="A92">
        <v>91</v>
      </c>
      <c r="B92">
        <v>91</v>
      </c>
      <c r="C92" t="s">
        <v>837</v>
      </c>
      <c r="D92">
        <v>132</v>
      </c>
      <c r="E92">
        <v>88</v>
      </c>
      <c r="F92">
        <v>140</v>
      </c>
    </row>
    <row r="93" spans="1:6" x14ac:dyDescent="0.45">
      <c r="A93">
        <v>92</v>
      </c>
      <c r="B93">
        <v>91</v>
      </c>
      <c r="C93" t="s">
        <v>838</v>
      </c>
      <c r="D93">
        <v>190</v>
      </c>
      <c r="E93">
        <v>75</v>
      </c>
      <c r="F93">
        <v>98</v>
      </c>
    </row>
    <row r="94" spans="1:6" x14ac:dyDescent="0.45">
      <c r="A94">
        <v>93</v>
      </c>
      <c r="B94">
        <v>91</v>
      </c>
      <c r="C94" t="s">
        <v>839</v>
      </c>
      <c r="D94">
        <v>128</v>
      </c>
      <c r="E94">
        <v>112</v>
      </c>
      <c r="F94">
        <v>141</v>
      </c>
    </row>
    <row r="95" spans="1:6" x14ac:dyDescent="0.45">
      <c r="A95">
        <v>94</v>
      </c>
      <c r="B95">
        <v>94</v>
      </c>
      <c r="C95" t="s">
        <v>840</v>
      </c>
      <c r="D95">
        <v>115</v>
      </c>
      <c r="E95">
        <v>161</v>
      </c>
      <c r="F95">
        <v>165</v>
      </c>
    </row>
    <row r="96" spans="1:6" x14ac:dyDescent="0.45">
      <c r="A96">
        <v>95</v>
      </c>
      <c r="B96">
        <v>95</v>
      </c>
      <c r="C96" t="s">
        <v>841</v>
      </c>
      <c r="D96">
        <v>305</v>
      </c>
      <c r="E96">
        <v>200</v>
      </c>
      <c r="F96">
        <v>41</v>
      </c>
    </row>
    <row r="97" spans="1:6" x14ac:dyDescent="0.45">
      <c r="A97">
        <v>96</v>
      </c>
      <c r="B97">
        <v>95</v>
      </c>
      <c r="C97" t="s">
        <v>842</v>
      </c>
      <c r="D97">
        <v>213</v>
      </c>
      <c r="E97">
        <v>78</v>
      </c>
      <c r="F97">
        <v>94</v>
      </c>
    </row>
    <row r="98" spans="1:6" x14ac:dyDescent="0.45">
      <c r="A98">
        <v>97</v>
      </c>
      <c r="B98">
        <v>97</v>
      </c>
      <c r="C98" t="s">
        <v>843</v>
      </c>
      <c r="D98">
        <v>135</v>
      </c>
      <c r="E98">
        <v>105</v>
      </c>
      <c r="F98">
        <v>152</v>
      </c>
    </row>
    <row r="99" spans="1:6" x14ac:dyDescent="0.45">
      <c r="A99">
        <v>98</v>
      </c>
      <c r="B99">
        <v>98</v>
      </c>
      <c r="C99" t="s">
        <v>844</v>
      </c>
      <c r="D99">
        <v>55</v>
      </c>
      <c r="E99">
        <v>127</v>
      </c>
      <c r="F99">
        <v>302</v>
      </c>
    </row>
    <row r="100" spans="1:6" x14ac:dyDescent="0.45">
      <c r="A100">
        <v>99</v>
      </c>
      <c r="B100">
        <v>98</v>
      </c>
      <c r="C100" t="s">
        <v>440</v>
      </c>
      <c r="D100">
        <v>160</v>
      </c>
      <c r="E100">
        <v>86</v>
      </c>
      <c r="F100">
        <v>139</v>
      </c>
    </row>
    <row r="101" spans="1:6" x14ac:dyDescent="0.45">
      <c r="A101">
        <v>100</v>
      </c>
      <c r="B101">
        <v>100</v>
      </c>
      <c r="C101" t="s">
        <v>845</v>
      </c>
      <c r="D101">
        <v>66</v>
      </c>
      <c r="E101">
        <v>99</v>
      </c>
      <c r="F101">
        <v>272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D0005-FD6E-4AE7-A5A9-62BA757C9CA2}">
  <sheetPr codeName="Arkusz1"/>
  <dimension ref="A1:J335"/>
  <sheetViews>
    <sheetView workbookViewId="0">
      <selection activeCell="F1" sqref="F1:J6"/>
    </sheetView>
  </sheetViews>
  <sheetFormatPr defaultRowHeight="14.25" x14ac:dyDescent="0.45"/>
  <cols>
    <col min="1" max="1" width="13.73046875" customWidth="1"/>
    <col min="7" max="7" width="9.9296875" bestFit="1" customWidth="1"/>
    <col min="8" max="9" width="35.9296875" bestFit="1" customWidth="1"/>
  </cols>
  <sheetData>
    <row r="1" spans="1:10" x14ac:dyDescent="0.45">
      <c r="A1" t="s">
        <v>488</v>
      </c>
      <c r="F1" t="s">
        <v>526</v>
      </c>
      <c r="G1" t="s">
        <v>527</v>
      </c>
      <c r="H1" t="s">
        <v>528</v>
      </c>
      <c r="I1" t="s">
        <v>529</v>
      </c>
      <c r="J1" t="s">
        <v>530</v>
      </c>
    </row>
    <row r="2" spans="1:10" x14ac:dyDescent="0.45">
      <c r="A2" t="s">
        <v>489</v>
      </c>
      <c r="F2">
        <v>1</v>
      </c>
      <c r="G2">
        <f>INDEX($A$4:$A$23,(COLUMNS($G$1:$J$1)*(ROW()-ROW($F$2:$F$6)))+(COLUMN()-COLUMN($G$1:$J$1))+1,1)</f>
        <v>1</v>
      </c>
      <c r="H2" t="str">
        <f t="shared" ref="H2:J6" si="0">INDEX($A$4:$A$23,(COLUMNS($G$1:$J$1)*(ROW()-ROW($F$2:$F$6)))+(COLUMN()-COLUMN($G$1:$J$1))+1,1)</f>
        <v>Harvard University</v>
      </c>
      <c r="I2" t="str">
        <f t="shared" si="0"/>
        <v>Harvard University</v>
      </c>
      <c r="J2" t="str">
        <f t="shared" si="0"/>
        <v>1100.0100.0</v>
      </c>
    </row>
    <row r="3" spans="1:10" x14ac:dyDescent="0.45">
      <c r="A3" t="s">
        <v>490</v>
      </c>
      <c r="F3">
        <v>2</v>
      </c>
      <c r="G3">
        <f t="shared" ref="G3:G6" si="1">INDEX($A$4:$A$23,(COLUMNS($G$1:$J$1)*(ROW()-ROW($F$2:$F$6)))+(COLUMN()-COLUMN($G$1:$J$1))+1,1)</f>
        <v>2</v>
      </c>
      <c r="H3" t="str">
        <f t="shared" si="0"/>
        <v>Stanford University</v>
      </c>
      <c r="I3" t="str">
        <f t="shared" si="0"/>
        <v>Stanford University</v>
      </c>
      <c r="J3" t="str">
        <f t="shared" si="0"/>
        <v>276.845.0</v>
      </c>
    </row>
    <row r="4" spans="1:10" x14ac:dyDescent="0.45">
      <c r="A4">
        <v>1</v>
      </c>
      <c r="F4">
        <v>3</v>
      </c>
      <c r="G4">
        <f t="shared" si="1"/>
        <v>3</v>
      </c>
      <c r="H4" t="str">
        <f t="shared" si="0"/>
        <v>Massachusetts Institute of Technology (MIT)</v>
      </c>
      <c r="I4" t="str">
        <f t="shared" si="0"/>
        <v>Massachusetts Institute of Technology (MIT)</v>
      </c>
      <c r="J4" t="str">
        <f t="shared" si="0"/>
        <v>370.172.8</v>
      </c>
    </row>
    <row r="5" spans="1:10" x14ac:dyDescent="0.45">
      <c r="A5" t="s">
        <v>8</v>
      </c>
      <c r="F5">
        <v>4</v>
      </c>
      <c r="G5">
        <f t="shared" si="1"/>
        <v>4</v>
      </c>
      <c r="H5" t="str">
        <f t="shared" si="0"/>
        <v>University of Cambridge</v>
      </c>
      <c r="I5" t="str">
        <f t="shared" si="0"/>
        <v>University of Cambridge</v>
      </c>
      <c r="J5" t="str">
        <f t="shared" si="0"/>
        <v>169.678.8</v>
      </c>
    </row>
    <row r="6" spans="1:10" x14ac:dyDescent="0.45">
      <c r="A6" t="s">
        <v>8</v>
      </c>
      <c r="F6">
        <v>5</v>
      </c>
      <c r="G6">
        <f t="shared" si="1"/>
        <v>5</v>
      </c>
      <c r="H6" t="str">
        <f t="shared" si="0"/>
        <v>University of California, Berkeley</v>
      </c>
      <c r="I6" t="str">
        <f t="shared" si="0"/>
        <v>University of California, Berkeley</v>
      </c>
      <c r="J6" t="str">
        <f t="shared" si="0"/>
        <v>465.365.4</v>
      </c>
    </row>
    <row r="7" spans="1:10" x14ac:dyDescent="0.45">
      <c r="A7" t="s">
        <v>491</v>
      </c>
    </row>
    <row r="8" spans="1:10" x14ac:dyDescent="0.45">
      <c r="A8">
        <v>2</v>
      </c>
    </row>
    <row r="9" spans="1:10" x14ac:dyDescent="0.45">
      <c r="A9" t="s">
        <v>21</v>
      </c>
    </row>
    <row r="10" spans="1:10" x14ac:dyDescent="0.45">
      <c r="A10" t="s">
        <v>21</v>
      </c>
    </row>
    <row r="11" spans="1:10" x14ac:dyDescent="0.45">
      <c r="A11" t="s">
        <v>492</v>
      </c>
    </row>
    <row r="12" spans="1:10" x14ac:dyDescent="0.45">
      <c r="A12">
        <v>3</v>
      </c>
    </row>
    <row r="13" spans="1:10" x14ac:dyDescent="0.45">
      <c r="A13" t="s">
        <v>493</v>
      </c>
    </row>
    <row r="14" spans="1:10" x14ac:dyDescent="0.45">
      <c r="A14" t="s">
        <v>493</v>
      </c>
    </row>
    <row r="15" spans="1:10" x14ac:dyDescent="0.45">
      <c r="A15" t="s">
        <v>494</v>
      </c>
    </row>
    <row r="16" spans="1:10" x14ac:dyDescent="0.45">
      <c r="A16">
        <v>4</v>
      </c>
    </row>
    <row r="17" spans="1:1" x14ac:dyDescent="0.45">
      <c r="A17" t="s">
        <v>15</v>
      </c>
    </row>
    <row r="18" spans="1:1" x14ac:dyDescent="0.45">
      <c r="A18" t="s">
        <v>15</v>
      </c>
    </row>
    <row r="19" spans="1:1" x14ac:dyDescent="0.45">
      <c r="A19" t="s">
        <v>495</v>
      </c>
    </row>
    <row r="20" spans="1:1" x14ac:dyDescent="0.45">
      <c r="A20">
        <v>5</v>
      </c>
    </row>
    <row r="21" spans="1:1" x14ac:dyDescent="0.45">
      <c r="A21" t="s">
        <v>43</v>
      </c>
    </row>
    <row r="22" spans="1:1" x14ac:dyDescent="0.45">
      <c r="A22" t="s">
        <v>43</v>
      </c>
    </row>
    <row r="23" spans="1:1" x14ac:dyDescent="0.45">
      <c r="A23" t="s">
        <v>496</v>
      </c>
    </row>
    <row r="24" spans="1:1" x14ac:dyDescent="0.45">
      <c r="A24">
        <v>6</v>
      </c>
    </row>
    <row r="25" spans="1:1" x14ac:dyDescent="0.45">
      <c r="A25" t="s">
        <v>36</v>
      </c>
    </row>
    <row r="26" spans="1:1" x14ac:dyDescent="0.45">
      <c r="A26" t="s">
        <v>36</v>
      </c>
    </row>
    <row r="27" spans="1:1" x14ac:dyDescent="0.45">
      <c r="A27" t="s">
        <v>497</v>
      </c>
    </row>
    <row r="28" spans="1:1" x14ac:dyDescent="0.45">
      <c r="A28">
        <v>7</v>
      </c>
    </row>
    <row r="29" spans="1:1" x14ac:dyDescent="0.45">
      <c r="A29" t="s">
        <v>0</v>
      </c>
    </row>
    <row r="30" spans="1:1" x14ac:dyDescent="0.45">
      <c r="A30" t="s">
        <v>0</v>
      </c>
    </row>
    <row r="31" spans="1:1" x14ac:dyDescent="0.45">
      <c r="A31" t="s">
        <v>498</v>
      </c>
    </row>
    <row r="32" spans="1:1" x14ac:dyDescent="0.45">
      <c r="A32">
        <v>8</v>
      </c>
    </row>
    <row r="33" spans="1:1" x14ac:dyDescent="0.45">
      <c r="A33" t="s">
        <v>61</v>
      </c>
    </row>
    <row r="34" spans="1:1" x14ac:dyDescent="0.45">
      <c r="A34" t="s">
        <v>61</v>
      </c>
    </row>
    <row r="35" spans="1:1" x14ac:dyDescent="0.45">
      <c r="A35" t="s">
        <v>499</v>
      </c>
    </row>
    <row r="36" spans="1:1" x14ac:dyDescent="0.45">
      <c r="A36">
        <v>9</v>
      </c>
    </row>
    <row r="37" spans="1:1" x14ac:dyDescent="0.45">
      <c r="A37" t="s">
        <v>31</v>
      </c>
    </row>
    <row r="38" spans="1:1" x14ac:dyDescent="0.45">
      <c r="A38" t="s">
        <v>31</v>
      </c>
    </row>
    <row r="39" spans="1:1" x14ac:dyDescent="0.45">
      <c r="A39" t="s">
        <v>500</v>
      </c>
    </row>
    <row r="40" spans="1:1" x14ac:dyDescent="0.45">
      <c r="A40">
        <v>10</v>
      </c>
    </row>
    <row r="41" spans="1:1" x14ac:dyDescent="0.45">
      <c r="A41" t="s">
        <v>501</v>
      </c>
    </row>
    <row r="42" spans="1:1" x14ac:dyDescent="0.45">
      <c r="A42" t="s">
        <v>501</v>
      </c>
    </row>
    <row r="43" spans="1:1" x14ac:dyDescent="0.45">
      <c r="A43" t="s">
        <v>502</v>
      </c>
    </row>
    <row r="44" spans="1:1" x14ac:dyDescent="0.45">
      <c r="A44">
        <v>11</v>
      </c>
    </row>
    <row r="45" spans="1:1" x14ac:dyDescent="0.45">
      <c r="A45" t="s">
        <v>48</v>
      </c>
    </row>
    <row r="46" spans="1:1" x14ac:dyDescent="0.45">
      <c r="A46" t="s">
        <v>48</v>
      </c>
    </row>
    <row r="47" spans="1:1" x14ac:dyDescent="0.45">
      <c r="A47" t="s">
        <v>503</v>
      </c>
    </row>
    <row r="48" spans="1:1" x14ac:dyDescent="0.45">
      <c r="A48">
        <v>12</v>
      </c>
    </row>
    <row r="49" spans="1:1" x14ac:dyDescent="0.45">
      <c r="A49" t="s">
        <v>118</v>
      </c>
    </row>
    <row r="50" spans="1:1" x14ac:dyDescent="0.45">
      <c r="A50" t="s">
        <v>118</v>
      </c>
    </row>
    <row r="51" spans="1:1" x14ac:dyDescent="0.45">
      <c r="A51" t="s">
        <v>504</v>
      </c>
    </row>
    <row r="52" spans="1:1" x14ac:dyDescent="0.45">
      <c r="A52">
        <v>13</v>
      </c>
    </row>
    <row r="53" spans="1:1" x14ac:dyDescent="0.45">
      <c r="A53" t="s">
        <v>124</v>
      </c>
    </row>
    <row r="54" spans="1:1" x14ac:dyDescent="0.45">
      <c r="A54" t="s">
        <v>124</v>
      </c>
    </row>
    <row r="55" spans="1:1" x14ac:dyDescent="0.45">
      <c r="A55" t="s">
        <v>505</v>
      </c>
    </row>
    <row r="56" spans="1:1" x14ac:dyDescent="0.45">
      <c r="A56">
        <v>14</v>
      </c>
    </row>
    <row r="57" spans="1:1" x14ac:dyDescent="0.45">
      <c r="A57" t="s">
        <v>83</v>
      </c>
    </row>
    <row r="58" spans="1:1" x14ac:dyDescent="0.45">
      <c r="A58" t="s">
        <v>83</v>
      </c>
    </row>
    <row r="59" spans="1:1" x14ac:dyDescent="0.45">
      <c r="A59" t="s">
        <v>506</v>
      </c>
    </row>
    <row r="60" spans="1:1" x14ac:dyDescent="0.45">
      <c r="A60">
        <v>15</v>
      </c>
    </row>
    <row r="61" spans="1:1" x14ac:dyDescent="0.45">
      <c r="A61" t="s">
        <v>79</v>
      </c>
    </row>
    <row r="62" spans="1:1" x14ac:dyDescent="0.45">
      <c r="A62" t="s">
        <v>79</v>
      </c>
    </row>
    <row r="63" spans="1:1" x14ac:dyDescent="0.45">
      <c r="A63" t="s">
        <v>507</v>
      </c>
    </row>
    <row r="64" spans="1:1" x14ac:dyDescent="0.45">
      <c r="A64">
        <v>16</v>
      </c>
    </row>
    <row r="65" spans="1:1" x14ac:dyDescent="0.45">
      <c r="A65" t="s">
        <v>508</v>
      </c>
    </row>
    <row r="66" spans="1:1" x14ac:dyDescent="0.45">
      <c r="A66" t="s">
        <v>508</v>
      </c>
    </row>
    <row r="67" spans="1:1" x14ac:dyDescent="0.45">
      <c r="A67" t="s">
        <v>509</v>
      </c>
    </row>
    <row r="68" spans="1:1" x14ac:dyDescent="0.45">
      <c r="A68">
        <v>17</v>
      </c>
    </row>
    <row r="69" spans="1:1" x14ac:dyDescent="0.45">
      <c r="A69" t="s">
        <v>157</v>
      </c>
    </row>
    <row r="70" spans="1:1" x14ac:dyDescent="0.45">
      <c r="A70" t="s">
        <v>157</v>
      </c>
    </row>
    <row r="71" spans="1:1" x14ac:dyDescent="0.45">
      <c r="A71" t="s">
        <v>510</v>
      </c>
    </row>
    <row r="72" spans="1:1" x14ac:dyDescent="0.45">
      <c r="A72">
        <v>18</v>
      </c>
    </row>
    <row r="73" spans="1:1" x14ac:dyDescent="0.45">
      <c r="A73" t="s">
        <v>511</v>
      </c>
    </row>
    <row r="74" spans="1:1" x14ac:dyDescent="0.45">
      <c r="A74" t="s">
        <v>511</v>
      </c>
    </row>
    <row r="75" spans="1:1" x14ac:dyDescent="0.45">
      <c r="A75" t="s">
        <v>512</v>
      </c>
    </row>
    <row r="76" spans="1:1" x14ac:dyDescent="0.45">
      <c r="A76">
        <v>19</v>
      </c>
    </row>
    <row r="77" spans="1:1" x14ac:dyDescent="0.45">
      <c r="A77" t="s">
        <v>513</v>
      </c>
    </row>
    <row r="78" spans="1:1" x14ac:dyDescent="0.45">
      <c r="A78" t="s">
        <v>513</v>
      </c>
    </row>
    <row r="79" spans="1:1" x14ac:dyDescent="0.45">
      <c r="A79" t="s">
        <v>514</v>
      </c>
    </row>
    <row r="80" spans="1:1" x14ac:dyDescent="0.45">
      <c r="A80">
        <v>20</v>
      </c>
    </row>
    <row r="81" spans="1:1" x14ac:dyDescent="0.45">
      <c r="A81" t="s">
        <v>67</v>
      </c>
    </row>
    <row r="82" spans="1:1" x14ac:dyDescent="0.45">
      <c r="A82" t="s">
        <v>67</v>
      </c>
    </row>
    <row r="83" spans="1:1" x14ac:dyDescent="0.45">
      <c r="A83" t="s">
        <v>515</v>
      </c>
    </row>
    <row r="84" spans="1:1" x14ac:dyDescent="0.45">
      <c r="A84">
        <v>21</v>
      </c>
    </row>
    <row r="85" spans="1:1" x14ac:dyDescent="0.45">
      <c r="A85" t="s">
        <v>185</v>
      </c>
    </row>
    <row r="86" spans="1:1" x14ac:dyDescent="0.45">
      <c r="A86" t="s">
        <v>185</v>
      </c>
    </row>
    <row r="87" spans="1:1" x14ac:dyDescent="0.45">
      <c r="A87" t="s">
        <v>516</v>
      </c>
    </row>
    <row r="88" spans="1:1" x14ac:dyDescent="0.45">
      <c r="A88">
        <v>22</v>
      </c>
    </row>
    <row r="89" spans="1:1" x14ac:dyDescent="0.45">
      <c r="A89" t="s">
        <v>102</v>
      </c>
    </row>
    <row r="90" spans="1:1" x14ac:dyDescent="0.45">
      <c r="A90" t="s">
        <v>102</v>
      </c>
    </row>
    <row r="91" spans="1:1" x14ac:dyDescent="0.45">
      <c r="A91" t="s">
        <v>517</v>
      </c>
    </row>
    <row r="92" spans="1:1" x14ac:dyDescent="0.45">
      <c r="A92">
        <v>23</v>
      </c>
    </row>
    <row r="93" spans="1:1" x14ac:dyDescent="0.45">
      <c r="A93" t="s">
        <v>54</v>
      </c>
    </row>
    <row r="94" spans="1:1" x14ac:dyDescent="0.45">
      <c r="A94" t="s">
        <v>54</v>
      </c>
    </row>
    <row r="95" spans="1:1" x14ac:dyDescent="0.45">
      <c r="A95" t="s">
        <v>518</v>
      </c>
    </row>
    <row r="96" spans="1:1" x14ac:dyDescent="0.45">
      <c r="A96">
        <v>24</v>
      </c>
    </row>
    <row r="97" spans="1:1" x14ac:dyDescent="0.45">
      <c r="A97" t="s">
        <v>220</v>
      </c>
    </row>
    <row r="98" spans="1:1" x14ac:dyDescent="0.45">
      <c r="A98" t="s">
        <v>220</v>
      </c>
    </row>
    <row r="99" spans="1:1" x14ac:dyDescent="0.45">
      <c r="A99" t="s">
        <v>519</v>
      </c>
    </row>
    <row r="100" spans="1:1" x14ac:dyDescent="0.45">
      <c r="A100">
        <v>25</v>
      </c>
    </row>
    <row r="101" spans="1:1" x14ac:dyDescent="0.45">
      <c r="A101" t="s">
        <v>139</v>
      </c>
    </row>
    <row r="102" spans="1:1" x14ac:dyDescent="0.45">
      <c r="A102" t="s">
        <v>139</v>
      </c>
    </row>
    <row r="103" spans="1:1" x14ac:dyDescent="0.45">
      <c r="A103" t="s">
        <v>520</v>
      </c>
    </row>
    <row r="104" spans="1:1" x14ac:dyDescent="0.45">
      <c r="A104">
        <v>26</v>
      </c>
    </row>
    <row r="105" spans="1:1" x14ac:dyDescent="0.45">
      <c r="A105" t="s">
        <v>89</v>
      </c>
    </row>
    <row r="106" spans="1:1" x14ac:dyDescent="0.45">
      <c r="A106" t="s">
        <v>89</v>
      </c>
    </row>
    <row r="107" spans="1:1" x14ac:dyDescent="0.45">
      <c r="A107" t="s">
        <v>521</v>
      </c>
    </row>
    <row r="108" spans="1:1" x14ac:dyDescent="0.45">
      <c r="A108">
        <v>27</v>
      </c>
    </row>
    <row r="109" spans="1:1" x14ac:dyDescent="0.45">
      <c r="A109" t="s">
        <v>522</v>
      </c>
    </row>
    <row r="110" spans="1:1" x14ac:dyDescent="0.45">
      <c r="A110" t="s">
        <v>522</v>
      </c>
    </row>
    <row r="111" spans="1:1" x14ac:dyDescent="0.45">
      <c r="A111" t="s">
        <v>523</v>
      </c>
    </row>
    <row r="112" spans="1:1" x14ac:dyDescent="0.45">
      <c r="A112">
        <v>28</v>
      </c>
    </row>
    <row r="113" spans="1:6" x14ac:dyDescent="0.45">
      <c r="A113" t="s">
        <v>133</v>
      </c>
    </row>
    <row r="114" spans="1:6" x14ac:dyDescent="0.45">
      <c r="A114" t="s">
        <v>133</v>
      </c>
    </row>
    <row r="115" spans="1:6" x14ac:dyDescent="0.45">
      <c r="A115" t="s">
        <v>524</v>
      </c>
    </row>
    <row r="116" spans="1:6" x14ac:dyDescent="0.45">
      <c r="A116">
        <v>29</v>
      </c>
    </row>
    <row r="117" spans="1:6" x14ac:dyDescent="0.45">
      <c r="A117" t="s">
        <v>366</v>
      </c>
    </row>
    <row r="118" spans="1:6" x14ac:dyDescent="0.45">
      <c r="A118" t="s">
        <v>366</v>
      </c>
    </row>
    <row r="119" spans="1:6" x14ac:dyDescent="0.45">
      <c r="A119" s="3">
        <v>50591</v>
      </c>
    </row>
    <row r="120" spans="1:6" x14ac:dyDescent="0.45">
      <c r="A120">
        <v>30</v>
      </c>
    </row>
    <row r="121" spans="1:6" x14ac:dyDescent="0.45">
      <c r="A121" t="s">
        <v>151</v>
      </c>
    </row>
    <row r="122" spans="1:6" x14ac:dyDescent="0.45">
      <c r="A122" t="s">
        <v>151</v>
      </c>
    </row>
    <row r="123" spans="1:6" x14ac:dyDescent="0.45">
      <c r="A123" t="s">
        <v>525</v>
      </c>
    </row>
    <row r="124" spans="1:6" x14ac:dyDescent="0.45">
      <c r="A124" t="s">
        <v>527</v>
      </c>
      <c r="B124" t="s">
        <v>528</v>
      </c>
      <c r="D124" t="s">
        <v>489</v>
      </c>
      <c r="E124" t="s">
        <v>490</v>
      </c>
    </row>
    <row r="125" spans="1:6" x14ac:dyDescent="0.45">
      <c r="A125">
        <v>31</v>
      </c>
      <c r="B125" t="s">
        <v>145</v>
      </c>
      <c r="D125">
        <v>22</v>
      </c>
      <c r="E125" t="s">
        <v>531</v>
      </c>
      <c r="F125" t="s">
        <v>532</v>
      </c>
    </row>
    <row r="126" spans="1:6" x14ac:dyDescent="0.45">
      <c r="B126" t="s">
        <v>145</v>
      </c>
    </row>
    <row r="127" spans="1:6" x14ac:dyDescent="0.45">
      <c r="A127">
        <v>32</v>
      </c>
      <c r="B127" t="s">
        <v>533</v>
      </c>
      <c r="D127">
        <v>1</v>
      </c>
      <c r="E127" t="s">
        <v>534</v>
      </c>
      <c r="F127" s="4">
        <v>44941</v>
      </c>
    </row>
    <row r="128" spans="1:6" x14ac:dyDescent="0.45">
      <c r="B128" t="s">
        <v>533</v>
      </c>
    </row>
    <row r="129" spans="1:6" x14ac:dyDescent="0.45">
      <c r="A129">
        <v>33</v>
      </c>
      <c r="B129" t="s">
        <v>535</v>
      </c>
      <c r="D129">
        <v>23</v>
      </c>
      <c r="E129" t="s">
        <v>536</v>
      </c>
      <c r="F129" s="4">
        <v>45135</v>
      </c>
    </row>
    <row r="130" spans="1:6" x14ac:dyDescent="0.45">
      <c r="B130" t="s">
        <v>535</v>
      </c>
    </row>
    <row r="131" spans="1:6" x14ac:dyDescent="0.45">
      <c r="A131">
        <v>34</v>
      </c>
      <c r="B131" t="s">
        <v>97</v>
      </c>
      <c r="D131">
        <v>2</v>
      </c>
      <c r="E131" t="s">
        <v>312</v>
      </c>
      <c r="F131" s="4">
        <v>45117</v>
      </c>
    </row>
    <row r="132" spans="1:6" x14ac:dyDescent="0.45">
      <c r="B132" t="s">
        <v>97</v>
      </c>
    </row>
    <row r="133" spans="1:6" x14ac:dyDescent="0.45">
      <c r="A133">
        <v>35</v>
      </c>
      <c r="B133" t="s">
        <v>537</v>
      </c>
      <c r="D133">
        <v>5</v>
      </c>
      <c r="E133" t="s">
        <v>538</v>
      </c>
      <c r="F133" s="4">
        <v>44952</v>
      </c>
    </row>
    <row r="134" spans="1:6" x14ac:dyDescent="0.45">
      <c r="B134" t="s">
        <v>537</v>
      </c>
    </row>
    <row r="135" spans="1:6" x14ac:dyDescent="0.45">
      <c r="A135">
        <v>36</v>
      </c>
      <c r="B135" t="s">
        <v>355</v>
      </c>
      <c r="D135">
        <v>3</v>
      </c>
      <c r="E135" t="s">
        <v>539</v>
      </c>
      <c r="F135" t="s">
        <v>540</v>
      </c>
    </row>
    <row r="136" spans="1:6" x14ac:dyDescent="0.45">
      <c r="B136" t="s">
        <v>355</v>
      </c>
    </row>
    <row r="137" spans="1:6" x14ac:dyDescent="0.45">
      <c r="A137">
        <v>37</v>
      </c>
      <c r="B137" t="s">
        <v>541</v>
      </c>
      <c r="D137">
        <v>24</v>
      </c>
      <c r="E137" t="s">
        <v>542</v>
      </c>
      <c r="F137" s="4">
        <v>45192</v>
      </c>
    </row>
    <row r="138" spans="1:6" x14ac:dyDescent="0.45">
      <c r="B138" t="s">
        <v>541</v>
      </c>
    </row>
    <row r="139" spans="1:6" x14ac:dyDescent="0.45">
      <c r="A139">
        <v>38</v>
      </c>
      <c r="B139" t="s">
        <v>543</v>
      </c>
      <c r="D139">
        <v>6</v>
      </c>
      <c r="E139" t="s">
        <v>544</v>
      </c>
      <c r="F139" s="4">
        <v>44941</v>
      </c>
    </row>
    <row r="140" spans="1:6" x14ac:dyDescent="0.45">
      <c r="B140" t="s">
        <v>543</v>
      </c>
    </row>
    <row r="141" spans="1:6" x14ac:dyDescent="0.45">
      <c r="A141">
        <v>39</v>
      </c>
      <c r="B141" t="s">
        <v>545</v>
      </c>
      <c r="D141">
        <v>1</v>
      </c>
      <c r="E141" t="s">
        <v>546</v>
      </c>
      <c r="F141" s="4">
        <v>44976</v>
      </c>
    </row>
    <row r="142" spans="1:6" x14ac:dyDescent="0.45">
      <c r="B142" t="s">
        <v>545</v>
      </c>
    </row>
    <row r="143" spans="1:6" x14ac:dyDescent="0.45">
      <c r="A143">
        <v>40</v>
      </c>
      <c r="B143" t="s">
        <v>547</v>
      </c>
      <c r="D143">
        <v>2</v>
      </c>
      <c r="E143" t="s">
        <v>548</v>
      </c>
      <c r="F143" t="s">
        <v>415</v>
      </c>
    </row>
    <row r="144" spans="1:6" x14ac:dyDescent="0.45">
      <c r="B144" t="s">
        <v>547</v>
      </c>
    </row>
    <row r="145" spans="1:6" x14ac:dyDescent="0.45">
      <c r="A145">
        <v>41</v>
      </c>
      <c r="B145" t="s">
        <v>270</v>
      </c>
      <c r="D145">
        <v>1</v>
      </c>
      <c r="E145" t="s">
        <v>549</v>
      </c>
      <c r="F145" s="4">
        <v>45008</v>
      </c>
    </row>
    <row r="146" spans="1:6" x14ac:dyDescent="0.45">
      <c r="B146" t="s">
        <v>270</v>
      </c>
    </row>
    <row r="147" spans="1:6" x14ac:dyDescent="0.45">
      <c r="A147">
        <v>41</v>
      </c>
      <c r="B147" t="s">
        <v>360</v>
      </c>
      <c r="D147">
        <v>2</v>
      </c>
      <c r="E147" t="s">
        <v>549</v>
      </c>
      <c r="F147" t="s">
        <v>542</v>
      </c>
    </row>
    <row r="148" spans="1:6" x14ac:dyDescent="0.45">
      <c r="B148" t="s">
        <v>360</v>
      </c>
    </row>
    <row r="149" spans="1:6" x14ac:dyDescent="0.45">
      <c r="A149">
        <v>43</v>
      </c>
      <c r="B149" t="s">
        <v>446</v>
      </c>
      <c r="D149">
        <v>3</v>
      </c>
      <c r="E149" t="s">
        <v>550</v>
      </c>
      <c r="F149" t="s">
        <v>551</v>
      </c>
    </row>
    <row r="150" spans="1:6" x14ac:dyDescent="0.45">
      <c r="B150" t="s">
        <v>446</v>
      </c>
    </row>
    <row r="151" spans="1:6" x14ac:dyDescent="0.45">
      <c r="A151">
        <v>44</v>
      </c>
      <c r="B151" t="s">
        <v>552</v>
      </c>
      <c r="D151" t="s">
        <v>553</v>
      </c>
      <c r="E151" t="s">
        <v>554</v>
      </c>
      <c r="F151" t="s">
        <v>555</v>
      </c>
    </row>
    <row r="152" spans="1:6" x14ac:dyDescent="0.45">
      <c r="B152" t="s">
        <v>552</v>
      </c>
    </row>
    <row r="153" spans="1:6" x14ac:dyDescent="0.45">
      <c r="A153">
        <v>44</v>
      </c>
      <c r="B153" t="s">
        <v>225</v>
      </c>
      <c r="D153">
        <v>2</v>
      </c>
      <c r="E153" t="s">
        <v>554</v>
      </c>
      <c r="F153" s="4">
        <v>44940</v>
      </c>
    </row>
    <row r="154" spans="1:6" x14ac:dyDescent="0.45">
      <c r="B154" t="s">
        <v>225</v>
      </c>
    </row>
    <row r="155" spans="1:6" x14ac:dyDescent="0.45">
      <c r="A155">
        <v>44</v>
      </c>
      <c r="B155" t="s">
        <v>556</v>
      </c>
      <c r="D155" t="s">
        <v>553</v>
      </c>
      <c r="E155" t="s">
        <v>554</v>
      </c>
      <c r="F155" s="4">
        <v>45133</v>
      </c>
    </row>
    <row r="156" spans="1:6" x14ac:dyDescent="0.45">
      <c r="B156" t="s">
        <v>556</v>
      </c>
    </row>
    <row r="157" spans="1:6" x14ac:dyDescent="0.45">
      <c r="A157">
        <v>47</v>
      </c>
      <c r="B157" t="s">
        <v>289</v>
      </c>
      <c r="D157">
        <v>2</v>
      </c>
      <c r="E157" t="s">
        <v>557</v>
      </c>
      <c r="F157" s="4">
        <v>45180</v>
      </c>
    </row>
    <row r="158" spans="1:6" x14ac:dyDescent="0.45">
      <c r="B158" t="s">
        <v>289</v>
      </c>
    </row>
    <row r="159" spans="1:6" x14ac:dyDescent="0.45">
      <c r="A159">
        <v>48</v>
      </c>
      <c r="B159" t="s">
        <v>558</v>
      </c>
      <c r="D159">
        <v>7</v>
      </c>
      <c r="E159" t="s">
        <v>559</v>
      </c>
      <c r="F159" s="4">
        <v>45192</v>
      </c>
    </row>
    <row r="160" spans="1:6" x14ac:dyDescent="0.45">
      <c r="B160" t="s">
        <v>558</v>
      </c>
    </row>
    <row r="161" spans="1:6" x14ac:dyDescent="0.45">
      <c r="A161">
        <v>49</v>
      </c>
      <c r="B161" t="s">
        <v>266</v>
      </c>
      <c r="D161">
        <v>27</v>
      </c>
      <c r="E161" t="s">
        <v>560</v>
      </c>
      <c r="F161" s="4">
        <v>44952</v>
      </c>
    </row>
    <row r="162" spans="1:6" x14ac:dyDescent="0.45">
      <c r="B162" t="s">
        <v>266</v>
      </c>
    </row>
    <row r="163" spans="1:6" x14ac:dyDescent="0.45">
      <c r="A163">
        <v>50</v>
      </c>
      <c r="B163" t="s">
        <v>561</v>
      </c>
      <c r="D163">
        <v>28</v>
      </c>
      <c r="E163" t="s">
        <v>562</v>
      </c>
      <c r="F163" s="4">
        <v>45124</v>
      </c>
    </row>
    <row r="164" spans="1:6" x14ac:dyDescent="0.45">
      <c r="B164" t="s">
        <v>561</v>
      </c>
    </row>
    <row r="165" spans="1:6" x14ac:dyDescent="0.45">
      <c r="A165">
        <v>51</v>
      </c>
      <c r="B165" t="s">
        <v>563</v>
      </c>
      <c r="D165">
        <v>29</v>
      </c>
      <c r="E165" t="s">
        <v>564</v>
      </c>
      <c r="F165" s="4">
        <v>45180</v>
      </c>
    </row>
    <row r="166" spans="1:6" x14ac:dyDescent="0.45">
      <c r="B166" t="s">
        <v>563</v>
      </c>
    </row>
    <row r="167" spans="1:6" x14ac:dyDescent="0.45">
      <c r="A167">
        <v>52</v>
      </c>
      <c r="B167" t="s">
        <v>565</v>
      </c>
      <c r="D167">
        <v>30</v>
      </c>
      <c r="E167" t="s">
        <v>566</v>
      </c>
      <c r="F167" s="4">
        <v>45124</v>
      </c>
    </row>
    <row r="168" spans="1:6" x14ac:dyDescent="0.45">
      <c r="B168" t="s">
        <v>565</v>
      </c>
    </row>
    <row r="169" spans="1:6" x14ac:dyDescent="0.45">
      <c r="A169">
        <v>53</v>
      </c>
      <c r="B169" t="s">
        <v>347</v>
      </c>
      <c r="D169">
        <v>31</v>
      </c>
      <c r="E169" t="s">
        <v>567</v>
      </c>
      <c r="F169" t="s">
        <v>540</v>
      </c>
    </row>
    <row r="170" spans="1:6" x14ac:dyDescent="0.45">
      <c r="B170" t="s">
        <v>347</v>
      </c>
    </row>
    <row r="171" spans="1:6" x14ac:dyDescent="0.45">
      <c r="A171">
        <v>54</v>
      </c>
      <c r="B171" t="s">
        <v>286</v>
      </c>
      <c r="D171">
        <v>4</v>
      </c>
      <c r="E171" t="s">
        <v>568</v>
      </c>
      <c r="F171" t="s">
        <v>540</v>
      </c>
    </row>
    <row r="172" spans="1:6" x14ac:dyDescent="0.45">
      <c r="B172" t="s">
        <v>286</v>
      </c>
    </row>
    <row r="173" spans="1:6" x14ac:dyDescent="0.45">
      <c r="A173">
        <v>54</v>
      </c>
      <c r="B173" t="s">
        <v>352</v>
      </c>
      <c r="D173">
        <v>1</v>
      </c>
      <c r="E173" t="s">
        <v>568</v>
      </c>
      <c r="F173" s="4">
        <v>45037</v>
      </c>
    </row>
    <row r="174" spans="1:6" x14ac:dyDescent="0.45">
      <c r="B174" t="s">
        <v>352</v>
      </c>
    </row>
    <row r="175" spans="1:6" x14ac:dyDescent="0.45">
      <c r="A175">
        <v>56</v>
      </c>
      <c r="B175" t="s">
        <v>173</v>
      </c>
      <c r="D175">
        <v>1</v>
      </c>
      <c r="E175" s="4">
        <v>45138</v>
      </c>
      <c r="F175" t="s">
        <v>569</v>
      </c>
    </row>
    <row r="176" spans="1:6" x14ac:dyDescent="0.45">
      <c r="B176" t="s">
        <v>173</v>
      </c>
    </row>
    <row r="177" spans="1:6" x14ac:dyDescent="0.45">
      <c r="A177">
        <v>57</v>
      </c>
      <c r="B177" t="s">
        <v>345</v>
      </c>
      <c r="D177">
        <v>32</v>
      </c>
      <c r="E177" s="4">
        <v>45077</v>
      </c>
      <c r="F177" s="4">
        <v>44940</v>
      </c>
    </row>
    <row r="178" spans="1:6" x14ac:dyDescent="0.45">
      <c r="B178" t="s">
        <v>345</v>
      </c>
    </row>
    <row r="179" spans="1:6" x14ac:dyDescent="0.45">
      <c r="A179">
        <v>57</v>
      </c>
      <c r="B179" t="s">
        <v>570</v>
      </c>
      <c r="D179">
        <v>2</v>
      </c>
      <c r="E179" s="4">
        <v>45077</v>
      </c>
      <c r="F179" s="4">
        <v>45102</v>
      </c>
    </row>
    <row r="180" spans="1:6" x14ac:dyDescent="0.45">
      <c r="B180" t="s">
        <v>570</v>
      </c>
    </row>
    <row r="181" spans="1:6" x14ac:dyDescent="0.45">
      <c r="A181">
        <v>59</v>
      </c>
      <c r="B181" t="s">
        <v>425</v>
      </c>
      <c r="D181">
        <v>2</v>
      </c>
      <c r="E181" t="s">
        <v>571</v>
      </c>
      <c r="F181" t="s">
        <v>540</v>
      </c>
    </row>
    <row r="182" spans="1:6" x14ac:dyDescent="0.45">
      <c r="B182" t="s">
        <v>425</v>
      </c>
    </row>
    <row r="183" spans="1:6" x14ac:dyDescent="0.45">
      <c r="A183">
        <v>60</v>
      </c>
      <c r="B183" t="s">
        <v>572</v>
      </c>
      <c r="D183">
        <v>3</v>
      </c>
      <c r="E183" s="4">
        <v>45168</v>
      </c>
      <c r="F183" s="4">
        <v>44939</v>
      </c>
    </row>
    <row r="184" spans="1:6" x14ac:dyDescent="0.45">
      <c r="B184" t="s">
        <v>572</v>
      </c>
    </row>
    <row r="187" spans="1:6" x14ac:dyDescent="0.45">
      <c r="A187" t="s">
        <v>527</v>
      </c>
      <c r="B187" t="s">
        <v>528</v>
      </c>
      <c r="D187" t="s">
        <v>489</v>
      </c>
      <c r="E187" t="s">
        <v>490</v>
      </c>
    </row>
    <row r="188" spans="1:6" x14ac:dyDescent="0.45">
      <c r="A188">
        <v>1</v>
      </c>
      <c r="B188" t="s">
        <v>8</v>
      </c>
      <c r="D188">
        <v>1</v>
      </c>
      <c r="E188" t="s">
        <v>95</v>
      </c>
      <c r="F188" t="s">
        <v>95</v>
      </c>
    </row>
    <row r="189" spans="1:6" x14ac:dyDescent="0.45">
      <c r="B189" t="s">
        <v>8</v>
      </c>
    </row>
    <row r="190" spans="1:6" x14ac:dyDescent="0.45">
      <c r="A190">
        <v>2</v>
      </c>
      <c r="B190" t="s">
        <v>21</v>
      </c>
      <c r="D190">
        <v>2</v>
      </c>
      <c r="E190" t="s">
        <v>46</v>
      </c>
      <c r="F190" t="s">
        <v>573</v>
      </c>
    </row>
    <row r="191" spans="1:6" x14ac:dyDescent="0.45">
      <c r="B191" t="s">
        <v>21</v>
      </c>
    </row>
    <row r="192" spans="1:6" x14ac:dyDescent="0.45">
      <c r="A192">
        <v>3</v>
      </c>
      <c r="B192" t="s">
        <v>493</v>
      </c>
      <c r="D192">
        <v>3</v>
      </c>
      <c r="E192" t="s">
        <v>574</v>
      </c>
      <c r="F192" t="s">
        <v>575</v>
      </c>
    </row>
    <row r="193" spans="1:6" x14ac:dyDescent="0.45">
      <c r="B193" t="s">
        <v>493</v>
      </c>
    </row>
    <row r="194" spans="1:6" x14ac:dyDescent="0.45">
      <c r="A194">
        <v>4</v>
      </c>
      <c r="B194" t="s">
        <v>15</v>
      </c>
      <c r="D194">
        <v>1</v>
      </c>
      <c r="E194" t="s">
        <v>327</v>
      </c>
      <c r="F194" t="s">
        <v>264</v>
      </c>
    </row>
    <row r="195" spans="1:6" x14ac:dyDescent="0.45">
      <c r="B195" t="s">
        <v>15</v>
      </c>
    </row>
    <row r="196" spans="1:6" x14ac:dyDescent="0.45">
      <c r="A196">
        <v>5</v>
      </c>
      <c r="B196" t="s">
        <v>43</v>
      </c>
      <c r="D196">
        <v>4</v>
      </c>
      <c r="E196" t="s">
        <v>417</v>
      </c>
      <c r="F196" t="s">
        <v>164</v>
      </c>
    </row>
    <row r="197" spans="1:6" x14ac:dyDescent="0.45">
      <c r="B197" t="s">
        <v>43</v>
      </c>
    </row>
    <row r="198" spans="1:6" x14ac:dyDescent="0.45">
      <c r="A198">
        <v>6</v>
      </c>
      <c r="B198" t="s">
        <v>36</v>
      </c>
      <c r="D198">
        <v>5</v>
      </c>
      <c r="E198" t="s">
        <v>576</v>
      </c>
      <c r="F198" t="s">
        <v>227</v>
      </c>
    </row>
    <row r="199" spans="1:6" x14ac:dyDescent="0.45">
      <c r="B199" t="s">
        <v>36</v>
      </c>
    </row>
    <row r="200" spans="1:6" x14ac:dyDescent="0.45">
      <c r="A200">
        <v>7</v>
      </c>
      <c r="B200" t="s">
        <v>0</v>
      </c>
      <c r="D200">
        <v>2</v>
      </c>
      <c r="E200" t="s">
        <v>447</v>
      </c>
      <c r="F200" t="s">
        <v>328</v>
      </c>
    </row>
    <row r="201" spans="1:6" x14ac:dyDescent="0.45">
      <c r="B201" t="s">
        <v>0</v>
      </c>
    </row>
    <row r="202" spans="1:6" x14ac:dyDescent="0.45">
      <c r="A202">
        <v>8</v>
      </c>
      <c r="B202" t="s">
        <v>61</v>
      </c>
      <c r="D202">
        <v>6</v>
      </c>
      <c r="E202" t="s">
        <v>577</v>
      </c>
      <c r="F202" t="s">
        <v>467</v>
      </c>
    </row>
    <row r="203" spans="1:6" x14ac:dyDescent="0.45">
      <c r="B203" t="s">
        <v>61</v>
      </c>
    </row>
    <row r="204" spans="1:6" x14ac:dyDescent="0.45">
      <c r="A204">
        <v>9</v>
      </c>
      <c r="B204" t="s">
        <v>31</v>
      </c>
      <c r="D204">
        <v>7</v>
      </c>
      <c r="E204" t="s">
        <v>374</v>
      </c>
      <c r="F204" t="s">
        <v>406</v>
      </c>
    </row>
    <row r="205" spans="1:6" x14ac:dyDescent="0.45">
      <c r="B205" t="s">
        <v>31</v>
      </c>
    </row>
    <row r="206" spans="1:6" x14ac:dyDescent="0.45">
      <c r="A206">
        <v>10</v>
      </c>
      <c r="B206" t="s">
        <v>501</v>
      </c>
      <c r="D206">
        <v>8</v>
      </c>
      <c r="E206" t="s">
        <v>359</v>
      </c>
      <c r="F206" t="s">
        <v>578</v>
      </c>
    </row>
    <row r="207" spans="1:6" x14ac:dyDescent="0.45">
      <c r="B207" t="s">
        <v>501</v>
      </c>
    </row>
    <row r="208" spans="1:6" x14ac:dyDescent="0.45">
      <c r="A208">
        <v>11</v>
      </c>
      <c r="B208" t="s">
        <v>48</v>
      </c>
      <c r="D208">
        <v>9</v>
      </c>
      <c r="E208" t="s">
        <v>579</v>
      </c>
      <c r="F208" t="s">
        <v>580</v>
      </c>
    </row>
    <row r="209" spans="1:6" x14ac:dyDescent="0.45">
      <c r="B209" t="s">
        <v>48</v>
      </c>
    </row>
    <row r="210" spans="1:6" x14ac:dyDescent="0.45">
      <c r="A210">
        <v>12</v>
      </c>
      <c r="B210" t="s">
        <v>118</v>
      </c>
      <c r="D210">
        <v>10</v>
      </c>
      <c r="E210" t="s">
        <v>325</v>
      </c>
      <c r="F210" t="s">
        <v>368</v>
      </c>
    </row>
    <row r="211" spans="1:6" x14ac:dyDescent="0.45">
      <c r="B211" t="s">
        <v>118</v>
      </c>
    </row>
    <row r="212" spans="1:6" x14ac:dyDescent="0.45">
      <c r="A212">
        <v>13</v>
      </c>
      <c r="B212" t="s">
        <v>124</v>
      </c>
      <c r="D212">
        <v>11</v>
      </c>
      <c r="E212" t="s">
        <v>581</v>
      </c>
      <c r="F212" s="4">
        <v>45137</v>
      </c>
    </row>
    <row r="213" spans="1:6" x14ac:dyDescent="0.45">
      <c r="B213" t="s">
        <v>124</v>
      </c>
    </row>
    <row r="214" spans="1:6" x14ac:dyDescent="0.45">
      <c r="A214">
        <v>14</v>
      </c>
      <c r="B214" t="s">
        <v>83</v>
      </c>
      <c r="D214">
        <v>12</v>
      </c>
      <c r="E214" t="s">
        <v>229</v>
      </c>
      <c r="F214" t="s">
        <v>582</v>
      </c>
    </row>
    <row r="215" spans="1:6" x14ac:dyDescent="0.45">
      <c r="B215" t="s">
        <v>83</v>
      </c>
    </row>
    <row r="216" spans="1:6" x14ac:dyDescent="0.45">
      <c r="A216">
        <v>15</v>
      </c>
      <c r="B216" t="s">
        <v>79</v>
      </c>
      <c r="D216">
        <v>13</v>
      </c>
      <c r="E216" t="s">
        <v>317</v>
      </c>
      <c r="F216" t="s">
        <v>566</v>
      </c>
    </row>
    <row r="217" spans="1:6" x14ac:dyDescent="0.45">
      <c r="B217" t="s">
        <v>79</v>
      </c>
    </row>
    <row r="218" spans="1:6" x14ac:dyDescent="0.45">
      <c r="A218">
        <v>16</v>
      </c>
      <c r="B218" t="s">
        <v>508</v>
      </c>
      <c r="D218">
        <v>1</v>
      </c>
      <c r="E218" t="s">
        <v>583</v>
      </c>
      <c r="F218" s="4">
        <v>45196</v>
      </c>
    </row>
    <row r="219" spans="1:6" x14ac:dyDescent="0.45">
      <c r="B219" t="s">
        <v>508</v>
      </c>
    </row>
    <row r="220" spans="1:6" x14ac:dyDescent="0.45">
      <c r="A220">
        <v>17</v>
      </c>
      <c r="B220" t="s">
        <v>157</v>
      </c>
      <c r="D220">
        <v>14</v>
      </c>
      <c r="E220" t="s">
        <v>584</v>
      </c>
      <c r="F220" s="4">
        <v>45008</v>
      </c>
    </row>
    <row r="221" spans="1:6" x14ac:dyDescent="0.45">
      <c r="B221" t="s">
        <v>157</v>
      </c>
    </row>
    <row r="222" spans="1:6" x14ac:dyDescent="0.45">
      <c r="A222">
        <v>18</v>
      </c>
      <c r="B222" t="s">
        <v>511</v>
      </c>
      <c r="D222">
        <v>3</v>
      </c>
      <c r="E222" t="s">
        <v>404</v>
      </c>
      <c r="F222" s="4">
        <v>45134</v>
      </c>
    </row>
    <row r="223" spans="1:6" x14ac:dyDescent="0.45">
      <c r="B223" t="s">
        <v>511</v>
      </c>
    </row>
    <row r="224" spans="1:6" x14ac:dyDescent="0.45">
      <c r="A224">
        <v>19</v>
      </c>
      <c r="B224" t="s">
        <v>513</v>
      </c>
      <c r="D224">
        <v>15</v>
      </c>
      <c r="E224" t="s">
        <v>585</v>
      </c>
      <c r="F224" t="s">
        <v>540</v>
      </c>
    </row>
    <row r="225" spans="1:6" x14ac:dyDescent="0.45">
      <c r="B225" t="s">
        <v>513</v>
      </c>
    </row>
    <row r="226" spans="1:6" x14ac:dyDescent="0.45">
      <c r="A226">
        <v>20</v>
      </c>
      <c r="B226" t="s">
        <v>67</v>
      </c>
      <c r="D226">
        <v>1</v>
      </c>
      <c r="E226" t="s">
        <v>203</v>
      </c>
      <c r="F226" s="4">
        <v>44984</v>
      </c>
    </row>
    <row r="227" spans="1:6" x14ac:dyDescent="0.45">
      <c r="B227" t="s">
        <v>67</v>
      </c>
    </row>
    <row r="228" spans="1:6" x14ac:dyDescent="0.45">
      <c r="A228">
        <v>21</v>
      </c>
      <c r="B228" t="s">
        <v>185</v>
      </c>
      <c r="D228">
        <v>16</v>
      </c>
      <c r="E228" t="s">
        <v>586</v>
      </c>
      <c r="F228" s="4">
        <v>45064</v>
      </c>
    </row>
    <row r="229" spans="1:6" x14ac:dyDescent="0.45">
      <c r="B229" t="s">
        <v>185</v>
      </c>
    </row>
    <row r="230" spans="1:6" x14ac:dyDescent="0.45">
      <c r="A230">
        <v>22</v>
      </c>
      <c r="B230" t="s">
        <v>102</v>
      </c>
      <c r="D230">
        <v>1</v>
      </c>
      <c r="E230" t="s">
        <v>365</v>
      </c>
      <c r="F230" s="4">
        <v>45185</v>
      </c>
    </row>
    <row r="231" spans="1:6" x14ac:dyDescent="0.45">
      <c r="B231" t="s">
        <v>102</v>
      </c>
    </row>
    <row r="232" spans="1:6" x14ac:dyDescent="0.45">
      <c r="A232">
        <v>23</v>
      </c>
      <c r="B232" t="s">
        <v>54</v>
      </c>
      <c r="D232">
        <v>4</v>
      </c>
      <c r="E232" t="s">
        <v>96</v>
      </c>
      <c r="F232" s="4">
        <v>44939</v>
      </c>
    </row>
    <row r="233" spans="1:6" x14ac:dyDescent="0.45">
      <c r="B233" t="s">
        <v>54</v>
      </c>
    </row>
    <row r="234" spans="1:6" x14ac:dyDescent="0.45">
      <c r="A234">
        <v>24</v>
      </c>
      <c r="B234" t="s">
        <v>220</v>
      </c>
      <c r="D234">
        <v>1</v>
      </c>
      <c r="E234" t="s">
        <v>587</v>
      </c>
      <c r="F234" t="s">
        <v>588</v>
      </c>
    </row>
    <row r="235" spans="1:6" x14ac:dyDescent="0.45">
      <c r="B235" t="s">
        <v>220</v>
      </c>
    </row>
    <row r="236" spans="1:6" x14ac:dyDescent="0.45">
      <c r="A236">
        <v>25</v>
      </c>
      <c r="B236" t="s">
        <v>139</v>
      </c>
      <c r="D236">
        <v>17</v>
      </c>
      <c r="E236" t="s">
        <v>589</v>
      </c>
      <c r="F236" s="4">
        <v>44984</v>
      </c>
    </row>
    <row r="237" spans="1:6" x14ac:dyDescent="0.45">
      <c r="B237" t="s">
        <v>139</v>
      </c>
    </row>
    <row r="238" spans="1:6" x14ac:dyDescent="0.45">
      <c r="A238">
        <v>26</v>
      </c>
      <c r="B238" t="s">
        <v>89</v>
      </c>
      <c r="D238">
        <v>1</v>
      </c>
      <c r="E238" t="s">
        <v>590</v>
      </c>
      <c r="F238" s="4">
        <v>44966</v>
      </c>
    </row>
    <row r="239" spans="1:6" x14ac:dyDescent="0.45">
      <c r="B239" t="s">
        <v>89</v>
      </c>
    </row>
    <row r="240" spans="1:6" x14ac:dyDescent="0.45">
      <c r="A240">
        <v>27</v>
      </c>
      <c r="B240" t="s">
        <v>522</v>
      </c>
      <c r="D240">
        <v>18</v>
      </c>
      <c r="E240" t="s">
        <v>591</v>
      </c>
      <c r="F240" s="4">
        <v>45037</v>
      </c>
    </row>
    <row r="241" spans="1:6" x14ac:dyDescent="0.45">
      <c r="B241" t="s">
        <v>522</v>
      </c>
    </row>
    <row r="242" spans="1:6" x14ac:dyDescent="0.45">
      <c r="A242">
        <v>28</v>
      </c>
      <c r="B242" t="s">
        <v>133</v>
      </c>
      <c r="D242">
        <v>19</v>
      </c>
      <c r="E242" t="s">
        <v>335</v>
      </c>
      <c r="F242" t="s">
        <v>549</v>
      </c>
    </row>
    <row r="243" spans="1:6" x14ac:dyDescent="0.45">
      <c r="B243" t="s">
        <v>133</v>
      </c>
    </row>
    <row r="244" spans="1:6" x14ac:dyDescent="0.45">
      <c r="A244">
        <v>29</v>
      </c>
      <c r="B244" t="s">
        <v>366</v>
      </c>
      <c r="D244">
        <v>20</v>
      </c>
      <c r="E244" t="s">
        <v>592</v>
      </c>
      <c r="F244" s="4">
        <v>45053</v>
      </c>
    </row>
    <row r="245" spans="1:6" x14ac:dyDescent="0.45">
      <c r="B245" t="s">
        <v>366</v>
      </c>
    </row>
    <row r="246" spans="1:6" x14ac:dyDescent="0.45">
      <c r="A246">
        <v>30</v>
      </c>
      <c r="B246" t="s">
        <v>151</v>
      </c>
      <c r="D246">
        <v>21</v>
      </c>
      <c r="E246" t="s">
        <v>593</v>
      </c>
      <c r="F246" s="4">
        <v>44939</v>
      </c>
    </row>
    <row r="247" spans="1:6" x14ac:dyDescent="0.45">
      <c r="B247" t="s">
        <v>151</v>
      </c>
    </row>
    <row r="249" spans="1:6" x14ac:dyDescent="0.45">
      <c r="A249" t="s">
        <v>527</v>
      </c>
      <c r="B249" t="s">
        <v>528</v>
      </c>
      <c r="D249" t="s">
        <v>489</v>
      </c>
      <c r="E249" t="s">
        <v>490</v>
      </c>
    </row>
    <row r="250" spans="1:6" x14ac:dyDescent="0.45">
      <c r="A250">
        <v>61</v>
      </c>
      <c r="B250" t="s">
        <v>463</v>
      </c>
      <c r="D250">
        <v>33</v>
      </c>
      <c r="E250" s="4">
        <v>45137</v>
      </c>
      <c r="F250" s="4">
        <v>44941</v>
      </c>
    </row>
    <row r="251" spans="1:6" x14ac:dyDescent="0.45">
      <c r="B251" t="s">
        <v>463</v>
      </c>
    </row>
    <row r="252" spans="1:6" x14ac:dyDescent="0.45">
      <c r="A252">
        <v>62</v>
      </c>
      <c r="B252" t="s">
        <v>594</v>
      </c>
      <c r="D252">
        <v>3</v>
      </c>
      <c r="E252" s="4">
        <v>45015</v>
      </c>
      <c r="F252" t="s">
        <v>542</v>
      </c>
    </row>
    <row r="253" spans="1:6" x14ac:dyDescent="0.45">
      <c r="B253" t="s">
        <v>594</v>
      </c>
    </row>
    <row r="254" spans="1:6" x14ac:dyDescent="0.45">
      <c r="A254">
        <v>62</v>
      </c>
      <c r="B254" t="s">
        <v>385</v>
      </c>
      <c r="D254">
        <v>5</v>
      </c>
      <c r="E254" s="4">
        <v>45015</v>
      </c>
      <c r="F254" t="s">
        <v>540</v>
      </c>
    </row>
    <row r="255" spans="1:6" x14ac:dyDescent="0.45">
      <c r="B255" t="s">
        <v>385</v>
      </c>
    </row>
    <row r="256" spans="1:6" x14ac:dyDescent="0.45">
      <c r="A256">
        <v>64</v>
      </c>
      <c r="B256" t="s">
        <v>595</v>
      </c>
      <c r="D256">
        <v>4</v>
      </c>
      <c r="E256" t="s">
        <v>596</v>
      </c>
      <c r="F256" t="s">
        <v>540</v>
      </c>
    </row>
    <row r="257" spans="1:6" x14ac:dyDescent="0.45">
      <c r="B257" t="s">
        <v>595</v>
      </c>
    </row>
    <row r="258" spans="1:6" x14ac:dyDescent="0.45">
      <c r="A258">
        <v>64</v>
      </c>
      <c r="B258" t="s">
        <v>471</v>
      </c>
      <c r="D258">
        <v>34</v>
      </c>
      <c r="E258" t="s">
        <v>596</v>
      </c>
      <c r="F258" s="4">
        <v>44940</v>
      </c>
    </row>
    <row r="259" spans="1:6" x14ac:dyDescent="0.45">
      <c r="B259" t="s">
        <v>471</v>
      </c>
    </row>
    <row r="260" spans="1:6" x14ac:dyDescent="0.45">
      <c r="A260">
        <v>66</v>
      </c>
      <c r="B260" t="s">
        <v>388</v>
      </c>
      <c r="D260">
        <v>2</v>
      </c>
      <c r="E260" s="4">
        <v>44956</v>
      </c>
      <c r="F260" s="4">
        <v>44939</v>
      </c>
    </row>
    <row r="261" spans="1:6" x14ac:dyDescent="0.45">
      <c r="B261" t="s">
        <v>388</v>
      </c>
    </row>
    <row r="262" spans="1:6" x14ac:dyDescent="0.45">
      <c r="A262">
        <v>67</v>
      </c>
      <c r="B262" t="s">
        <v>282</v>
      </c>
      <c r="D262">
        <v>6</v>
      </c>
      <c r="E262" t="s">
        <v>597</v>
      </c>
      <c r="F262" t="s">
        <v>540</v>
      </c>
    </row>
    <row r="263" spans="1:6" x14ac:dyDescent="0.45">
      <c r="B263" t="s">
        <v>282</v>
      </c>
    </row>
    <row r="264" spans="1:6" x14ac:dyDescent="0.45">
      <c r="A264">
        <v>67</v>
      </c>
      <c r="B264" t="s">
        <v>598</v>
      </c>
      <c r="D264">
        <v>1</v>
      </c>
      <c r="E264" t="s">
        <v>597</v>
      </c>
      <c r="F264" s="4">
        <v>45102</v>
      </c>
    </row>
    <row r="265" spans="1:6" x14ac:dyDescent="0.45">
      <c r="B265" t="s">
        <v>598</v>
      </c>
    </row>
    <row r="266" spans="1:6" x14ac:dyDescent="0.45">
      <c r="A266">
        <v>69</v>
      </c>
      <c r="B266" t="s">
        <v>599</v>
      </c>
      <c r="D266">
        <v>2</v>
      </c>
      <c r="E266" s="4">
        <v>45136</v>
      </c>
      <c r="F266" s="4">
        <v>45117</v>
      </c>
    </row>
    <row r="267" spans="1:6" x14ac:dyDescent="0.45">
      <c r="B267" t="s">
        <v>599</v>
      </c>
    </row>
    <row r="268" spans="1:6" x14ac:dyDescent="0.45">
      <c r="A268">
        <v>70</v>
      </c>
      <c r="B268" t="s">
        <v>600</v>
      </c>
      <c r="D268">
        <v>3</v>
      </c>
      <c r="E268" s="4">
        <v>45075</v>
      </c>
      <c r="F268" s="4">
        <v>45064</v>
      </c>
    </row>
    <row r="269" spans="1:6" x14ac:dyDescent="0.45">
      <c r="B269" t="s">
        <v>600</v>
      </c>
    </row>
    <row r="270" spans="1:6" x14ac:dyDescent="0.45">
      <c r="A270">
        <v>71</v>
      </c>
      <c r="B270" t="s">
        <v>110</v>
      </c>
      <c r="D270">
        <v>1</v>
      </c>
      <c r="E270" s="4">
        <v>45014</v>
      </c>
      <c r="F270" t="s">
        <v>540</v>
      </c>
    </row>
    <row r="271" spans="1:6" x14ac:dyDescent="0.45">
      <c r="B271" t="s">
        <v>110</v>
      </c>
    </row>
    <row r="272" spans="1:6" x14ac:dyDescent="0.45">
      <c r="A272">
        <v>71</v>
      </c>
      <c r="B272" t="s">
        <v>601</v>
      </c>
      <c r="D272">
        <v>35</v>
      </c>
      <c r="E272" s="4">
        <v>45014</v>
      </c>
      <c r="F272" t="s">
        <v>540</v>
      </c>
    </row>
    <row r="273" spans="1:6" x14ac:dyDescent="0.45">
      <c r="B273" t="s">
        <v>601</v>
      </c>
    </row>
    <row r="274" spans="1:6" x14ac:dyDescent="0.45">
      <c r="A274">
        <v>73</v>
      </c>
      <c r="B274" t="s">
        <v>253</v>
      </c>
      <c r="D274">
        <v>3</v>
      </c>
      <c r="E274" s="4">
        <v>44955</v>
      </c>
      <c r="F274" s="4">
        <v>45137</v>
      </c>
    </row>
    <row r="275" spans="1:6" x14ac:dyDescent="0.45">
      <c r="B275" t="s">
        <v>253</v>
      </c>
    </row>
    <row r="276" spans="1:6" x14ac:dyDescent="0.45">
      <c r="A276">
        <v>74</v>
      </c>
      <c r="B276" t="s">
        <v>602</v>
      </c>
      <c r="D276">
        <v>1</v>
      </c>
      <c r="E276" s="4">
        <v>45197</v>
      </c>
      <c r="F276" t="s">
        <v>540</v>
      </c>
    </row>
    <row r="277" spans="1:6" x14ac:dyDescent="0.45">
      <c r="B277" t="s">
        <v>602</v>
      </c>
    </row>
    <row r="278" spans="1:6" x14ac:dyDescent="0.45">
      <c r="A278">
        <v>75</v>
      </c>
      <c r="B278" t="s">
        <v>245</v>
      </c>
      <c r="D278">
        <v>5</v>
      </c>
      <c r="E278" s="4">
        <v>45044</v>
      </c>
      <c r="F278" t="s">
        <v>540</v>
      </c>
    </row>
    <row r="279" spans="1:6" x14ac:dyDescent="0.45">
      <c r="B279" t="s">
        <v>245</v>
      </c>
    </row>
    <row r="280" spans="1:6" x14ac:dyDescent="0.45">
      <c r="A280">
        <v>76</v>
      </c>
      <c r="B280" t="s">
        <v>443</v>
      </c>
      <c r="D280">
        <v>4</v>
      </c>
      <c r="E280" s="4">
        <v>44954</v>
      </c>
      <c r="F280" s="4">
        <v>44952</v>
      </c>
    </row>
    <row r="281" spans="1:6" x14ac:dyDescent="0.45">
      <c r="B281" t="s">
        <v>443</v>
      </c>
    </row>
    <row r="282" spans="1:6" x14ac:dyDescent="0.45">
      <c r="A282">
        <v>77</v>
      </c>
      <c r="B282" t="s">
        <v>603</v>
      </c>
      <c r="D282">
        <v>1</v>
      </c>
      <c r="E282" s="4">
        <v>45196</v>
      </c>
      <c r="F282" s="4">
        <v>45137</v>
      </c>
    </row>
    <row r="283" spans="1:6" x14ac:dyDescent="0.45">
      <c r="B283" t="s">
        <v>603</v>
      </c>
    </row>
    <row r="284" spans="1:6" x14ac:dyDescent="0.45">
      <c r="A284">
        <v>78</v>
      </c>
      <c r="B284" t="s">
        <v>604</v>
      </c>
      <c r="D284">
        <v>4</v>
      </c>
      <c r="E284" s="4">
        <v>45134</v>
      </c>
      <c r="F284" s="4">
        <v>44999</v>
      </c>
    </row>
    <row r="285" spans="1:6" x14ac:dyDescent="0.45">
      <c r="B285" t="s">
        <v>604</v>
      </c>
    </row>
    <row r="286" spans="1:6" x14ac:dyDescent="0.45">
      <c r="A286">
        <v>79</v>
      </c>
      <c r="B286" t="s">
        <v>605</v>
      </c>
      <c r="D286">
        <v>7</v>
      </c>
      <c r="E286" s="4">
        <v>45073</v>
      </c>
      <c r="F286" t="s">
        <v>540</v>
      </c>
    </row>
    <row r="287" spans="1:6" x14ac:dyDescent="0.45">
      <c r="B287" t="s">
        <v>605</v>
      </c>
    </row>
    <row r="288" spans="1:6" x14ac:dyDescent="0.45">
      <c r="A288">
        <v>79</v>
      </c>
      <c r="B288" t="s">
        <v>606</v>
      </c>
      <c r="D288">
        <v>6</v>
      </c>
      <c r="E288" s="4">
        <v>45073</v>
      </c>
      <c r="F288" s="4">
        <v>44939</v>
      </c>
    </row>
    <row r="289" spans="1:6" x14ac:dyDescent="0.45">
      <c r="B289" t="s">
        <v>606</v>
      </c>
    </row>
    <row r="290" spans="1:6" x14ac:dyDescent="0.45">
      <c r="A290">
        <v>81</v>
      </c>
      <c r="B290" t="s">
        <v>392</v>
      </c>
      <c r="D290">
        <v>8</v>
      </c>
      <c r="E290" s="4">
        <v>45043</v>
      </c>
      <c r="F290" s="4">
        <v>44990</v>
      </c>
    </row>
    <row r="291" spans="1:6" x14ac:dyDescent="0.45">
      <c r="B291" t="s">
        <v>392</v>
      </c>
    </row>
    <row r="292" spans="1:6" x14ac:dyDescent="0.45">
      <c r="A292">
        <v>82</v>
      </c>
      <c r="B292" t="s">
        <v>607</v>
      </c>
      <c r="D292">
        <v>36</v>
      </c>
      <c r="E292" s="4">
        <v>45012</v>
      </c>
      <c r="F292" s="4">
        <v>45185</v>
      </c>
    </row>
    <row r="293" spans="1:6" x14ac:dyDescent="0.45">
      <c r="B293" t="s">
        <v>607</v>
      </c>
    </row>
    <row r="294" spans="1:6" x14ac:dyDescent="0.45">
      <c r="A294">
        <v>83</v>
      </c>
      <c r="B294" t="s">
        <v>608</v>
      </c>
      <c r="D294">
        <v>37</v>
      </c>
      <c r="E294" s="4">
        <v>44984</v>
      </c>
      <c r="F294" s="4">
        <v>45180</v>
      </c>
    </row>
    <row r="295" spans="1:6" x14ac:dyDescent="0.45">
      <c r="B295" t="s">
        <v>608</v>
      </c>
    </row>
    <row r="296" spans="1:6" x14ac:dyDescent="0.45">
      <c r="A296">
        <v>83</v>
      </c>
      <c r="B296" t="s">
        <v>609</v>
      </c>
      <c r="D296" s="4">
        <v>44987</v>
      </c>
      <c r="E296" s="4">
        <v>44984</v>
      </c>
      <c r="F296" s="4">
        <v>45099</v>
      </c>
    </row>
    <row r="297" spans="1:6" x14ac:dyDescent="0.45">
      <c r="B297" t="s">
        <v>609</v>
      </c>
    </row>
    <row r="298" spans="1:6" x14ac:dyDescent="0.45">
      <c r="A298">
        <v>83</v>
      </c>
      <c r="B298" t="s">
        <v>610</v>
      </c>
      <c r="D298">
        <v>4</v>
      </c>
      <c r="E298" s="4">
        <v>44984</v>
      </c>
      <c r="F298" t="s">
        <v>611</v>
      </c>
    </row>
    <row r="299" spans="1:6" x14ac:dyDescent="0.45">
      <c r="B299" t="s">
        <v>610</v>
      </c>
    </row>
    <row r="300" spans="1:6" x14ac:dyDescent="0.45">
      <c r="A300">
        <v>83</v>
      </c>
      <c r="B300" t="s">
        <v>612</v>
      </c>
      <c r="D300" s="4">
        <v>44987</v>
      </c>
      <c r="E300" s="4">
        <v>44984</v>
      </c>
      <c r="F300" s="4">
        <v>45185</v>
      </c>
    </row>
    <row r="301" spans="1:6" x14ac:dyDescent="0.45">
      <c r="B301" t="s">
        <v>612</v>
      </c>
    </row>
    <row r="302" spans="1:6" x14ac:dyDescent="0.45">
      <c r="A302">
        <v>87</v>
      </c>
      <c r="B302" t="s">
        <v>408</v>
      </c>
      <c r="D302">
        <v>3</v>
      </c>
      <c r="E302" t="s">
        <v>613</v>
      </c>
      <c r="F302" s="4">
        <v>44940</v>
      </c>
    </row>
    <row r="303" spans="1:6" x14ac:dyDescent="0.45">
      <c r="B303" t="s">
        <v>408</v>
      </c>
    </row>
    <row r="304" spans="1:6" x14ac:dyDescent="0.45">
      <c r="A304">
        <v>88</v>
      </c>
      <c r="B304" t="s">
        <v>614</v>
      </c>
      <c r="D304">
        <v>2</v>
      </c>
      <c r="E304" s="4">
        <v>45195</v>
      </c>
      <c r="F304" t="s">
        <v>540</v>
      </c>
    </row>
    <row r="305" spans="1:6" x14ac:dyDescent="0.45">
      <c r="B305" t="s">
        <v>614</v>
      </c>
    </row>
    <row r="306" spans="1:6" x14ac:dyDescent="0.45">
      <c r="A306">
        <v>89</v>
      </c>
      <c r="B306" t="s">
        <v>615</v>
      </c>
      <c r="D306">
        <v>2</v>
      </c>
      <c r="E306" s="4">
        <v>45164</v>
      </c>
      <c r="F306" s="4">
        <v>44941</v>
      </c>
    </row>
    <row r="307" spans="1:6" x14ac:dyDescent="0.45">
      <c r="B307" t="s">
        <v>615</v>
      </c>
    </row>
    <row r="308" spans="1:6" x14ac:dyDescent="0.45">
      <c r="A308">
        <v>90</v>
      </c>
      <c r="B308" t="s">
        <v>428</v>
      </c>
      <c r="D308">
        <v>4</v>
      </c>
      <c r="E308" s="4">
        <v>45133</v>
      </c>
      <c r="F308" s="4">
        <v>45064</v>
      </c>
    </row>
    <row r="309" spans="1:6" x14ac:dyDescent="0.45">
      <c r="B309" t="s">
        <v>428</v>
      </c>
    </row>
    <row r="311" spans="1:6" x14ac:dyDescent="0.45">
      <c r="A311" t="s">
        <v>527</v>
      </c>
      <c r="B311" t="s">
        <v>528</v>
      </c>
      <c r="D311" t="s">
        <v>489</v>
      </c>
      <c r="E311" t="s">
        <v>490</v>
      </c>
    </row>
    <row r="312" spans="1:6" x14ac:dyDescent="0.45">
      <c r="A312">
        <v>90</v>
      </c>
      <c r="B312" t="s">
        <v>616</v>
      </c>
      <c r="D312">
        <v>3</v>
      </c>
      <c r="E312" s="4">
        <v>45133</v>
      </c>
      <c r="F312" s="4">
        <v>45037</v>
      </c>
    </row>
    <row r="313" spans="1:6" x14ac:dyDescent="0.45">
      <c r="B313" t="s">
        <v>616</v>
      </c>
    </row>
    <row r="314" spans="1:6" x14ac:dyDescent="0.45">
      <c r="A314">
        <v>92</v>
      </c>
      <c r="B314" t="s">
        <v>617</v>
      </c>
      <c r="D314">
        <v>5</v>
      </c>
      <c r="E314" s="4">
        <v>45072</v>
      </c>
      <c r="F314" s="4">
        <v>45117</v>
      </c>
    </row>
    <row r="315" spans="1:6" x14ac:dyDescent="0.45">
      <c r="B315" t="s">
        <v>617</v>
      </c>
    </row>
    <row r="316" spans="1:6" x14ac:dyDescent="0.45">
      <c r="A316">
        <v>92</v>
      </c>
      <c r="B316" t="s">
        <v>618</v>
      </c>
      <c r="D316">
        <v>1</v>
      </c>
      <c r="E316" s="4">
        <v>45072</v>
      </c>
      <c r="F316" t="s">
        <v>555</v>
      </c>
    </row>
    <row r="317" spans="1:6" x14ac:dyDescent="0.45">
      <c r="B317" t="s">
        <v>618</v>
      </c>
    </row>
    <row r="318" spans="1:6" x14ac:dyDescent="0.45">
      <c r="A318">
        <v>94</v>
      </c>
      <c r="B318" t="s">
        <v>619</v>
      </c>
      <c r="D318">
        <v>38</v>
      </c>
      <c r="E318" s="4">
        <v>45042</v>
      </c>
      <c r="F318" t="s">
        <v>555</v>
      </c>
    </row>
    <row r="319" spans="1:6" x14ac:dyDescent="0.45">
      <c r="B319" t="s">
        <v>619</v>
      </c>
    </row>
    <row r="320" spans="1:6" x14ac:dyDescent="0.45">
      <c r="A320">
        <v>95</v>
      </c>
      <c r="B320" t="s">
        <v>234</v>
      </c>
      <c r="D320">
        <v>2</v>
      </c>
      <c r="E320" s="4">
        <v>45011</v>
      </c>
      <c r="F320" t="s">
        <v>540</v>
      </c>
    </row>
    <row r="321" spans="1:6" x14ac:dyDescent="0.45">
      <c r="B321" t="s">
        <v>234</v>
      </c>
    </row>
    <row r="322" spans="1:6" x14ac:dyDescent="0.45">
      <c r="A322">
        <v>96</v>
      </c>
      <c r="B322" t="s">
        <v>620</v>
      </c>
      <c r="D322">
        <v>8</v>
      </c>
      <c r="E322" s="4">
        <v>44952</v>
      </c>
      <c r="F322" t="s">
        <v>540</v>
      </c>
    </row>
    <row r="323" spans="1:6" x14ac:dyDescent="0.45">
      <c r="B323" t="s">
        <v>620</v>
      </c>
    </row>
    <row r="324" spans="1:6" x14ac:dyDescent="0.45">
      <c r="A324">
        <v>96</v>
      </c>
      <c r="B324" t="s">
        <v>621</v>
      </c>
      <c r="D324">
        <v>1</v>
      </c>
      <c r="E324" s="4">
        <v>44952</v>
      </c>
      <c r="F324" t="s">
        <v>540</v>
      </c>
    </row>
    <row r="325" spans="1:6" x14ac:dyDescent="0.45">
      <c r="B325" t="s">
        <v>621</v>
      </c>
    </row>
    <row r="326" spans="1:6" x14ac:dyDescent="0.45">
      <c r="A326">
        <v>98</v>
      </c>
      <c r="B326" t="s">
        <v>306</v>
      </c>
      <c r="D326">
        <v>1</v>
      </c>
      <c r="E326" s="4">
        <v>45194</v>
      </c>
      <c r="F326" t="s">
        <v>540</v>
      </c>
    </row>
    <row r="327" spans="1:6" x14ac:dyDescent="0.45">
      <c r="B327" t="s">
        <v>306</v>
      </c>
    </row>
    <row r="328" spans="1:6" x14ac:dyDescent="0.45">
      <c r="A328">
        <v>99</v>
      </c>
      <c r="B328" t="s">
        <v>332</v>
      </c>
      <c r="D328">
        <v>39</v>
      </c>
      <c r="E328" s="4">
        <v>45163</v>
      </c>
      <c r="F328" s="4">
        <v>45127</v>
      </c>
    </row>
    <row r="329" spans="1:6" x14ac:dyDescent="0.45">
      <c r="B329" t="s">
        <v>332</v>
      </c>
    </row>
    <row r="330" spans="1:6" x14ac:dyDescent="0.45">
      <c r="A330">
        <v>99</v>
      </c>
      <c r="B330" t="s">
        <v>622</v>
      </c>
      <c r="D330">
        <v>7</v>
      </c>
      <c r="E330" s="4">
        <v>45163</v>
      </c>
      <c r="F330" t="s">
        <v>532</v>
      </c>
    </row>
    <row r="331" spans="1:6" x14ac:dyDescent="0.45">
      <c r="B331" t="s">
        <v>622</v>
      </c>
    </row>
    <row r="332" spans="1:6" x14ac:dyDescent="0.45">
      <c r="A332" t="s">
        <v>623</v>
      </c>
      <c r="B332" t="s">
        <v>624</v>
      </c>
      <c r="D332" s="4">
        <v>45112</v>
      </c>
      <c r="F332" s="4">
        <v>45180</v>
      </c>
    </row>
    <row r="333" spans="1:6" x14ac:dyDescent="0.45">
      <c r="B333" t="s">
        <v>624</v>
      </c>
    </row>
    <row r="334" spans="1:6" x14ac:dyDescent="0.45">
      <c r="A334" t="s">
        <v>623</v>
      </c>
      <c r="B334" t="s">
        <v>625</v>
      </c>
      <c r="D334" t="s">
        <v>626</v>
      </c>
      <c r="F334" t="s">
        <v>540</v>
      </c>
    </row>
    <row r="335" spans="1:6" x14ac:dyDescent="0.45">
      <c r="B335" t="s">
        <v>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Analizy</vt:lpstr>
      <vt:lpstr>THE WUR2023</vt:lpstr>
      <vt:lpstr>ARWU2023</vt:lpstr>
      <vt:lpstr>QS2023</vt:lpstr>
      <vt:lpstr>Webometrics2023H1</vt:lpstr>
      <vt:lpstr>ARWU_test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JPSZ</dc:creator>
  <cp:lastModifiedBy>JPSZ</cp:lastModifiedBy>
  <dcterms:created xsi:type="dcterms:W3CDTF">2015-06-05T18:17:20Z</dcterms:created>
  <dcterms:modified xsi:type="dcterms:W3CDTF">2023-05-09T22:19:01Z</dcterms:modified>
</cp:coreProperties>
</file>