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_mouse\protocols\"/>
    </mc:Choice>
  </mc:AlternateContent>
  <xr:revisionPtr revIDLastSave="0" documentId="13_ncr:1_{4DED7CAF-5691-4CE0-9F4B-54244E0E622C}" xr6:coauthVersionLast="47" xr6:coauthVersionMax="47" xr10:uidLastSave="{00000000-0000-0000-0000-000000000000}"/>
  <bookViews>
    <workbookView xWindow="780" yWindow="780" windowWidth="17010" windowHeight="9855" xr2:uid="{C223537C-9709-4D08-99CA-5534AD55A010}"/>
  </bookViews>
  <sheets>
    <sheet name="myoverallsheet" sheetId="7" r:id="rId1"/>
    <sheet name="Ket xyl" sheetId="1" r:id="rId2"/>
    <sheet name="Vetergesic" sheetId="2" r:id="rId3"/>
    <sheet name="Lidocaine" sheetId="3" r:id="rId4"/>
    <sheet name="Dexamethasone" sheetId="4" r:id="rId5"/>
    <sheet name="Carprofen" sheetId="6" r:id="rId6"/>
    <sheet name="overallsheet" sheetId="5" r:id="rId7"/>
  </sheets>
  <definedNames>
    <definedName name="_xlnm.Print_Area" localSheetId="6">overallsheet!$A$1:$E$29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P6" i="4"/>
  <c r="P12" i="4"/>
  <c r="P7" i="4"/>
  <c r="P8" i="4"/>
  <c r="P9" i="4"/>
  <c r="P10" i="4"/>
  <c r="P11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I13" i="7" l="1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12" i="7"/>
  <c r="G12" i="7"/>
  <c r="G18" i="7"/>
  <c r="G19" i="7"/>
  <c r="G20" i="7"/>
  <c r="G21" i="7"/>
  <c r="G22" i="7"/>
  <c r="G23" i="7"/>
  <c r="G24" i="7"/>
  <c r="G25" i="7"/>
  <c r="G26" i="7"/>
  <c r="G27" i="7"/>
  <c r="G13" i="7"/>
  <c r="G14" i="7"/>
  <c r="G15" i="7"/>
  <c r="G16" i="7"/>
  <c r="G17" i="7"/>
  <c r="Q6" i="4" l="1"/>
  <c r="R6" i="4" s="1"/>
  <c r="H6" i="4"/>
  <c r="O7" i="4"/>
  <c r="O8" i="4" l="1"/>
  <c r="Q7" i="4"/>
  <c r="R7" i="4" s="1"/>
  <c r="L43" i="6"/>
  <c r="O9" i="4" l="1"/>
  <c r="Q8" i="4"/>
  <c r="R8" i="4" s="1"/>
  <c r="AE7" i="2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41" i="6"/>
  <c r="O42" i="6"/>
  <c r="I42" i="6"/>
  <c r="J41" i="6"/>
  <c r="P38" i="6"/>
  <c r="P39" i="6" s="1"/>
  <c r="Q37" i="6"/>
  <c r="Z7" i="6"/>
  <c r="O7" i="6"/>
  <c r="P3" i="6"/>
  <c r="P4" i="6" s="1"/>
  <c r="Q2" i="6"/>
  <c r="Q14" i="2"/>
  <c r="Q9" i="2"/>
  <c r="Q10" i="2"/>
  <c r="Q11" i="2"/>
  <c r="Q12" i="2"/>
  <c r="Q13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8" i="2"/>
  <c r="O10" i="2"/>
  <c r="O11" i="2" s="1"/>
  <c r="O9" i="2"/>
  <c r="P9" i="2" s="1"/>
  <c r="P8" i="2"/>
  <c r="R8" i="2" s="1"/>
  <c r="I9" i="2"/>
  <c r="J9" i="2" s="1"/>
  <c r="I7" i="2"/>
  <c r="J7" i="2" s="1"/>
  <c r="K7" i="2" s="1"/>
  <c r="H8" i="2"/>
  <c r="H9" i="2" s="1"/>
  <c r="B9" i="2"/>
  <c r="A10" i="2"/>
  <c r="B10" i="2" s="1"/>
  <c r="AI4" i="2"/>
  <c r="AD3" i="6"/>
  <c r="AE3" i="6" s="1"/>
  <c r="AJ4" i="2"/>
  <c r="AF3" i="2"/>
  <c r="AG3" i="2" s="1"/>
  <c r="AG2" i="2"/>
  <c r="J6" i="6"/>
  <c r="T6" i="6"/>
  <c r="U6" i="6" s="1"/>
  <c r="S7" i="6"/>
  <c r="T7" i="6" s="1"/>
  <c r="AB2" i="6"/>
  <c r="AA3" i="6"/>
  <c r="AB3" i="6" s="1"/>
  <c r="O10" i="4" l="1"/>
  <c r="Q9" i="4"/>
  <c r="R9" i="4" s="1"/>
  <c r="L41" i="6"/>
  <c r="I43" i="6"/>
  <c r="J42" i="6"/>
  <c r="L42" i="6" s="1"/>
  <c r="Q38" i="6"/>
  <c r="Q3" i="6"/>
  <c r="AA4" i="6"/>
  <c r="U7" i="6"/>
  <c r="V7" i="6" s="1"/>
  <c r="S8" i="6"/>
  <c r="S9" i="6" s="1"/>
  <c r="S10" i="6" s="1"/>
  <c r="R9" i="2"/>
  <c r="P11" i="2"/>
  <c r="R11" i="2" s="1"/>
  <c r="O12" i="2"/>
  <c r="P10" i="2"/>
  <c r="R10" i="2" s="1"/>
  <c r="I8" i="2"/>
  <c r="J8" i="2" s="1"/>
  <c r="K8" i="2" s="1"/>
  <c r="A11" i="2"/>
  <c r="K9" i="2"/>
  <c r="H10" i="2"/>
  <c r="I10" i="2" s="1"/>
  <c r="J10" i="2" s="1"/>
  <c r="AF4" i="2"/>
  <c r="V6" i="6"/>
  <c r="X8" i="2"/>
  <c r="V8" i="2"/>
  <c r="W8" i="2" s="1"/>
  <c r="U9" i="2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V29" i="2" s="1"/>
  <c r="W29" i="2" s="1"/>
  <c r="X29" i="2" s="1"/>
  <c r="H7" i="4"/>
  <c r="H8" i="4"/>
  <c r="I8" i="4" s="1"/>
  <c r="J8" i="4" s="1"/>
  <c r="H9" i="4"/>
  <c r="I9" i="4" s="1"/>
  <c r="J9" i="4" s="1"/>
  <c r="H10" i="4"/>
  <c r="I10" i="4" s="1"/>
  <c r="J10" i="4" s="1"/>
  <c r="H11" i="4"/>
  <c r="I11" i="4" s="1"/>
  <c r="J11" i="4" s="1"/>
  <c r="H12" i="4"/>
  <c r="H13" i="4"/>
  <c r="H14" i="4"/>
  <c r="H15" i="4"/>
  <c r="H16" i="4"/>
  <c r="I16" i="4" s="1"/>
  <c r="J16" i="4" s="1"/>
  <c r="H17" i="4"/>
  <c r="I17" i="4" s="1"/>
  <c r="J17" i="4" s="1"/>
  <c r="H18" i="4"/>
  <c r="I18" i="4" s="1"/>
  <c r="J18" i="4" s="1"/>
  <c r="H19" i="4"/>
  <c r="I19" i="4" s="1"/>
  <c r="J19" i="4" s="1"/>
  <c r="H20" i="4"/>
  <c r="H21" i="4"/>
  <c r="H22" i="4"/>
  <c r="H23" i="4"/>
  <c r="H24" i="4"/>
  <c r="I24" i="4" s="1"/>
  <c r="J24" i="4" s="1"/>
  <c r="H25" i="4"/>
  <c r="I25" i="4" s="1"/>
  <c r="J25" i="4" s="1"/>
  <c r="H26" i="4"/>
  <c r="I26" i="4" s="1"/>
  <c r="J26" i="4" s="1"/>
  <c r="H27" i="4"/>
  <c r="I27" i="4" s="1"/>
  <c r="J27" i="4" s="1"/>
  <c r="I6" i="4"/>
  <c r="J6" i="4" s="1"/>
  <c r="J12" i="4"/>
  <c r="J20" i="4"/>
  <c r="I7" i="4"/>
  <c r="J7" i="4" s="1"/>
  <c r="I12" i="4"/>
  <c r="I13" i="4"/>
  <c r="J13" i="4" s="1"/>
  <c r="I14" i="4"/>
  <c r="J14" i="4" s="1"/>
  <c r="I15" i="4"/>
  <c r="J15" i="4" s="1"/>
  <c r="I20" i="4"/>
  <c r="I21" i="4"/>
  <c r="J21" i="4" s="1"/>
  <c r="I22" i="4"/>
  <c r="J22" i="4" s="1"/>
  <c r="I23" i="4"/>
  <c r="J23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K6" i="6"/>
  <c r="L6" i="6" s="1"/>
  <c r="I8" i="6"/>
  <c r="J8" i="6" s="1"/>
  <c r="K8" i="6" s="1"/>
  <c r="L8" i="6" s="1"/>
  <c r="I7" i="6"/>
  <c r="J7" i="6" s="1"/>
  <c r="K7" i="6" s="1"/>
  <c r="L7" i="6" s="1"/>
  <c r="I7" i="1"/>
  <c r="L7" i="1"/>
  <c r="B10" i="6"/>
  <c r="C10" i="6" s="1"/>
  <c r="D10" i="6" s="1"/>
  <c r="B13" i="6"/>
  <c r="C13" i="6" s="1"/>
  <c r="D13" i="6" s="1"/>
  <c r="B15" i="6"/>
  <c r="C15" i="6" s="1"/>
  <c r="D15" i="6" s="1"/>
  <c r="B17" i="6"/>
  <c r="C17" i="6" s="1"/>
  <c r="D17" i="6" s="1"/>
  <c r="B6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B27" i="6" s="1"/>
  <c r="C27" i="6" s="1"/>
  <c r="D27" i="6" s="1"/>
  <c r="L8" i="1"/>
  <c r="F9" i="1"/>
  <c r="E8" i="1"/>
  <c r="E7" i="1"/>
  <c r="O11" i="4" l="1"/>
  <c r="Q10" i="4"/>
  <c r="R10" i="4" s="1"/>
  <c r="J43" i="6"/>
  <c r="I44" i="6"/>
  <c r="B9" i="6"/>
  <c r="C9" i="6" s="1"/>
  <c r="D9" i="6" s="1"/>
  <c r="B23" i="6"/>
  <c r="C23" i="6" s="1"/>
  <c r="D23" i="6" s="1"/>
  <c r="B21" i="6"/>
  <c r="C21" i="6" s="1"/>
  <c r="D21" i="6" s="1"/>
  <c r="B20" i="6"/>
  <c r="C20" i="6" s="1"/>
  <c r="D20" i="6" s="1"/>
  <c r="B12" i="6"/>
  <c r="C12" i="6" s="1"/>
  <c r="D12" i="6" s="1"/>
  <c r="B19" i="6"/>
  <c r="C19" i="6" s="1"/>
  <c r="D19" i="6" s="1"/>
  <c r="B11" i="6"/>
  <c r="C11" i="6" s="1"/>
  <c r="D11" i="6" s="1"/>
  <c r="B26" i="6"/>
  <c r="C26" i="6" s="1"/>
  <c r="D26" i="6" s="1"/>
  <c r="B18" i="6"/>
  <c r="C18" i="6" s="1"/>
  <c r="D18" i="6" s="1"/>
  <c r="T8" i="6"/>
  <c r="B25" i="6"/>
  <c r="C25" i="6" s="1"/>
  <c r="D25" i="6" s="1"/>
  <c r="B24" i="6"/>
  <c r="C24" i="6" s="1"/>
  <c r="D24" i="6" s="1"/>
  <c r="B16" i="6"/>
  <c r="C16" i="6" s="1"/>
  <c r="D16" i="6" s="1"/>
  <c r="B8" i="6"/>
  <c r="C8" i="6" s="1"/>
  <c r="D8" i="6" s="1"/>
  <c r="B22" i="6"/>
  <c r="C22" i="6" s="1"/>
  <c r="D22" i="6" s="1"/>
  <c r="B14" i="6"/>
  <c r="C14" i="6" s="1"/>
  <c r="D14" i="6" s="1"/>
  <c r="T9" i="6"/>
  <c r="U8" i="6"/>
  <c r="V8" i="6" s="1"/>
  <c r="O13" i="2"/>
  <c r="P12" i="2"/>
  <c r="R12" i="2" s="1"/>
  <c r="B11" i="2"/>
  <c r="A12" i="2"/>
  <c r="H11" i="2"/>
  <c r="I11" i="2" s="1"/>
  <c r="J11" i="2" s="1"/>
  <c r="K10" i="2"/>
  <c r="V16" i="2"/>
  <c r="W16" i="2" s="1"/>
  <c r="X16" i="2" s="1"/>
  <c r="V22" i="2"/>
  <c r="W22" i="2" s="1"/>
  <c r="X22" i="2" s="1"/>
  <c r="V21" i="2"/>
  <c r="W21" i="2" s="1"/>
  <c r="X21" i="2" s="1"/>
  <c r="V13" i="2"/>
  <c r="W13" i="2" s="1"/>
  <c r="X13" i="2" s="1"/>
  <c r="V14" i="2"/>
  <c r="W14" i="2" s="1"/>
  <c r="X14" i="2" s="1"/>
  <c r="V28" i="2"/>
  <c r="W28" i="2" s="1"/>
  <c r="X28" i="2" s="1"/>
  <c r="V20" i="2"/>
  <c r="W20" i="2" s="1"/>
  <c r="X20" i="2" s="1"/>
  <c r="V12" i="2"/>
  <c r="W12" i="2" s="1"/>
  <c r="X12" i="2" s="1"/>
  <c r="V24" i="2"/>
  <c r="W24" i="2" s="1"/>
  <c r="X24" i="2" s="1"/>
  <c r="V23" i="2"/>
  <c r="W23" i="2" s="1"/>
  <c r="X23" i="2" s="1"/>
  <c r="V19" i="2"/>
  <c r="W19" i="2" s="1"/>
  <c r="X19" i="2" s="1"/>
  <c r="V26" i="2"/>
  <c r="W26" i="2" s="1"/>
  <c r="X26" i="2" s="1"/>
  <c r="V18" i="2"/>
  <c r="W18" i="2" s="1"/>
  <c r="X18" i="2" s="1"/>
  <c r="V10" i="2"/>
  <c r="W10" i="2" s="1"/>
  <c r="X10" i="2" s="1"/>
  <c r="V15" i="2"/>
  <c r="W15" i="2" s="1"/>
  <c r="X15" i="2" s="1"/>
  <c r="V27" i="2"/>
  <c r="W27" i="2" s="1"/>
  <c r="X27" i="2" s="1"/>
  <c r="V11" i="2"/>
  <c r="W11" i="2" s="1"/>
  <c r="X11" i="2" s="1"/>
  <c r="V25" i="2"/>
  <c r="W25" i="2" s="1"/>
  <c r="X25" i="2" s="1"/>
  <c r="V17" i="2"/>
  <c r="W17" i="2" s="1"/>
  <c r="X17" i="2" s="1"/>
  <c r="V9" i="2"/>
  <c r="W9" i="2" s="1"/>
  <c r="X9" i="2" s="1"/>
  <c r="S11" i="6"/>
  <c r="T10" i="6"/>
  <c r="I9" i="6"/>
  <c r="J9" i="6" s="1"/>
  <c r="K9" i="6" s="1"/>
  <c r="L9" i="6" s="1"/>
  <c r="B7" i="6"/>
  <c r="C7" i="6" s="1"/>
  <c r="D7" i="6" s="1"/>
  <c r="C6" i="6"/>
  <c r="D6" i="6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A7" i="4"/>
  <c r="A8" i="4" s="1"/>
  <c r="O12" i="4" l="1"/>
  <c r="Q11" i="4"/>
  <c r="R11" i="4" s="1"/>
  <c r="I45" i="6"/>
  <c r="J44" i="6"/>
  <c r="L44" i="6" s="1"/>
  <c r="U10" i="6"/>
  <c r="V10" i="6" s="1"/>
  <c r="U9" i="6"/>
  <c r="V9" i="6" s="1"/>
  <c r="P13" i="2"/>
  <c r="R13" i="2" s="1"/>
  <c r="O14" i="2"/>
  <c r="B12" i="2"/>
  <c r="A13" i="2"/>
  <c r="H12" i="2"/>
  <c r="I12" i="2" s="1"/>
  <c r="J12" i="2" s="1"/>
  <c r="K11" i="2"/>
  <c r="T11" i="6"/>
  <c r="S12" i="6"/>
  <c r="I10" i="6"/>
  <c r="J10" i="6" s="1"/>
  <c r="K10" i="6" s="1"/>
  <c r="L10" i="6" s="1"/>
  <c r="A9" i="4"/>
  <c r="O13" i="4" l="1"/>
  <c r="Q12" i="4"/>
  <c r="R12" i="4" s="1"/>
  <c r="J45" i="6"/>
  <c r="L45" i="6" s="1"/>
  <c r="I46" i="6"/>
  <c r="U11" i="6"/>
  <c r="V11" i="6" s="1"/>
  <c r="O15" i="2"/>
  <c r="P14" i="2"/>
  <c r="R14" i="2" s="1"/>
  <c r="A14" i="2"/>
  <c r="B13" i="2"/>
  <c r="H13" i="2"/>
  <c r="I13" i="2" s="1"/>
  <c r="J13" i="2" s="1"/>
  <c r="K12" i="2"/>
  <c r="S13" i="6"/>
  <c r="T12" i="6"/>
  <c r="I11" i="6"/>
  <c r="J11" i="6" s="1"/>
  <c r="K11" i="6" s="1"/>
  <c r="L11" i="6" s="1"/>
  <c r="A10" i="4"/>
  <c r="K8" i="1"/>
  <c r="F8" i="1"/>
  <c r="I8" i="1" s="1"/>
  <c r="E9" i="1"/>
  <c r="K9" i="1" s="1"/>
  <c r="I9" i="1"/>
  <c r="L9" i="1" s="1"/>
  <c r="E10" i="1"/>
  <c r="K10" i="1" s="1"/>
  <c r="F10" i="1"/>
  <c r="I10" i="1" s="1"/>
  <c r="L10" i="1" s="1"/>
  <c r="E11" i="1"/>
  <c r="K11" i="1" s="1"/>
  <c r="F11" i="1"/>
  <c r="I11" i="1" s="1"/>
  <c r="L11" i="1" s="1"/>
  <c r="E12" i="1"/>
  <c r="K12" i="1" s="1"/>
  <c r="F12" i="1"/>
  <c r="I12" i="1" s="1"/>
  <c r="L12" i="1" s="1"/>
  <c r="E13" i="1"/>
  <c r="K13" i="1" s="1"/>
  <c r="F13" i="1"/>
  <c r="I13" i="1" s="1"/>
  <c r="L13" i="1" s="1"/>
  <c r="E14" i="1"/>
  <c r="K14" i="1" s="1"/>
  <c r="F14" i="1"/>
  <c r="I14" i="1" s="1"/>
  <c r="L14" i="1" s="1"/>
  <c r="E15" i="1"/>
  <c r="K15" i="1" s="1"/>
  <c r="F15" i="1"/>
  <c r="I15" i="1"/>
  <c r="L15" i="1" s="1"/>
  <c r="E16" i="1"/>
  <c r="K16" i="1" s="1"/>
  <c r="F16" i="1"/>
  <c r="I16" i="1" s="1"/>
  <c r="L16" i="1" s="1"/>
  <c r="E17" i="1"/>
  <c r="K17" i="1" s="1"/>
  <c r="F17" i="1"/>
  <c r="I17" i="1" s="1"/>
  <c r="L17" i="1" s="1"/>
  <c r="E18" i="1"/>
  <c r="K18" i="1" s="1"/>
  <c r="F18" i="1"/>
  <c r="I18" i="1" s="1"/>
  <c r="L18" i="1" s="1"/>
  <c r="E19" i="1"/>
  <c r="K19" i="1" s="1"/>
  <c r="F19" i="1"/>
  <c r="I19" i="1" s="1"/>
  <c r="L19" i="1" s="1"/>
  <c r="E20" i="1"/>
  <c r="K20" i="1" s="1"/>
  <c r="F20" i="1"/>
  <c r="I20" i="1"/>
  <c r="L20" i="1" s="1"/>
  <c r="E21" i="1"/>
  <c r="K21" i="1" s="1"/>
  <c r="F21" i="1"/>
  <c r="I21" i="1" s="1"/>
  <c r="L21" i="1" s="1"/>
  <c r="E22" i="1"/>
  <c r="F22" i="1"/>
  <c r="I22" i="1" s="1"/>
  <c r="L22" i="1" s="1"/>
  <c r="K22" i="1"/>
  <c r="K7" i="1"/>
  <c r="F7" i="1"/>
  <c r="O14" i="4" l="1"/>
  <c r="Q13" i="4"/>
  <c r="R13" i="4" s="1"/>
  <c r="I47" i="6"/>
  <c r="J46" i="6"/>
  <c r="L46" i="6" s="1"/>
  <c r="U12" i="6"/>
  <c r="V12" i="6" s="1"/>
  <c r="P15" i="2"/>
  <c r="R15" i="2" s="1"/>
  <c r="O16" i="2"/>
  <c r="B14" i="2"/>
  <c r="A15" i="2"/>
  <c r="H14" i="2"/>
  <c r="I14" i="2" s="1"/>
  <c r="J14" i="2" s="1"/>
  <c r="K13" i="2"/>
  <c r="S14" i="6"/>
  <c r="T13" i="6"/>
  <c r="I12" i="6"/>
  <c r="J12" i="6" s="1"/>
  <c r="K12" i="6" s="1"/>
  <c r="L12" i="6" s="1"/>
  <c r="A11" i="4"/>
  <c r="O15" i="4" l="1"/>
  <c r="Q14" i="4"/>
  <c r="R14" i="4" s="1"/>
  <c r="J47" i="6"/>
  <c r="L47" i="6" s="1"/>
  <c r="I48" i="6"/>
  <c r="U13" i="6"/>
  <c r="V13" i="6" s="1"/>
  <c r="P16" i="2"/>
  <c r="R16" i="2" s="1"/>
  <c r="O17" i="2"/>
  <c r="B15" i="2"/>
  <c r="A16" i="2"/>
  <c r="H15" i="2"/>
  <c r="I15" i="2" s="1"/>
  <c r="J15" i="2" s="1"/>
  <c r="K14" i="2"/>
  <c r="S15" i="6"/>
  <c r="T14" i="6"/>
  <c r="I13" i="6"/>
  <c r="J13" i="6" s="1"/>
  <c r="K13" i="6" s="1"/>
  <c r="L13" i="6" s="1"/>
  <c r="A12" i="4"/>
  <c r="O16" i="4" l="1"/>
  <c r="Q15" i="4"/>
  <c r="R15" i="4" s="1"/>
  <c r="I49" i="6"/>
  <c r="J48" i="6"/>
  <c r="L48" i="6" s="1"/>
  <c r="U14" i="6"/>
  <c r="V14" i="6" s="1"/>
  <c r="P17" i="2"/>
  <c r="R17" i="2" s="1"/>
  <c r="O18" i="2"/>
  <c r="B16" i="2"/>
  <c r="A17" i="2"/>
  <c r="K15" i="2"/>
  <c r="H16" i="2"/>
  <c r="I16" i="2" s="1"/>
  <c r="J16" i="2" s="1"/>
  <c r="T15" i="6"/>
  <c r="S16" i="6"/>
  <c r="I14" i="6"/>
  <c r="J14" i="6" s="1"/>
  <c r="K14" i="6" s="1"/>
  <c r="L14" i="6" s="1"/>
  <c r="A13" i="4"/>
  <c r="O17" i="4" l="1"/>
  <c r="Q16" i="4"/>
  <c r="R16" i="4" s="1"/>
  <c r="J49" i="6"/>
  <c r="L49" i="6" s="1"/>
  <c r="I50" i="6"/>
  <c r="U15" i="6"/>
  <c r="V15" i="6" s="1"/>
  <c r="O19" i="2"/>
  <c r="P18" i="2"/>
  <c r="R18" i="2" s="1"/>
  <c r="B17" i="2"/>
  <c r="A18" i="2"/>
  <c r="H17" i="2"/>
  <c r="I17" i="2" s="1"/>
  <c r="J17" i="2" s="1"/>
  <c r="K16" i="2"/>
  <c r="S17" i="6"/>
  <c r="T16" i="6"/>
  <c r="I15" i="6"/>
  <c r="J15" i="6" s="1"/>
  <c r="K15" i="6" s="1"/>
  <c r="L15" i="6" s="1"/>
  <c r="A14" i="4"/>
  <c r="O18" i="4" l="1"/>
  <c r="Q17" i="4"/>
  <c r="R17" i="4" s="1"/>
  <c r="I51" i="6"/>
  <c r="J50" i="6"/>
  <c r="L50" i="6" s="1"/>
  <c r="U16" i="6"/>
  <c r="V16" i="6" s="1"/>
  <c r="P19" i="2"/>
  <c r="R19" i="2" s="1"/>
  <c r="O20" i="2"/>
  <c r="B18" i="2"/>
  <c r="A19" i="2"/>
  <c r="K17" i="2"/>
  <c r="H18" i="2"/>
  <c r="I18" i="2" s="1"/>
  <c r="J18" i="2" s="1"/>
  <c r="S18" i="6"/>
  <c r="T17" i="6"/>
  <c r="I16" i="6"/>
  <c r="J16" i="6" s="1"/>
  <c r="K16" i="6" s="1"/>
  <c r="L16" i="6" s="1"/>
  <c r="A15" i="4"/>
  <c r="O19" i="4" l="1"/>
  <c r="Q18" i="4"/>
  <c r="R18" i="4" s="1"/>
  <c r="J51" i="6"/>
  <c r="L51" i="6" s="1"/>
  <c r="I52" i="6"/>
  <c r="U17" i="6"/>
  <c r="V17" i="6" s="1"/>
  <c r="O21" i="2"/>
  <c r="P20" i="2"/>
  <c r="R20" i="2" s="1"/>
  <c r="B19" i="2"/>
  <c r="A20" i="2"/>
  <c r="H19" i="2"/>
  <c r="I19" i="2" s="1"/>
  <c r="J19" i="2" s="1"/>
  <c r="K18" i="2"/>
  <c r="S19" i="6"/>
  <c r="T18" i="6"/>
  <c r="I17" i="6"/>
  <c r="J17" i="6" s="1"/>
  <c r="K17" i="6" s="1"/>
  <c r="L17" i="6" s="1"/>
  <c r="A16" i="4"/>
  <c r="O20" i="4" l="1"/>
  <c r="Q19" i="4"/>
  <c r="R19" i="4" s="1"/>
  <c r="I53" i="6"/>
  <c r="J52" i="6"/>
  <c r="L52" i="6" s="1"/>
  <c r="U18" i="6"/>
  <c r="V18" i="6" s="1"/>
  <c r="P21" i="2"/>
  <c r="R21" i="2" s="1"/>
  <c r="O22" i="2"/>
  <c r="B20" i="2"/>
  <c r="A21" i="2"/>
  <c r="H20" i="2"/>
  <c r="I20" i="2" s="1"/>
  <c r="J20" i="2" s="1"/>
  <c r="K19" i="2"/>
  <c r="T19" i="6"/>
  <c r="S20" i="6"/>
  <c r="I18" i="6"/>
  <c r="J18" i="6" s="1"/>
  <c r="K18" i="6" s="1"/>
  <c r="L18" i="6" s="1"/>
  <c r="A17" i="4"/>
  <c r="O21" i="4" l="1"/>
  <c r="Q20" i="4"/>
  <c r="R20" i="4" s="1"/>
  <c r="J53" i="6"/>
  <c r="L53" i="6" s="1"/>
  <c r="I54" i="6"/>
  <c r="U19" i="6"/>
  <c r="V19" i="6" s="1"/>
  <c r="O23" i="2"/>
  <c r="P22" i="2"/>
  <c r="R22" i="2" s="1"/>
  <c r="A22" i="2"/>
  <c r="B21" i="2"/>
  <c r="H21" i="2"/>
  <c r="I21" i="2" s="1"/>
  <c r="J21" i="2" s="1"/>
  <c r="K20" i="2"/>
  <c r="S21" i="6"/>
  <c r="T20" i="6"/>
  <c r="I19" i="6"/>
  <c r="J19" i="6" s="1"/>
  <c r="K19" i="6" s="1"/>
  <c r="L19" i="6" s="1"/>
  <c r="A18" i="4"/>
  <c r="O22" i="4" l="1"/>
  <c r="Q21" i="4"/>
  <c r="R21" i="4" s="1"/>
  <c r="I55" i="6"/>
  <c r="J54" i="6"/>
  <c r="L54" i="6" s="1"/>
  <c r="U20" i="6"/>
  <c r="V20" i="6" s="1"/>
  <c r="P23" i="2"/>
  <c r="R23" i="2" s="1"/>
  <c r="O24" i="2"/>
  <c r="B22" i="2"/>
  <c r="A23" i="2"/>
  <c r="K21" i="2"/>
  <c r="H22" i="2"/>
  <c r="I22" i="2" s="1"/>
  <c r="J22" i="2" s="1"/>
  <c r="T21" i="6"/>
  <c r="S22" i="6"/>
  <c r="I20" i="6"/>
  <c r="J20" i="6" s="1"/>
  <c r="K20" i="6" s="1"/>
  <c r="L20" i="6" s="1"/>
  <c r="A19" i="4"/>
  <c r="O23" i="4" l="1"/>
  <c r="Q22" i="4"/>
  <c r="R22" i="4" s="1"/>
  <c r="J55" i="6"/>
  <c r="L55" i="6" s="1"/>
  <c r="I56" i="6"/>
  <c r="U21" i="6"/>
  <c r="V21" i="6" s="1"/>
  <c r="O25" i="2"/>
  <c r="P24" i="2"/>
  <c r="R24" i="2" s="1"/>
  <c r="B23" i="2"/>
  <c r="A24" i="2"/>
  <c r="H23" i="2"/>
  <c r="I23" i="2" s="1"/>
  <c r="J23" i="2" s="1"/>
  <c r="K22" i="2"/>
  <c r="S23" i="6"/>
  <c r="T22" i="6"/>
  <c r="I21" i="6"/>
  <c r="J21" i="6" s="1"/>
  <c r="K21" i="6" s="1"/>
  <c r="L21" i="6" s="1"/>
  <c r="A20" i="4"/>
  <c r="O24" i="4" l="1"/>
  <c r="Q23" i="4"/>
  <c r="R23" i="4" s="1"/>
  <c r="I57" i="6"/>
  <c r="J56" i="6"/>
  <c r="L56" i="6" s="1"/>
  <c r="U22" i="6"/>
  <c r="V22" i="6" s="1"/>
  <c r="P25" i="2"/>
  <c r="R25" i="2" s="1"/>
  <c r="O26" i="2"/>
  <c r="A25" i="2"/>
  <c r="B24" i="2"/>
  <c r="K23" i="2"/>
  <c r="H24" i="2"/>
  <c r="I24" i="2" s="1"/>
  <c r="J24" i="2" s="1"/>
  <c r="S24" i="6"/>
  <c r="T23" i="6"/>
  <c r="I22" i="6"/>
  <c r="J22" i="6" s="1"/>
  <c r="K22" i="6" s="1"/>
  <c r="L22" i="6" s="1"/>
  <c r="A21" i="4"/>
  <c r="O25" i="4" l="1"/>
  <c r="Q24" i="4"/>
  <c r="R24" i="4" s="1"/>
  <c r="J57" i="6"/>
  <c r="L57" i="6" s="1"/>
  <c r="I58" i="6"/>
  <c r="U23" i="6"/>
  <c r="V23" i="6" s="1"/>
  <c r="P26" i="2"/>
  <c r="R26" i="2" s="1"/>
  <c r="O27" i="2"/>
  <c r="A26" i="2"/>
  <c r="B25" i="2"/>
  <c r="H25" i="2"/>
  <c r="I25" i="2" s="1"/>
  <c r="J25" i="2" s="1"/>
  <c r="K24" i="2"/>
  <c r="S25" i="6"/>
  <c r="T24" i="6"/>
  <c r="I23" i="6"/>
  <c r="J23" i="6" s="1"/>
  <c r="K23" i="6" s="1"/>
  <c r="L23" i="6" s="1"/>
  <c r="A22" i="4"/>
  <c r="O26" i="4" l="1"/>
  <c r="Q25" i="4"/>
  <c r="R25" i="4" s="1"/>
  <c r="I59" i="6"/>
  <c r="J58" i="6"/>
  <c r="L58" i="6" s="1"/>
  <c r="U24" i="6"/>
  <c r="V24" i="6" s="1"/>
  <c r="P27" i="2"/>
  <c r="R27" i="2" s="1"/>
  <c r="O28" i="2"/>
  <c r="B26" i="2"/>
  <c r="A27" i="2"/>
  <c r="K25" i="2"/>
  <c r="H26" i="2"/>
  <c r="I26" i="2" s="1"/>
  <c r="J26" i="2" s="1"/>
  <c r="T25" i="6"/>
  <c r="S26" i="6"/>
  <c r="I24" i="6"/>
  <c r="J24" i="6" s="1"/>
  <c r="K24" i="6" s="1"/>
  <c r="L24" i="6" s="1"/>
  <c r="A23" i="4"/>
  <c r="O27" i="4" l="1"/>
  <c r="Q27" i="4" s="1"/>
  <c r="R27" i="4" s="1"/>
  <c r="Q26" i="4"/>
  <c r="R26" i="4" s="1"/>
  <c r="J59" i="6"/>
  <c r="L59" i="6" s="1"/>
  <c r="I60" i="6"/>
  <c r="U25" i="6"/>
  <c r="V25" i="6" s="1"/>
  <c r="O29" i="2"/>
  <c r="P29" i="2" s="1"/>
  <c r="R29" i="2" s="1"/>
  <c r="P28" i="2"/>
  <c r="R28" i="2" s="1"/>
  <c r="B27" i="2"/>
  <c r="A28" i="2"/>
  <c r="H27" i="2"/>
  <c r="I27" i="2" s="1"/>
  <c r="J27" i="2" s="1"/>
  <c r="K26" i="2"/>
  <c r="S27" i="6"/>
  <c r="T27" i="6" s="1"/>
  <c r="T26" i="6"/>
  <c r="I25" i="6"/>
  <c r="J25" i="6" s="1"/>
  <c r="K25" i="6" s="1"/>
  <c r="L25" i="6" s="1"/>
  <c r="A24" i="4"/>
  <c r="I61" i="6" l="1"/>
  <c r="J60" i="6"/>
  <c r="L60" i="6" s="1"/>
  <c r="U26" i="6"/>
  <c r="V26" i="6" s="1"/>
  <c r="U27" i="6"/>
  <c r="V27" i="6" s="1"/>
  <c r="B28" i="2"/>
  <c r="A29" i="2"/>
  <c r="K27" i="2"/>
  <c r="H28" i="2"/>
  <c r="I26" i="6"/>
  <c r="J26" i="6" s="1"/>
  <c r="K26" i="6" s="1"/>
  <c r="L26" i="6" s="1"/>
  <c r="A25" i="4"/>
  <c r="J61" i="6" l="1"/>
  <c r="L61" i="6" s="1"/>
  <c r="I62" i="6"/>
  <c r="J62" i="6" s="1"/>
  <c r="L62" i="6" s="1"/>
  <c r="K28" i="2"/>
  <c r="I28" i="2"/>
  <c r="J28" i="2" s="1"/>
  <c r="B29" i="2"/>
  <c r="A30" i="2"/>
  <c r="B30" i="2" s="1"/>
  <c r="I27" i="6"/>
  <c r="J27" i="6" s="1"/>
  <c r="K27" i="6" s="1"/>
  <c r="L27" i="6" s="1"/>
  <c r="A26" i="4"/>
  <c r="A27" i="4" l="1"/>
</calcChain>
</file>

<file path=xl/sharedStrings.xml><?xml version="1.0" encoding="utf-8"?>
<sst xmlns="http://schemas.openxmlformats.org/spreadsheetml/2006/main" count="209" uniqueCount="104">
  <si>
    <t>Drug</t>
  </si>
  <si>
    <t>Used concentration</t>
  </si>
  <si>
    <t>Dosage</t>
  </si>
  <si>
    <t>1 tick = 0.01 ml</t>
  </si>
  <si>
    <t xml:space="preserve">Ketamine </t>
  </si>
  <si>
    <t>100mg/ml</t>
  </si>
  <si>
    <t>0.1mg/g</t>
  </si>
  <si>
    <t>Xylazine</t>
  </si>
  <si>
    <t>2% w/v</t>
  </si>
  <si>
    <t>0.01mg/g</t>
  </si>
  <si>
    <t>Vetergesic</t>
  </si>
  <si>
    <t>1/10=0.03mg/ml</t>
  </si>
  <si>
    <t>0.1mg/kg</t>
  </si>
  <si>
    <t>Dexamethasone</t>
  </si>
  <si>
    <t>3.8mg/ml</t>
  </si>
  <si>
    <t>1.26mg/kg</t>
  </si>
  <si>
    <t>Lidocaine</t>
  </si>
  <si>
    <t>1/2 = 1%</t>
  </si>
  <si>
    <t>1/2 drop on open wound</t>
  </si>
  <si>
    <t>Carprofen</t>
  </si>
  <si>
    <t>1/10=5mg/ml</t>
  </si>
  <si>
    <t>0.005mg/g</t>
  </si>
  <si>
    <t>Volumes of drugs with 0.5 ml Syringe units</t>
  </si>
  <si>
    <t>Weight (g)</t>
  </si>
  <si>
    <t>ket IP</t>
  </si>
  <si>
    <t>xyl IP</t>
  </si>
  <si>
    <t>dex SC</t>
  </si>
  <si>
    <t>vet SC (1:10)</t>
  </si>
  <si>
    <t>carp SC (1:10)</t>
  </si>
  <si>
    <t>carp /100 ml water</t>
  </si>
  <si>
    <t>/150 ml</t>
  </si>
  <si>
    <t>/200 ml</t>
  </si>
  <si>
    <t>initial concentration</t>
  </si>
  <si>
    <t xml:space="preserve">Surgical Dosing Table </t>
  </si>
  <si>
    <t xml:space="preserve">ketamine </t>
  </si>
  <si>
    <t>ve</t>
  </si>
  <si>
    <t>Mouse</t>
  </si>
  <si>
    <t>Weight g</t>
  </si>
  <si>
    <t>Drug weight</t>
  </si>
  <si>
    <t>KET mg</t>
  </si>
  <si>
    <t>XYL mg</t>
  </si>
  <si>
    <t>Drug volume (check conc)</t>
  </si>
  <si>
    <t xml:space="preserve">KET ml </t>
  </si>
  <si>
    <t xml:space="preserve">XYL ml </t>
  </si>
  <si>
    <t>0.5 ml Syringe units</t>
  </si>
  <si>
    <t>KET</t>
  </si>
  <si>
    <t>XYL</t>
  </si>
  <si>
    <t>vert given sub cutaneous of the solution 3mg/ml diluted 1 in 5</t>
  </si>
  <si>
    <t>Useable concentration</t>
  </si>
  <si>
    <t>Dilution</t>
  </si>
  <si>
    <t>Dilution conc</t>
  </si>
  <si>
    <t>Saline</t>
  </si>
  <si>
    <t>Sum</t>
  </si>
  <si>
    <t>Conc (mg/ml)</t>
  </si>
  <si>
    <t>Diff (%)</t>
  </si>
  <si>
    <t>0.3mg/ml</t>
  </si>
  <si>
    <t>0.06mg/ml</t>
  </si>
  <si>
    <t>0.1mg/kg=0.0001mg/g</t>
  </si>
  <si>
    <t>0.06 mg/ml</t>
  </si>
  <si>
    <t>0.03 mg/ml</t>
  </si>
  <si>
    <t>volume (ml)</t>
  </si>
  <si>
    <t>ticks</t>
  </si>
  <si>
    <t xml:space="preserve"> dilute 1 in 5 in saline</t>
  </si>
  <si>
    <t>Undiluted</t>
  </si>
  <si>
    <t>Dosage at 0.06mg/ml</t>
  </si>
  <si>
    <t>0.00012mg/g =</t>
  </si>
  <si>
    <t>2ul/g</t>
  </si>
  <si>
    <t>Weight</t>
  </si>
  <si>
    <t>Dose in mg</t>
  </si>
  <si>
    <t>Dose in ml</t>
  </si>
  <si>
    <t>Dose in ticks</t>
  </si>
  <si>
    <t>ideal</t>
  </si>
  <si>
    <t>ul of diluted vetergesic</t>
  </si>
  <si>
    <t>1 tick vet, 4 tick saline</t>
  </si>
  <si>
    <t>1 tick vet, 9 tick saline</t>
  </si>
  <si>
    <t>20mg/ml</t>
  </si>
  <si>
    <t>CURRENT:</t>
  </si>
  <si>
    <t>Dexamethasome</t>
  </si>
  <si>
    <t>0.2 mg/Kg=2ug/g=0.0002mg/g</t>
  </si>
  <si>
    <t>ul given sc or im</t>
  </si>
  <si>
    <t>Concentration</t>
  </si>
  <si>
    <t>Dose</t>
  </si>
  <si>
    <t xml:space="preserve">Dilution </t>
  </si>
  <si>
    <t>New concentration</t>
  </si>
  <si>
    <t>rimadyl</t>
  </si>
  <si>
    <t>50 mg/ml</t>
  </si>
  <si>
    <t>5mg/kg</t>
  </si>
  <si>
    <t>10 mg/ml</t>
  </si>
  <si>
    <t>1 mg/ml</t>
  </si>
  <si>
    <t>5 mg/ml</t>
  </si>
  <si>
    <t>used concentration</t>
  </si>
  <si>
    <t>vetergesic</t>
  </si>
  <si>
    <t>1/5=0.06mg/ml</t>
  </si>
  <si>
    <t>0.00012mg/g</t>
  </si>
  <si>
    <t>2ug/g</t>
  </si>
  <si>
    <t>1/2 drop on open wound.</t>
  </si>
  <si>
    <t>carprofen</t>
  </si>
  <si>
    <t>50mg/ml</t>
  </si>
  <si>
    <t>KET ip</t>
  </si>
  <si>
    <t>XYL ip</t>
  </si>
  <si>
    <t>vetergesic SC</t>
  </si>
  <si>
    <t>dexamethasone SC</t>
  </si>
  <si>
    <t>75mg/ml</t>
  </si>
  <si>
    <t>0.075mg/g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</si>
</sst>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201F1E"/>
      <name val="Calibri"/>
      <family val="2"/>
      <charset val="1"/>
    </font>
    <font>
      <sz val="11"/>
      <color rgb="FF000000"/>
      <name val="WordVisi_MSFontService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20" fontId="0" fillId="0" borderId="0" xfId="0" applyNumberFormat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4" borderId="0" xfId="0" applyFill="1"/>
    <xf numFmtId="0" fontId="4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1" fillId="5" borderId="2" xfId="0" applyFont="1" applyFill="1" applyBorder="1"/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ED83-92F5-4C11-AC49-009F4EC67632}">
  <dimension ref="A1:I27"/>
  <sheetViews>
    <sheetView tabSelected="1" zoomScale="115" workbookViewId="0">
      <selection activeCell="D5" sqref="D5"/>
    </sheetView>
  </sheetViews>
  <sheetFormatPr defaultColWidth="8.85546875" defaultRowHeight="15"/>
  <cols>
    <col min="1" max="1" width="16.7109375" customWidth="1"/>
    <col min="2" max="2" width="16.28515625" customWidth="1"/>
    <col min="3" max="3" width="15.42578125" customWidth="1"/>
    <col min="4" max="4" width="13.7109375" customWidth="1"/>
    <col min="5" max="5" width="12.42578125" customWidth="1"/>
    <col min="6" max="6" width="12.140625" customWidth="1"/>
    <col min="7" max="7" width="17.140625" customWidth="1"/>
  </cols>
  <sheetData>
    <row r="1" spans="1:9">
      <c r="A1" s="12" t="s">
        <v>0</v>
      </c>
      <c r="B1" s="12" t="s">
        <v>1</v>
      </c>
      <c r="C1" s="12" t="s">
        <v>2</v>
      </c>
      <c r="E1" s="7" t="s">
        <v>3</v>
      </c>
    </row>
    <row r="2" spans="1:9">
      <c r="A2" t="s">
        <v>4</v>
      </c>
      <c r="B2" t="s">
        <v>5</v>
      </c>
      <c r="C2" t="s">
        <v>6</v>
      </c>
    </row>
    <row r="3" spans="1:9">
      <c r="A3" t="s">
        <v>7</v>
      </c>
      <c r="B3" t="s">
        <v>8</v>
      </c>
      <c r="C3" t="s">
        <v>9</v>
      </c>
    </row>
    <row r="4" spans="1:9">
      <c r="A4" t="s">
        <v>10</v>
      </c>
      <c r="B4" t="s">
        <v>11</v>
      </c>
      <c r="C4" t="s">
        <v>12</v>
      </c>
      <c r="E4" s="10"/>
    </row>
    <row r="5" spans="1:9">
      <c r="A5" t="s">
        <v>13</v>
      </c>
      <c r="B5" t="s">
        <v>14</v>
      </c>
      <c r="C5" s="8" t="s">
        <v>15</v>
      </c>
    </row>
    <row r="6" spans="1:9">
      <c r="A6" t="s">
        <v>16</v>
      </c>
      <c r="B6" t="s">
        <v>17</v>
      </c>
      <c r="C6" t="s">
        <v>18</v>
      </c>
    </row>
    <row r="7" spans="1:9">
      <c r="A7" t="s">
        <v>19</v>
      </c>
      <c r="B7" t="s">
        <v>20</v>
      </c>
      <c r="C7" t="s">
        <v>86</v>
      </c>
      <c r="D7" t="s">
        <v>21</v>
      </c>
    </row>
    <row r="10" spans="1:9">
      <c r="A10" s="20" t="s">
        <v>22</v>
      </c>
      <c r="B10" s="20"/>
      <c r="C10" s="20"/>
      <c r="D10" s="20"/>
      <c r="E10" s="20"/>
      <c r="F10" s="20"/>
      <c r="G10" s="20"/>
      <c r="H10" s="20"/>
      <c r="I10" s="20"/>
    </row>
    <row r="11" spans="1:9">
      <c r="A11" s="11" t="s">
        <v>23</v>
      </c>
      <c r="B11" s="11" t="s">
        <v>24</v>
      </c>
      <c r="C11" s="11" t="s">
        <v>25</v>
      </c>
      <c r="D11" s="11" t="s">
        <v>26</v>
      </c>
      <c r="E11" s="11" t="s">
        <v>27</v>
      </c>
      <c r="F11" s="11" t="s">
        <v>28</v>
      </c>
      <c r="G11" s="11" t="s">
        <v>29</v>
      </c>
      <c r="H11" s="17" t="s">
        <v>30</v>
      </c>
      <c r="I11" s="17" t="s">
        <v>31</v>
      </c>
    </row>
    <row r="12" spans="1:9">
      <c r="A12" s="18">
        <v>20</v>
      </c>
      <c r="B12" s="19">
        <v>2</v>
      </c>
      <c r="C12" s="19">
        <v>1.0000000000000002</v>
      </c>
      <c r="D12" s="19">
        <v>0.66315789473684217</v>
      </c>
      <c r="E12" s="19">
        <v>6.6666666666666661</v>
      </c>
      <c r="F12" s="19">
        <v>2</v>
      </c>
      <c r="G12" s="19">
        <f>5*A12/1000/4.5*100/50*100</f>
        <v>4.4444444444444446</v>
      </c>
      <c r="H12" s="19">
        <f>5*A12/1000/4.5*150/50*100</f>
        <v>6.666666666666667</v>
      </c>
      <c r="I12" s="19">
        <f>5*A12/1000/4.5*200/50*100</f>
        <v>8.8888888888888893</v>
      </c>
    </row>
    <row r="13" spans="1:9">
      <c r="A13" s="13">
        <v>22</v>
      </c>
      <c r="B13" s="14">
        <v>2.2000000000000002</v>
      </c>
      <c r="C13" s="14">
        <v>1.1000000000000001</v>
      </c>
      <c r="D13" s="14">
        <v>0.72947368421052639</v>
      </c>
      <c r="E13" s="14">
        <v>7.333333333333333</v>
      </c>
      <c r="F13" s="14">
        <v>2.1999999999999997</v>
      </c>
      <c r="G13" s="14">
        <f t="shared" ref="G13:G27" si="0">5*A13/1000/4.5*100/50*100</f>
        <v>4.8888888888888893</v>
      </c>
      <c r="H13" s="14">
        <f t="shared" ref="H13:H27" si="1">5*A13/1000/4.5*150/50*100</f>
        <v>7.333333333333333</v>
      </c>
      <c r="I13" s="14">
        <f t="shared" ref="I13:I27" si="2">5*A13/1000/4.5*200/50*100</f>
        <v>9.7777777777777786</v>
      </c>
    </row>
    <row r="14" spans="1:9">
      <c r="A14" s="13">
        <v>24</v>
      </c>
      <c r="B14" s="14">
        <v>2.4000000000000004</v>
      </c>
      <c r="C14" s="14">
        <v>1.2</v>
      </c>
      <c r="D14" s="14">
        <v>0.7957894736842106</v>
      </c>
      <c r="E14" s="14">
        <v>8.0000000000000018</v>
      </c>
      <c r="F14" s="14">
        <v>2.4</v>
      </c>
      <c r="G14" s="14">
        <f t="shared" si="0"/>
        <v>5.333333333333333</v>
      </c>
      <c r="H14" s="14">
        <f t="shared" si="1"/>
        <v>7.9999999999999991</v>
      </c>
      <c r="I14" s="14">
        <f t="shared" si="2"/>
        <v>10.666666666666666</v>
      </c>
    </row>
    <row r="15" spans="1:9">
      <c r="A15" s="13">
        <v>26</v>
      </c>
      <c r="B15" s="14">
        <v>2.6</v>
      </c>
      <c r="C15" s="14">
        <v>1.3</v>
      </c>
      <c r="D15" s="14">
        <v>0.86210526315789493</v>
      </c>
      <c r="E15" s="14">
        <v>8.6666666666666679</v>
      </c>
      <c r="F15" s="14">
        <v>2.6</v>
      </c>
      <c r="G15" s="14">
        <f t="shared" si="0"/>
        <v>5.7777777777777786</v>
      </c>
      <c r="H15" s="14">
        <f t="shared" si="1"/>
        <v>8.6666666666666679</v>
      </c>
      <c r="I15" s="14">
        <f t="shared" si="2"/>
        <v>11.555555555555557</v>
      </c>
    </row>
    <row r="16" spans="1:9">
      <c r="A16" s="13">
        <v>28</v>
      </c>
      <c r="B16" s="14">
        <v>2.8000000000000003</v>
      </c>
      <c r="C16" s="14">
        <v>1.4000000000000001</v>
      </c>
      <c r="D16" s="14">
        <v>0.92842105263157892</v>
      </c>
      <c r="E16" s="14">
        <v>9.3333333333333339</v>
      </c>
      <c r="F16" s="14">
        <v>2.8000000000000003</v>
      </c>
      <c r="G16" s="14">
        <f t="shared" si="0"/>
        <v>6.2222222222222223</v>
      </c>
      <c r="H16" s="14">
        <f t="shared" si="1"/>
        <v>9.3333333333333339</v>
      </c>
      <c r="I16" s="14">
        <f t="shared" si="2"/>
        <v>12.444444444444445</v>
      </c>
    </row>
    <row r="17" spans="1:9">
      <c r="A17" s="15">
        <v>30</v>
      </c>
      <c r="B17" s="16">
        <v>3</v>
      </c>
      <c r="C17" s="16">
        <v>1.5</v>
      </c>
      <c r="D17" s="16">
        <v>0.99473684210526314</v>
      </c>
      <c r="E17" s="16">
        <v>10</v>
      </c>
      <c r="F17" s="16">
        <v>3</v>
      </c>
      <c r="G17" s="16">
        <f>5*A17/1000/4.5*100/50*100</f>
        <v>6.666666666666667</v>
      </c>
      <c r="H17" s="16">
        <f t="shared" si="1"/>
        <v>10</v>
      </c>
      <c r="I17" s="16">
        <f t="shared" si="2"/>
        <v>13.333333333333334</v>
      </c>
    </row>
    <row r="18" spans="1:9">
      <c r="A18" s="13">
        <v>32</v>
      </c>
      <c r="B18" s="14">
        <v>3.2</v>
      </c>
      <c r="C18" s="14">
        <v>1.6</v>
      </c>
      <c r="D18" s="14">
        <v>1.0610526315789475</v>
      </c>
      <c r="E18" s="14">
        <v>10.666666666666668</v>
      </c>
      <c r="F18" s="14">
        <v>3.2</v>
      </c>
      <c r="G18" s="14">
        <f t="shared" si="0"/>
        <v>7.1111111111111107</v>
      </c>
      <c r="H18" s="14">
        <f t="shared" si="1"/>
        <v>10.666666666666666</v>
      </c>
      <c r="I18" s="14">
        <f t="shared" si="2"/>
        <v>14.222222222222221</v>
      </c>
    </row>
    <row r="19" spans="1:9">
      <c r="A19" s="13">
        <v>34</v>
      </c>
      <c r="B19" s="14">
        <v>3.4000000000000004</v>
      </c>
      <c r="C19" s="14">
        <v>1.7000000000000002</v>
      </c>
      <c r="D19" s="14">
        <v>1.1273684210526318</v>
      </c>
      <c r="E19" s="14">
        <v>11.333333333333334</v>
      </c>
      <c r="F19" s="14">
        <v>3.4000000000000004</v>
      </c>
      <c r="G19" s="14">
        <f t="shared" si="0"/>
        <v>7.5555555555555554</v>
      </c>
      <c r="H19" s="14">
        <f t="shared" si="1"/>
        <v>11.333333333333334</v>
      </c>
      <c r="I19" s="14">
        <f t="shared" si="2"/>
        <v>15.111111111111111</v>
      </c>
    </row>
    <row r="20" spans="1:9">
      <c r="A20" s="13">
        <v>36</v>
      </c>
      <c r="B20" s="14">
        <v>3.6000000000000005</v>
      </c>
      <c r="C20" s="14">
        <v>1.7999999999999998</v>
      </c>
      <c r="D20" s="14">
        <v>1.1936842105263159</v>
      </c>
      <c r="E20" s="14">
        <v>12</v>
      </c>
      <c r="F20" s="14">
        <v>3.5999999999999996</v>
      </c>
      <c r="G20" s="14">
        <f t="shared" si="0"/>
        <v>8</v>
      </c>
      <c r="H20" s="14">
        <f t="shared" si="1"/>
        <v>12</v>
      </c>
      <c r="I20" s="14">
        <f t="shared" si="2"/>
        <v>16</v>
      </c>
    </row>
    <row r="21" spans="1:9">
      <c r="A21" s="13">
        <v>38</v>
      </c>
      <c r="B21" s="14">
        <v>3.8000000000000007</v>
      </c>
      <c r="C21" s="14">
        <v>1.9000000000000004</v>
      </c>
      <c r="D21" s="14">
        <v>1.26</v>
      </c>
      <c r="E21" s="14">
        <v>12.666666666666668</v>
      </c>
      <c r="F21" s="14">
        <v>3.8</v>
      </c>
      <c r="G21" s="14">
        <f t="shared" si="0"/>
        <v>8.4444444444444446</v>
      </c>
      <c r="H21" s="14">
        <f t="shared" si="1"/>
        <v>12.666666666666668</v>
      </c>
      <c r="I21" s="14">
        <f t="shared" si="2"/>
        <v>16.888888888888889</v>
      </c>
    </row>
    <row r="22" spans="1:9">
      <c r="A22" s="13">
        <v>40</v>
      </c>
      <c r="B22" s="14">
        <v>4</v>
      </c>
      <c r="C22" s="14">
        <v>2.0000000000000004</v>
      </c>
      <c r="D22" s="14">
        <v>1.3263157894736843</v>
      </c>
      <c r="E22" s="14">
        <v>13.333333333333332</v>
      </c>
      <c r="F22" s="14">
        <v>4</v>
      </c>
      <c r="G22" s="14">
        <f t="shared" si="0"/>
        <v>8.8888888888888893</v>
      </c>
      <c r="H22" s="14">
        <f t="shared" si="1"/>
        <v>13.333333333333334</v>
      </c>
      <c r="I22" s="14">
        <f t="shared" si="2"/>
        <v>17.777777777777779</v>
      </c>
    </row>
    <row r="23" spans="1:9">
      <c r="A23" s="13">
        <v>42</v>
      </c>
      <c r="B23" s="14">
        <v>4.2</v>
      </c>
      <c r="C23" s="14">
        <v>2.1</v>
      </c>
      <c r="D23" s="14">
        <v>1.3926315789473687</v>
      </c>
      <c r="E23" s="14">
        <v>14.000000000000002</v>
      </c>
      <c r="F23" s="14">
        <v>4.1999999999999993</v>
      </c>
      <c r="G23" s="14">
        <f t="shared" si="0"/>
        <v>9.3333333333333321</v>
      </c>
      <c r="H23" s="14">
        <f t="shared" si="1"/>
        <v>13.999999999999998</v>
      </c>
      <c r="I23" s="14">
        <f t="shared" si="2"/>
        <v>18.666666666666664</v>
      </c>
    </row>
    <row r="24" spans="1:9">
      <c r="A24" s="13">
        <v>44</v>
      </c>
      <c r="B24" s="14">
        <v>4.4000000000000004</v>
      </c>
      <c r="C24" s="14">
        <v>2.2000000000000002</v>
      </c>
      <c r="D24" s="14">
        <v>1.4589473684210528</v>
      </c>
      <c r="E24" s="14">
        <v>14.666666666666666</v>
      </c>
      <c r="F24" s="14">
        <v>4.3999999999999995</v>
      </c>
      <c r="G24" s="14">
        <f t="shared" si="0"/>
        <v>9.7777777777777786</v>
      </c>
      <c r="H24" s="14">
        <f t="shared" si="1"/>
        <v>14.666666666666666</v>
      </c>
      <c r="I24" s="14">
        <f t="shared" si="2"/>
        <v>19.555555555555557</v>
      </c>
    </row>
    <row r="25" spans="1:9">
      <c r="A25" s="13">
        <v>46</v>
      </c>
      <c r="B25" s="14">
        <v>4.6000000000000005</v>
      </c>
      <c r="C25" s="14">
        <v>2.3000000000000003</v>
      </c>
      <c r="D25" s="14">
        <v>1.5252631578947369</v>
      </c>
      <c r="E25" s="14">
        <v>15.333333333333334</v>
      </c>
      <c r="F25" s="14">
        <v>4.5999999999999996</v>
      </c>
      <c r="G25" s="14">
        <f t="shared" si="0"/>
        <v>10.222222222222223</v>
      </c>
      <c r="H25" s="14">
        <f t="shared" si="1"/>
        <v>15.333333333333336</v>
      </c>
      <c r="I25" s="14">
        <f t="shared" si="2"/>
        <v>20.444444444444446</v>
      </c>
    </row>
    <row r="26" spans="1:9">
      <c r="A26" s="13">
        <v>48</v>
      </c>
      <c r="B26" s="14">
        <v>4.8000000000000007</v>
      </c>
      <c r="C26" s="14">
        <v>2.4</v>
      </c>
      <c r="D26" s="14">
        <v>1.5915789473684212</v>
      </c>
      <c r="E26" s="14">
        <v>16.000000000000004</v>
      </c>
      <c r="F26" s="14">
        <v>4.8</v>
      </c>
      <c r="G26" s="14">
        <f t="shared" si="0"/>
        <v>10.666666666666666</v>
      </c>
      <c r="H26" s="14">
        <f t="shared" si="1"/>
        <v>15.999999999999998</v>
      </c>
      <c r="I26" s="14">
        <f t="shared" si="2"/>
        <v>21.333333333333332</v>
      </c>
    </row>
    <row r="27" spans="1:9">
      <c r="A27" s="13">
        <v>50</v>
      </c>
      <c r="B27" s="14">
        <v>5</v>
      </c>
      <c r="C27" s="14">
        <v>2.5</v>
      </c>
      <c r="D27" s="14">
        <v>1.6578947368421053</v>
      </c>
      <c r="E27" s="14">
        <v>16.666666666666668</v>
      </c>
      <c r="F27" s="14">
        <v>5</v>
      </c>
      <c r="G27" s="14">
        <f t="shared" si="0"/>
        <v>11.111111111111111</v>
      </c>
      <c r="H27" s="14">
        <f t="shared" si="1"/>
        <v>16.666666666666664</v>
      </c>
      <c r="I27" s="14">
        <f t="shared" si="2"/>
        <v>22.222222222222221</v>
      </c>
    </row>
  </sheetData>
  <mergeCells count="1">
    <mergeCell ref="A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30FB-B2EC-442E-A99B-3C63BA37434D}">
  <dimension ref="A1:M22"/>
  <sheetViews>
    <sheetView workbookViewId="0">
      <selection activeCell="G4" sqref="G4"/>
    </sheetView>
  </sheetViews>
  <sheetFormatPr defaultColWidth="8.85546875" defaultRowHeight="15"/>
  <cols>
    <col min="1" max="1" width="18.7109375" bestFit="1" customWidth="1"/>
    <col min="4" max="4" width="10.7109375" bestFit="1" customWidth="1"/>
    <col min="5" max="5" width="21.140625" customWidth="1"/>
    <col min="6" max="6" width="11.7109375" customWidth="1"/>
    <col min="7" max="7" width="22.140625" bestFit="1" customWidth="1"/>
    <col min="8" max="8" width="6.85546875" bestFit="1" customWidth="1"/>
    <col min="9" max="9" width="6.7109375" bestFit="1" customWidth="1"/>
    <col min="10" max="10" width="16.7109375" bestFit="1" customWidth="1"/>
    <col min="11" max="12" width="4" bestFit="1" customWidth="1"/>
  </cols>
  <sheetData>
    <row r="1" spans="1:13">
      <c r="D1" t="s">
        <v>0</v>
      </c>
      <c r="E1" t="s">
        <v>32</v>
      </c>
      <c r="F1" t="s">
        <v>2</v>
      </c>
    </row>
    <row r="2" spans="1:13">
      <c r="A2" t="s">
        <v>33</v>
      </c>
      <c r="D2" t="s">
        <v>34</v>
      </c>
      <c r="E2" t="s">
        <v>102</v>
      </c>
      <c r="F2" t="s">
        <v>103</v>
      </c>
    </row>
    <row r="3" spans="1:13">
      <c r="D3" t="s">
        <v>7</v>
      </c>
      <c r="E3" t="s">
        <v>8</v>
      </c>
      <c r="F3" t="s">
        <v>9</v>
      </c>
    </row>
    <row r="4" spans="1:13">
      <c r="D4" t="s">
        <v>35</v>
      </c>
    </row>
    <row r="6" spans="1:13"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</row>
    <row r="7" spans="1:13">
      <c r="C7">
        <v>20</v>
      </c>
      <c r="E7">
        <f>SUM(C7)*0.1</f>
        <v>2</v>
      </c>
      <c r="F7">
        <f t="shared" ref="F7" si="0">SUM(C7*0.01)</f>
        <v>0.2</v>
      </c>
      <c r="H7">
        <f>SUM(E7*0.0075)</f>
        <v>1.4999999999999999E-2</v>
      </c>
      <c r="I7">
        <f>SUM(F7)*0.05</f>
        <v>1.0000000000000002E-2</v>
      </c>
      <c r="K7">
        <f t="shared" ref="K7" si="1">SUM(H7/0.01)</f>
        <v>1.5</v>
      </c>
      <c r="L7">
        <f>SUM(I7)/0.01</f>
        <v>1.0000000000000002</v>
      </c>
      <c r="M7">
        <v>4</v>
      </c>
    </row>
    <row r="8" spans="1:13">
      <c r="C8">
        <v>22</v>
      </c>
      <c r="E8">
        <f>SUM(C8)*0.1</f>
        <v>2.2000000000000002</v>
      </c>
      <c r="F8">
        <f t="shared" ref="F8:F22" si="2">SUM(C8*0.01)</f>
        <v>0.22</v>
      </c>
      <c r="H8">
        <f t="shared" ref="H8:H22" si="3">SUM(E8*0.0075)</f>
        <v>1.6500000000000001E-2</v>
      </c>
      <c r="I8">
        <f t="shared" ref="I8:I22" si="4">SUM(F8)*0.05</f>
        <v>1.1000000000000001E-2</v>
      </c>
      <c r="K8">
        <f t="shared" ref="K8:K22" si="5">SUM(H8/0.01)</f>
        <v>1.6500000000000001</v>
      </c>
      <c r="L8">
        <f>SUM(I8)/0.01</f>
        <v>1.1000000000000001</v>
      </c>
      <c r="M8">
        <v>4.4000000000000004</v>
      </c>
    </row>
    <row r="9" spans="1:13">
      <c r="C9">
        <v>24</v>
      </c>
      <c r="E9">
        <f t="shared" ref="E9:E22" si="6">SUM(C9)*0.1</f>
        <v>2.4000000000000004</v>
      </c>
      <c r="F9">
        <f>SUM(C9*0.01)</f>
        <v>0.24</v>
      </c>
      <c r="H9">
        <f t="shared" si="3"/>
        <v>1.8000000000000002E-2</v>
      </c>
      <c r="I9">
        <f t="shared" si="4"/>
        <v>1.2E-2</v>
      </c>
      <c r="K9">
        <f t="shared" si="5"/>
        <v>1.8000000000000003</v>
      </c>
      <c r="L9">
        <f t="shared" ref="L9:L22" si="7">SUM(I9)/0.01</f>
        <v>1.2</v>
      </c>
      <c r="M9">
        <v>4.8</v>
      </c>
    </row>
    <row r="10" spans="1:13">
      <c r="C10">
        <v>26</v>
      </c>
      <c r="E10">
        <f t="shared" si="6"/>
        <v>2.6</v>
      </c>
      <c r="F10">
        <f t="shared" si="2"/>
        <v>0.26</v>
      </c>
      <c r="H10">
        <f t="shared" si="3"/>
        <v>1.95E-2</v>
      </c>
      <c r="I10">
        <f t="shared" si="4"/>
        <v>1.3000000000000001E-2</v>
      </c>
      <c r="K10">
        <f t="shared" si="5"/>
        <v>1.95</v>
      </c>
      <c r="L10">
        <f t="shared" si="7"/>
        <v>1.3</v>
      </c>
      <c r="M10">
        <v>5.2</v>
      </c>
    </row>
    <row r="11" spans="1:13">
      <c r="C11">
        <v>28</v>
      </c>
      <c r="E11">
        <f t="shared" si="6"/>
        <v>2.8000000000000003</v>
      </c>
      <c r="F11">
        <f t="shared" si="2"/>
        <v>0.28000000000000003</v>
      </c>
      <c r="H11">
        <f t="shared" si="3"/>
        <v>2.1000000000000001E-2</v>
      </c>
      <c r="I11">
        <f t="shared" si="4"/>
        <v>1.4000000000000002E-2</v>
      </c>
      <c r="K11">
        <f t="shared" si="5"/>
        <v>2.1</v>
      </c>
      <c r="L11">
        <f t="shared" si="7"/>
        <v>1.4000000000000001</v>
      </c>
      <c r="M11">
        <v>5.6</v>
      </c>
    </row>
    <row r="12" spans="1:13">
      <c r="C12">
        <v>30</v>
      </c>
      <c r="E12">
        <f t="shared" si="6"/>
        <v>3</v>
      </c>
      <c r="F12">
        <f t="shared" si="2"/>
        <v>0.3</v>
      </c>
      <c r="H12">
        <f t="shared" si="3"/>
        <v>2.2499999999999999E-2</v>
      </c>
      <c r="I12">
        <f t="shared" si="4"/>
        <v>1.4999999999999999E-2</v>
      </c>
      <c r="K12">
        <f t="shared" si="5"/>
        <v>2.25</v>
      </c>
      <c r="L12">
        <f t="shared" si="7"/>
        <v>1.5</v>
      </c>
      <c r="M12">
        <v>6</v>
      </c>
    </row>
    <row r="13" spans="1:13">
      <c r="C13">
        <v>32</v>
      </c>
      <c r="E13">
        <f t="shared" si="6"/>
        <v>3.2</v>
      </c>
      <c r="F13">
        <f t="shared" si="2"/>
        <v>0.32</v>
      </c>
      <c r="H13">
        <f t="shared" si="3"/>
        <v>2.4E-2</v>
      </c>
      <c r="I13">
        <f t="shared" si="4"/>
        <v>1.6E-2</v>
      </c>
      <c r="K13">
        <f t="shared" si="5"/>
        <v>2.4</v>
      </c>
      <c r="L13">
        <f t="shared" si="7"/>
        <v>1.6</v>
      </c>
      <c r="M13">
        <v>6.4</v>
      </c>
    </row>
    <row r="14" spans="1:13">
      <c r="C14">
        <v>34</v>
      </c>
      <c r="E14">
        <f t="shared" si="6"/>
        <v>3.4000000000000004</v>
      </c>
      <c r="F14">
        <f t="shared" si="2"/>
        <v>0.34</v>
      </c>
      <c r="H14">
        <f t="shared" si="3"/>
        <v>2.5500000000000002E-2</v>
      </c>
      <c r="I14">
        <f t="shared" si="4"/>
        <v>1.7000000000000001E-2</v>
      </c>
      <c r="K14">
        <f t="shared" si="5"/>
        <v>2.5500000000000003</v>
      </c>
      <c r="L14">
        <f t="shared" si="7"/>
        <v>1.7000000000000002</v>
      </c>
      <c r="M14">
        <v>6.8</v>
      </c>
    </row>
    <row r="15" spans="1:13">
      <c r="C15">
        <v>36</v>
      </c>
      <c r="E15">
        <f t="shared" si="6"/>
        <v>3.6</v>
      </c>
      <c r="F15">
        <f t="shared" si="2"/>
        <v>0.36</v>
      </c>
      <c r="H15">
        <f t="shared" si="3"/>
        <v>2.7E-2</v>
      </c>
      <c r="I15">
        <f t="shared" si="4"/>
        <v>1.7999999999999999E-2</v>
      </c>
      <c r="K15">
        <f t="shared" si="5"/>
        <v>2.6999999999999997</v>
      </c>
      <c r="L15">
        <f t="shared" si="7"/>
        <v>1.7999999999999998</v>
      </c>
      <c r="M15">
        <v>7.2</v>
      </c>
    </row>
    <row r="16" spans="1:13">
      <c r="C16">
        <v>38</v>
      </c>
      <c r="E16">
        <f t="shared" si="6"/>
        <v>3.8000000000000003</v>
      </c>
      <c r="F16">
        <f t="shared" si="2"/>
        <v>0.38</v>
      </c>
      <c r="H16">
        <f t="shared" si="3"/>
        <v>2.8500000000000001E-2</v>
      </c>
      <c r="I16">
        <f t="shared" si="4"/>
        <v>1.9000000000000003E-2</v>
      </c>
      <c r="K16">
        <f t="shared" si="5"/>
        <v>2.85</v>
      </c>
      <c r="L16">
        <f t="shared" si="7"/>
        <v>1.9000000000000004</v>
      </c>
      <c r="M16">
        <v>7.6</v>
      </c>
    </row>
    <row r="17" spans="3:13">
      <c r="C17">
        <v>40</v>
      </c>
      <c r="E17">
        <f t="shared" si="6"/>
        <v>4</v>
      </c>
      <c r="F17">
        <f t="shared" si="2"/>
        <v>0.4</v>
      </c>
      <c r="H17">
        <f t="shared" si="3"/>
        <v>0.03</v>
      </c>
      <c r="I17">
        <f t="shared" si="4"/>
        <v>2.0000000000000004E-2</v>
      </c>
      <c r="K17">
        <f t="shared" si="5"/>
        <v>3</v>
      </c>
      <c r="L17">
        <f t="shared" si="7"/>
        <v>2.0000000000000004</v>
      </c>
      <c r="M17">
        <v>8</v>
      </c>
    </row>
    <row r="18" spans="3:13">
      <c r="C18">
        <v>42</v>
      </c>
      <c r="E18">
        <f t="shared" si="6"/>
        <v>4.2</v>
      </c>
      <c r="F18">
        <f t="shared" si="2"/>
        <v>0.42</v>
      </c>
      <c r="H18">
        <f t="shared" si="3"/>
        <v>3.15E-2</v>
      </c>
      <c r="I18">
        <f t="shared" si="4"/>
        <v>2.1000000000000001E-2</v>
      </c>
      <c r="K18">
        <f t="shared" si="5"/>
        <v>3.15</v>
      </c>
      <c r="L18">
        <f t="shared" si="7"/>
        <v>2.1</v>
      </c>
      <c r="M18">
        <v>8.4</v>
      </c>
    </row>
    <row r="19" spans="3:13">
      <c r="C19">
        <v>44</v>
      </c>
      <c r="E19">
        <f t="shared" si="6"/>
        <v>4.4000000000000004</v>
      </c>
      <c r="F19">
        <f t="shared" si="2"/>
        <v>0.44</v>
      </c>
      <c r="H19">
        <f t="shared" si="3"/>
        <v>3.3000000000000002E-2</v>
      </c>
      <c r="I19">
        <f t="shared" si="4"/>
        <v>2.2000000000000002E-2</v>
      </c>
      <c r="K19">
        <f t="shared" si="5"/>
        <v>3.3000000000000003</v>
      </c>
      <c r="L19">
        <f t="shared" si="7"/>
        <v>2.2000000000000002</v>
      </c>
      <c r="M19">
        <v>8.8000000000000007</v>
      </c>
    </row>
    <row r="20" spans="3:13">
      <c r="C20">
        <v>46</v>
      </c>
      <c r="E20">
        <f t="shared" si="6"/>
        <v>4.6000000000000005</v>
      </c>
      <c r="F20">
        <f t="shared" si="2"/>
        <v>0.46</v>
      </c>
      <c r="H20">
        <f t="shared" si="3"/>
        <v>3.4500000000000003E-2</v>
      </c>
      <c r="I20">
        <f t="shared" si="4"/>
        <v>2.3000000000000003E-2</v>
      </c>
      <c r="K20">
        <f t="shared" si="5"/>
        <v>3.45</v>
      </c>
      <c r="L20">
        <f t="shared" si="7"/>
        <v>2.3000000000000003</v>
      </c>
      <c r="M20">
        <v>9.1999999999999993</v>
      </c>
    </row>
    <row r="21" spans="3:13">
      <c r="C21">
        <v>48</v>
      </c>
      <c r="E21">
        <f t="shared" si="6"/>
        <v>4.8000000000000007</v>
      </c>
      <c r="F21">
        <f t="shared" si="2"/>
        <v>0.48</v>
      </c>
      <c r="H21">
        <f t="shared" si="3"/>
        <v>3.6000000000000004E-2</v>
      </c>
      <c r="I21">
        <f t="shared" si="4"/>
        <v>2.4E-2</v>
      </c>
      <c r="K21">
        <f t="shared" si="5"/>
        <v>3.6000000000000005</v>
      </c>
      <c r="L21">
        <f t="shared" si="7"/>
        <v>2.4</v>
      </c>
      <c r="M21">
        <v>10</v>
      </c>
    </row>
    <row r="22" spans="3:13">
      <c r="C22">
        <v>50</v>
      </c>
      <c r="E22">
        <f t="shared" si="6"/>
        <v>5</v>
      </c>
      <c r="F22">
        <f t="shared" si="2"/>
        <v>0.5</v>
      </c>
      <c r="H22">
        <f t="shared" si="3"/>
        <v>3.7499999999999999E-2</v>
      </c>
      <c r="I22">
        <f t="shared" si="4"/>
        <v>2.5000000000000001E-2</v>
      </c>
      <c r="K22">
        <f t="shared" si="5"/>
        <v>3.75</v>
      </c>
      <c r="L22">
        <f t="shared" si="7"/>
        <v>2.5</v>
      </c>
      <c r="M22">
        <v>10.4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919D-B7B6-4A9D-B16B-4E4C70A027D5}">
  <dimension ref="A1:AJ32"/>
  <sheetViews>
    <sheetView workbookViewId="0">
      <selection activeCell="H2" sqref="H2"/>
    </sheetView>
  </sheetViews>
  <sheetFormatPr defaultColWidth="8.85546875" defaultRowHeight="15"/>
  <cols>
    <col min="1" max="1" width="20.28515625" customWidth="1"/>
    <col min="2" max="2" width="21.85546875" customWidth="1"/>
    <col min="8" max="8" width="10.85546875" customWidth="1"/>
    <col min="9" max="9" width="10" bestFit="1" customWidth="1"/>
    <col min="16" max="16" width="11.85546875" customWidth="1"/>
  </cols>
  <sheetData>
    <row r="1" spans="1:36">
      <c r="A1" t="s">
        <v>0</v>
      </c>
      <c r="B1" t="s">
        <v>32</v>
      </c>
      <c r="C1" t="s">
        <v>48</v>
      </c>
      <c r="H1" t="s">
        <v>2</v>
      </c>
      <c r="P1" t="s">
        <v>49</v>
      </c>
      <c r="Q1" t="s">
        <v>50</v>
      </c>
      <c r="V1" t="s">
        <v>49</v>
      </c>
      <c r="W1" t="s">
        <v>50</v>
      </c>
      <c r="AE1" t="s">
        <v>51</v>
      </c>
      <c r="AF1" t="s">
        <v>10</v>
      </c>
      <c r="AG1" t="s">
        <v>52</v>
      </c>
      <c r="AI1" t="s">
        <v>53</v>
      </c>
      <c r="AJ1" t="s">
        <v>54</v>
      </c>
    </row>
    <row r="2" spans="1:36">
      <c r="A2" t="s">
        <v>10</v>
      </c>
      <c r="B2" t="s">
        <v>55</v>
      </c>
      <c r="C2" t="s">
        <v>56</v>
      </c>
      <c r="H2" t="s">
        <v>57</v>
      </c>
      <c r="P2" s="5">
        <v>4.5138888888888888E-2</v>
      </c>
      <c r="Q2" t="s">
        <v>58</v>
      </c>
      <c r="V2" s="5">
        <v>4.8611111111111112E-2</v>
      </c>
      <c r="W2" t="s">
        <v>59</v>
      </c>
      <c r="AE2">
        <v>9</v>
      </c>
      <c r="AF2">
        <v>1</v>
      </c>
      <c r="AG2">
        <f>AE2+AF2</f>
        <v>10</v>
      </c>
    </row>
    <row r="3" spans="1:36">
      <c r="AD3" t="s">
        <v>60</v>
      </c>
      <c r="AE3">
        <v>1</v>
      </c>
      <c r="AF3">
        <f>AE3*AF2/AE2</f>
        <v>0.1111111111111111</v>
      </c>
      <c r="AG3">
        <f>AE3+AF3</f>
        <v>1.1111111111111112</v>
      </c>
    </row>
    <row r="4" spans="1:36">
      <c r="AD4" t="s">
        <v>61</v>
      </c>
      <c r="AF4">
        <f>AF3/0.01</f>
        <v>11.111111111111111</v>
      </c>
      <c r="AI4">
        <f>0.1/1.1*0.3</f>
        <v>2.7272727272727271E-2</v>
      </c>
      <c r="AJ4">
        <f>(0.03-AI4)/0.03*100</f>
        <v>9.0909090909090917</v>
      </c>
    </row>
    <row r="5" spans="1:36">
      <c r="A5" t="s">
        <v>62</v>
      </c>
      <c r="H5" t="s">
        <v>63</v>
      </c>
    </row>
    <row r="6" spans="1:36">
      <c r="A6" t="s">
        <v>64</v>
      </c>
      <c r="B6" t="s">
        <v>65</v>
      </c>
      <c r="C6" t="s">
        <v>66</v>
      </c>
      <c r="H6" t="s">
        <v>67</v>
      </c>
      <c r="I6" t="s">
        <v>68</v>
      </c>
      <c r="J6" t="s">
        <v>69</v>
      </c>
      <c r="K6" t="s">
        <v>70</v>
      </c>
      <c r="AD6" t="s">
        <v>71</v>
      </c>
      <c r="AE6">
        <v>0.9</v>
      </c>
      <c r="AF6">
        <v>0.1</v>
      </c>
    </row>
    <row r="7" spans="1:36">
      <c r="H7">
        <v>18</v>
      </c>
      <c r="I7">
        <f>H7*0.0001</f>
        <v>1.8000000000000002E-3</v>
      </c>
      <c r="J7">
        <f>I7/0.3</f>
        <v>6.000000000000001E-3</v>
      </c>
      <c r="K7">
        <f>J7/0.01</f>
        <v>0.60000000000000009</v>
      </c>
      <c r="O7" t="s">
        <v>67</v>
      </c>
      <c r="P7" t="s">
        <v>68</v>
      </c>
      <c r="Q7" t="s">
        <v>69</v>
      </c>
      <c r="R7" t="s">
        <v>70</v>
      </c>
      <c r="U7" t="s">
        <v>67</v>
      </c>
      <c r="V7" t="s">
        <v>68</v>
      </c>
      <c r="W7" t="s">
        <v>69</v>
      </c>
      <c r="X7" t="s">
        <v>70</v>
      </c>
      <c r="AD7" t="s">
        <v>61</v>
      </c>
      <c r="AE7">
        <f>AF7*9</f>
        <v>45</v>
      </c>
      <c r="AF7">
        <v>5</v>
      </c>
    </row>
    <row r="8" spans="1:36">
      <c r="A8" t="s">
        <v>67</v>
      </c>
      <c r="B8" t="s">
        <v>72</v>
      </c>
      <c r="H8">
        <f>H7+2</f>
        <v>20</v>
      </c>
      <c r="I8">
        <f t="shared" ref="I8:I28" si="0">H8*0.0001</f>
        <v>2E-3</v>
      </c>
      <c r="J8">
        <f t="shared" ref="J8:J28" si="1">I8/0.3</f>
        <v>6.6666666666666671E-3</v>
      </c>
      <c r="K8">
        <f t="shared" ref="K8:K28" si="2">J8/0.01</f>
        <v>0.66666666666666674</v>
      </c>
      <c r="O8">
        <v>18</v>
      </c>
      <c r="P8">
        <f>O8*0.0001</f>
        <v>1.8000000000000002E-3</v>
      </c>
      <c r="Q8">
        <f>P8/0.06</f>
        <v>3.0000000000000002E-2</v>
      </c>
      <c r="R8">
        <f>Q8/0.01</f>
        <v>3</v>
      </c>
      <c r="U8">
        <v>18</v>
      </c>
      <c r="V8">
        <f>U8*0.0001</f>
        <v>1.8000000000000002E-3</v>
      </c>
      <c r="W8">
        <f>V8/0.03</f>
        <v>6.0000000000000005E-2</v>
      </c>
      <c r="X8">
        <f>W8/0.01</f>
        <v>6</v>
      </c>
    </row>
    <row r="9" spans="1:36">
      <c r="A9">
        <v>18</v>
      </c>
      <c r="B9">
        <f>18*2</f>
        <v>36</v>
      </c>
      <c r="H9">
        <f t="shared" ref="H9:H28" si="3">H8+2</f>
        <v>22</v>
      </c>
      <c r="I9">
        <f t="shared" si="0"/>
        <v>2.2000000000000001E-3</v>
      </c>
      <c r="J9">
        <f t="shared" si="1"/>
        <v>7.3333333333333341E-3</v>
      </c>
      <c r="K9">
        <f t="shared" si="2"/>
        <v>0.73333333333333339</v>
      </c>
      <c r="O9">
        <f>O8+2</f>
        <v>20</v>
      </c>
      <c r="P9">
        <f t="shared" ref="P9:P29" si="4">O9*0.0001</f>
        <v>2E-3</v>
      </c>
      <c r="Q9">
        <f t="shared" ref="Q9:Q29" si="5">P9/0.06</f>
        <v>3.3333333333333333E-2</v>
      </c>
      <c r="R9">
        <f t="shared" ref="R9:R29" si="6">Q9/0.01</f>
        <v>3.333333333333333</v>
      </c>
      <c r="U9">
        <f>U8+2</f>
        <v>20</v>
      </c>
      <c r="V9">
        <f t="shared" ref="V9:V29" si="7">U9*0.0001</f>
        <v>2E-3</v>
      </c>
      <c r="W9">
        <f t="shared" ref="W9:W29" si="8">V9/0.03</f>
        <v>6.6666666666666666E-2</v>
      </c>
      <c r="X9">
        <f t="shared" ref="X9:X29" si="9">W9/0.01</f>
        <v>6.6666666666666661</v>
      </c>
    </row>
    <row r="10" spans="1:36">
      <c r="A10">
        <f>A9+2</f>
        <v>20</v>
      </c>
      <c r="B10">
        <f>A10*2</f>
        <v>40</v>
      </c>
      <c r="H10">
        <f t="shared" si="3"/>
        <v>24</v>
      </c>
      <c r="I10">
        <f t="shared" si="0"/>
        <v>2.4000000000000002E-3</v>
      </c>
      <c r="J10">
        <f t="shared" si="1"/>
        <v>8.0000000000000019E-3</v>
      </c>
      <c r="K10">
        <f t="shared" si="2"/>
        <v>0.80000000000000016</v>
      </c>
      <c r="O10">
        <f t="shared" ref="O10:O29" si="10">O9+2</f>
        <v>22</v>
      </c>
      <c r="P10">
        <f t="shared" si="4"/>
        <v>2.2000000000000001E-3</v>
      </c>
      <c r="Q10">
        <f t="shared" si="5"/>
        <v>3.6666666666666667E-2</v>
      </c>
      <c r="R10">
        <f t="shared" si="6"/>
        <v>3.6666666666666665</v>
      </c>
      <c r="U10">
        <f t="shared" ref="U10:U29" si="11">U9+2</f>
        <v>22</v>
      </c>
      <c r="V10">
        <f t="shared" si="7"/>
        <v>2.2000000000000001E-3</v>
      </c>
      <c r="W10">
        <f t="shared" si="8"/>
        <v>7.3333333333333334E-2</v>
      </c>
      <c r="X10">
        <f t="shared" si="9"/>
        <v>7.333333333333333</v>
      </c>
    </row>
    <row r="11" spans="1:36">
      <c r="A11">
        <f t="shared" ref="A11:A30" si="12">A10+2</f>
        <v>22</v>
      </c>
      <c r="B11">
        <f>A11*2</f>
        <v>44</v>
      </c>
      <c r="H11">
        <f t="shared" si="3"/>
        <v>26</v>
      </c>
      <c r="I11">
        <f t="shared" si="0"/>
        <v>2.6000000000000003E-3</v>
      </c>
      <c r="J11">
        <f t="shared" si="1"/>
        <v>8.666666666666668E-3</v>
      </c>
      <c r="K11">
        <f t="shared" si="2"/>
        <v>0.86666666666666681</v>
      </c>
      <c r="O11">
        <f t="shared" si="10"/>
        <v>24</v>
      </c>
      <c r="P11">
        <f t="shared" si="4"/>
        <v>2.4000000000000002E-3</v>
      </c>
      <c r="Q11">
        <f t="shared" si="5"/>
        <v>4.0000000000000008E-2</v>
      </c>
      <c r="R11">
        <f t="shared" si="6"/>
        <v>4.0000000000000009</v>
      </c>
      <c r="U11">
        <f t="shared" si="11"/>
        <v>24</v>
      </c>
      <c r="V11">
        <f t="shared" si="7"/>
        <v>2.4000000000000002E-3</v>
      </c>
      <c r="W11">
        <f t="shared" si="8"/>
        <v>8.0000000000000016E-2</v>
      </c>
      <c r="X11">
        <f t="shared" si="9"/>
        <v>8.0000000000000018</v>
      </c>
    </row>
    <row r="12" spans="1:36">
      <c r="A12">
        <f t="shared" si="12"/>
        <v>24</v>
      </c>
      <c r="B12">
        <f t="shared" ref="B12:B30" si="13">A12*2</f>
        <v>48</v>
      </c>
      <c r="H12">
        <f t="shared" si="3"/>
        <v>28</v>
      </c>
      <c r="I12">
        <f t="shared" si="0"/>
        <v>2.8E-3</v>
      </c>
      <c r="J12">
        <f t="shared" si="1"/>
        <v>9.3333333333333341E-3</v>
      </c>
      <c r="K12">
        <f t="shared" si="2"/>
        <v>0.93333333333333335</v>
      </c>
      <c r="O12">
        <f t="shared" si="10"/>
        <v>26</v>
      </c>
      <c r="P12">
        <f t="shared" si="4"/>
        <v>2.6000000000000003E-3</v>
      </c>
      <c r="Q12">
        <f t="shared" si="5"/>
        <v>4.3333333333333342E-2</v>
      </c>
      <c r="R12">
        <f t="shared" si="6"/>
        <v>4.3333333333333339</v>
      </c>
      <c r="U12">
        <f t="shared" si="11"/>
        <v>26</v>
      </c>
      <c r="V12">
        <f t="shared" si="7"/>
        <v>2.6000000000000003E-3</v>
      </c>
      <c r="W12">
        <f t="shared" si="8"/>
        <v>8.6666666666666684E-2</v>
      </c>
      <c r="X12">
        <f t="shared" si="9"/>
        <v>8.6666666666666679</v>
      </c>
    </row>
    <row r="13" spans="1:36">
      <c r="A13">
        <f t="shared" si="12"/>
        <v>26</v>
      </c>
      <c r="B13">
        <f t="shared" si="13"/>
        <v>52</v>
      </c>
      <c r="H13">
        <f t="shared" si="3"/>
        <v>30</v>
      </c>
      <c r="I13">
        <f t="shared" si="0"/>
        <v>3.0000000000000001E-3</v>
      </c>
      <c r="J13">
        <f t="shared" si="1"/>
        <v>0.01</v>
      </c>
      <c r="K13">
        <f t="shared" si="2"/>
        <v>1</v>
      </c>
      <c r="O13">
        <f t="shared" si="10"/>
        <v>28</v>
      </c>
      <c r="P13">
        <f t="shared" si="4"/>
        <v>2.8E-3</v>
      </c>
      <c r="Q13">
        <f t="shared" si="5"/>
        <v>4.6666666666666669E-2</v>
      </c>
      <c r="R13">
        <f t="shared" si="6"/>
        <v>4.666666666666667</v>
      </c>
      <c r="U13">
        <f t="shared" si="11"/>
        <v>28</v>
      </c>
      <c r="V13">
        <f t="shared" si="7"/>
        <v>2.8E-3</v>
      </c>
      <c r="W13">
        <f t="shared" si="8"/>
        <v>9.3333333333333338E-2</v>
      </c>
      <c r="X13">
        <f t="shared" si="9"/>
        <v>9.3333333333333339</v>
      </c>
    </row>
    <row r="14" spans="1:36">
      <c r="A14">
        <f t="shared" si="12"/>
        <v>28</v>
      </c>
      <c r="B14">
        <f t="shared" si="13"/>
        <v>56</v>
      </c>
      <c r="H14">
        <f t="shared" si="3"/>
        <v>32</v>
      </c>
      <c r="I14">
        <f t="shared" si="0"/>
        <v>3.2000000000000002E-3</v>
      </c>
      <c r="J14">
        <f t="shared" si="1"/>
        <v>1.0666666666666668E-2</v>
      </c>
      <c r="K14">
        <f t="shared" si="2"/>
        <v>1.0666666666666669</v>
      </c>
      <c r="O14" s="6">
        <f t="shared" si="10"/>
        <v>30</v>
      </c>
      <c r="P14" s="6">
        <f t="shared" si="4"/>
        <v>3.0000000000000001E-3</v>
      </c>
      <c r="Q14" s="6">
        <f>P14/0.06</f>
        <v>0.05</v>
      </c>
      <c r="R14" s="6">
        <f t="shared" si="6"/>
        <v>5</v>
      </c>
      <c r="U14" s="6">
        <f t="shared" si="11"/>
        <v>30</v>
      </c>
      <c r="V14" s="6">
        <f t="shared" si="7"/>
        <v>3.0000000000000001E-3</v>
      </c>
      <c r="W14" s="6">
        <f>V14/0.03</f>
        <v>0.1</v>
      </c>
      <c r="X14" s="6">
        <f t="shared" si="9"/>
        <v>10</v>
      </c>
    </row>
    <row r="15" spans="1:36">
      <c r="A15">
        <f t="shared" si="12"/>
        <v>30</v>
      </c>
      <c r="B15">
        <f t="shared" si="13"/>
        <v>60</v>
      </c>
      <c r="H15">
        <f t="shared" si="3"/>
        <v>34</v>
      </c>
      <c r="I15">
        <f t="shared" si="0"/>
        <v>3.4000000000000002E-3</v>
      </c>
      <c r="J15">
        <f t="shared" si="1"/>
        <v>1.1333333333333334E-2</v>
      </c>
      <c r="K15">
        <f t="shared" si="2"/>
        <v>1.1333333333333333</v>
      </c>
      <c r="O15">
        <f t="shared" si="10"/>
        <v>32</v>
      </c>
      <c r="P15">
        <f t="shared" si="4"/>
        <v>3.2000000000000002E-3</v>
      </c>
      <c r="Q15">
        <f t="shared" si="5"/>
        <v>5.3333333333333337E-2</v>
      </c>
      <c r="R15">
        <f t="shared" si="6"/>
        <v>5.3333333333333339</v>
      </c>
      <c r="U15">
        <f t="shared" si="11"/>
        <v>32</v>
      </c>
      <c r="V15">
        <f t="shared" si="7"/>
        <v>3.2000000000000002E-3</v>
      </c>
      <c r="W15">
        <f t="shared" si="8"/>
        <v>0.10666666666666667</v>
      </c>
      <c r="X15">
        <f t="shared" si="9"/>
        <v>10.666666666666668</v>
      </c>
    </row>
    <row r="16" spans="1:36">
      <c r="A16">
        <f t="shared" si="12"/>
        <v>32</v>
      </c>
      <c r="B16">
        <f t="shared" si="13"/>
        <v>64</v>
      </c>
      <c r="H16">
        <f t="shared" si="3"/>
        <v>36</v>
      </c>
      <c r="I16">
        <f t="shared" si="0"/>
        <v>3.6000000000000003E-3</v>
      </c>
      <c r="J16">
        <f t="shared" si="1"/>
        <v>1.2000000000000002E-2</v>
      </c>
      <c r="K16">
        <f t="shared" si="2"/>
        <v>1.2000000000000002</v>
      </c>
      <c r="O16">
        <f t="shared" si="10"/>
        <v>34</v>
      </c>
      <c r="P16">
        <f t="shared" si="4"/>
        <v>3.4000000000000002E-3</v>
      </c>
      <c r="Q16">
        <f t="shared" si="5"/>
        <v>5.6666666666666671E-2</v>
      </c>
      <c r="R16">
        <f t="shared" si="6"/>
        <v>5.666666666666667</v>
      </c>
      <c r="U16">
        <f t="shared" si="11"/>
        <v>34</v>
      </c>
      <c r="V16">
        <f t="shared" si="7"/>
        <v>3.4000000000000002E-3</v>
      </c>
      <c r="W16">
        <f t="shared" si="8"/>
        <v>0.11333333333333334</v>
      </c>
      <c r="X16">
        <f t="shared" si="9"/>
        <v>11.333333333333334</v>
      </c>
    </row>
    <row r="17" spans="1:24">
      <c r="A17">
        <f t="shared" si="12"/>
        <v>34</v>
      </c>
      <c r="B17">
        <f t="shared" si="13"/>
        <v>68</v>
      </c>
      <c r="H17">
        <f t="shared" si="3"/>
        <v>38</v>
      </c>
      <c r="I17">
        <f t="shared" si="0"/>
        <v>3.8E-3</v>
      </c>
      <c r="J17">
        <f t="shared" si="1"/>
        <v>1.2666666666666666E-2</v>
      </c>
      <c r="K17">
        <f t="shared" si="2"/>
        <v>1.2666666666666666</v>
      </c>
      <c r="O17">
        <f t="shared" si="10"/>
        <v>36</v>
      </c>
      <c r="P17">
        <f t="shared" si="4"/>
        <v>3.6000000000000003E-3</v>
      </c>
      <c r="Q17">
        <f t="shared" si="5"/>
        <v>6.0000000000000005E-2</v>
      </c>
      <c r="R17">
        <f t="shared" si="6"/>
        <v>6</v>
      </c>
      <c r="U17">
        <f t="shared" si="11"/>
        <v>36</v>
      </c>
      <c r="V17">
        <f t="shared" si="7"/>
        <v>3.6000000000000003E-3</v>
      </c>
      <c r="W17">
        <f t="shared" si="8"/>
        <v>0.12000000000000001</v>
      </c>
      <c r="X17">
        <f t="shared" si="9"/>
        <v>12</v>
      </c>
    </row>
    <row r="18" spans="1:24">
      <c r="A18">
        <f t="shared" si="12"/>
        <v>36</v>
      </c>
      <c r="B18">
        <f t="shared" si="13"/>
        <v>72</v>
      </c>
      <c r="H18">
        <f t="shared" si="3"/>
        <v>40</v>
      </c>
      <c r="I18">
        <f t="shared" si="0"/>
        <v>4.0000000000000001E-3</v>
      </c>
      <c r="J18">
        <f t="shared" si="1"/>
        <v>1.3333333333333334E-2</v>
      </c>
      <c r="K18">
        <f t="shared" si="2"/>
        <v>1.3333333333333335</v>
      </c>
      <c r="O18">
        <f t="shared" si="10"/>
        <v>38</v>
      </c>
      <c r="P18">
        <f t="shared" si="4"/>
        <v>3.8E-3</v>
      </c>
      <c r="Q18">
        <f t="shared" si="5"/>
        <v>6.3333333333333339E-2</v>
      </c>
      <c r="R18">
        <f t="shared" si="6"/>
        <v>6.3333333333333339</v>
      </c>
      <c r="U18">
        <f t="shared" si="11"/>
        <v>38</v>
      </c>
      <c r="V18">
        <f t="shared" si="7"/>
        <v>3.8E-3</v>
      </c>
      <c r="W18">
        <f t="shared" si="8"/>
        <v>0.12666666666666668</v>
      </c>
      <c r="X18">
        <f t="shared" si="9"/>
        <v>12.666666666666668</v>
      </c>
    </row>
    <row r="19" spans="1:24">
      <c r="A19">
        <f t="shared" si="12"/>
        <v>38</v>
      </c>
      <c r="B19">
        <f t="shared" si="13"/>
        <v>76</v>
      </c>
      <c r="H19">
        <f t="shared" si="3"/>
        <v>42</v>
      </c>
      <c r="I19">
        <f t="shared" si="0"/>
        <v>4.2000000000000006E-3</v>
      </c>
      <c r="J19">
        <f t="shared" si="1"/>
        <v>1.4000000000000002E-2</v>
      </c>
      <c r="K19">
        <f t="shared" si="2"/>
        <v>1.4000000000000001</v>
      </c>
      <c r="O19">
        <f t="shared" si="10"/>
        <v>40</v>
      </c>
      <c r="P19">
        <f t="shared" si="4"/>
        <v>4.0000000000000001E-3</v>
      </c>
      <c r="Q19">
        <f t="shared" si="5"/>
        <v>6.6666666666666666E-2</v>
      </c>
      <c r="R19">
        <f t="shared" si="6"/>
        <v>6.6666666666666661</v>
      </c>
      <c r="U19">
        <f t="shared" si="11"/>
        <v>40</v>
      </c>
      <c r="V19">
        <f t="shared" si="7"/>
        <v>4.0000000000000001E-3</v>
      </c>
      <c r="W19">
        <f t="shared" si="8"/>
        <v>0.13333333333333333</v>
      </c>
      <c r="X19">
        <f t="shared" si="9"/>
        <v>13.333333333333332</v>
      </c>
    </row>
    <row r="20" spans="1:24">
      <c r="A20">
        <f t="shared" si="12"/>
        <v>40</v>
      </c>
      <c r="B20">
        <f t="shared" si="13"/>
        <v>80</v>
      </c>
      <c r="H20">
        <f t="shared" si="3"/>
        <v>44</v>
      </c>
      <c r="I20">
        <f t="shared" si="0"/>
        <v>4.4000000000000003E-3</v>
      </c>
      <c r="J20">
        <f t="shared" si="1"/>
        <v>1.4666666666666668E-2</v>
      </c>
      <c r="K20">
        <f t="shared" si="2"/>
        <v>1.4666666666666668</v>
      </c>
      <c r="O20">
        <f t="shared" si="10"/>
        <v>42</v>
      </c>
      <c r="P20">
        <f t="shared" si="4"/>
        <v>4.2000000000000006E-3</v>
      </c>
      <c r="Q20">
        <f t="shared" si="5"/>
        <v>7.0000000000000007E-2</v>
      </c>
      <c r="R20">
        <f t="shared" si="6"/>
        <v>7.0000000000000009</v>
      </c>
      <c r="U20">
        <f t="shared" si="11"/>
        <v>42</v>
      </c>
      <c r="V20">
        <f t="shared" si="7"/>
        <v>4.2000000000000006E-3</v>
      </c>
      <c r="W20">
        <f t="shared" si="8"/>
        <v>0.14000000000000001</v>
      </c>
      <c r="X20">
        <f t="shared" si="9"/>
        <v>14.000000000000002</v>
      </c>
    </row>
    <row r="21" spans="1:24">
      <c r="A21">
        <f t="shared" si="12"/>
        <v>42</v>
      </c>
      <c r="B21">
        <f t="shared" si="13"/>
        <v>84</v>
      </c>
      <c r="H21">
        <f t="shared" si="3"/>
        <v>46</v>
      </c>
      <c r="I21">
        <f t="shared" si="0"/>
        <v>4.5999999999999999E-3</v>
      </c>
      <c r="J21">
        <f t="shared" si="1"/>
        <v>1.5333333333333334E-2</v>
      </c>
      <c r="K21">
        <f t="shared" si="2"/>
        <v>1.5333333333333334</v>
      </c>
      <c r="O21">
        <f t="shared" si="10"/>
        <v>44</v>
      </c>
      <c r="P21">
        <f t="shared" si="4"/>
        <v>4.4000000000000003E-3</v>
      </c>
      <c r="Q21">
        <f t="shared" si="5"/>
        <v>7.3333333333333334E-2</v>
      </c>
      <c r="R21">
        <f t="shared" si="6"/>
        <v>7.333333333333333</v>
      </c>
      <c r="U21">
        <f t="shared" si="11"/>
        <v>44</v>
      </c>
      <c r="V21">
        <f t="shared" si="7"/>
        <v>4.4000000000000003E-3</v>
      </c>
      <c r="W21">
        <f t="shared" si="8"/>
        <v>0.14666666666666667</v>
      </c>
      <c r="X21">
        <f t="shared" si="9"/>
        <v>14.666666666666666</v>
      </c>
    </row>
    <row r="22" spans="1:24">
      <c r="A22">
        <f t="shared" si="12"/>
        <v>44</v>
      </c>
      <c r="B22">
        <f t="shared" si="13"/>
        <v>88</v>
      </c>
      <c r="H22">
        <f t="shared" si="3"/>
        <v>48</v>
      </c>
      <c r="I22">
        <f t="shared" si="0"/>
        <v>4.8000000000000004E-3</v>
      </c>
      <c r="J22">
        <f t="shared" si="1"/>
        <v>1.6000000000000004E-2</v>
      </c>
      <c r="K22">
        <f t="shared" si="2"/>
        <v>1.6000000000000003</v>
      </c>
      <c r="O22">
        <f t="shared" si="10"/>
        <v>46</v>
      </c>
      <c r="P22">
        <f t="shared" si="4"/>
        <v>4.5999999999999999E-3</v>
      </c>
      <c r="Q22">
        <f t="shared" si="5"/>
        <v>7.6666666666666675E-2</v>
      </c>
      <c r="R22">
        <f t="shared" si="6"/>
        <v>7.666666666666667</v>
      </c>
      <c r="U22">
        <f t="shared" si="11"/>
        <v>46</v>
      </c>
      <c r="V22">
        <f t="shared" si="7"/>
        <v>4.5999999999999999E-3</v>
      </c>
      <c r="W22">
        <f t="shared" si="8"/>
        <v>0.15333333333333335</v>
      </c>
      <c r="X22">
        <f t="shared" si="9"/>
        <v>15.333333333333334</v>
      </c>
    </row>
    <row r="23" spans="1:24">
      <c r="A23">
        <f t="shared" si="12"/>
        <v>46</v>
      </c>
      <c r="B23">
        <f t="shared" si="13"/>
        <v>92</v>
      </c>
      <c r="H23">
        <f t="shared" si="3"/>
        <v>50</v>
      </c>
      <c r="I23">
        <f t="shared" si="0"/>
        <v>5.0000000000000001E-3</v>
      </c>
      <c r="J23">
        <f t="shared" si="1"/>
        <v>1.6666666666666666E-2</v>
      </c>
      <c r="K23">
        <f t="shared" si="2"/>
        <v>1.6666666666666665</v>
      </c>
      <c r="O23">
        <f t="shared" si="10"/>
        <v>48</v>
      </c>
      <c r="P23">
        <f t="shared" si="4"/>
        <v>4.8000000000000004E-3</v>
      </c>
      <c r="Q23">
        <f t="shared" si="5"/>
        <v>8.0000000000000016E-2</v>
      </c>
      <c r="R23">
        <f t="shared" si="6"/>
        <v>8.0000000000000018</v>
      </c>
      <c r="U23">
        <f t="shared" si="11"/>
        <v>48</v>
      </c>
      <c r="V23">
        <f t="shared" si="7"/>
        <v>4.8000000000000004E-3</v>
      </c>
      <c r="W23">
        <f t="shared" si="8"/>
        <v>0.16000000000000003</v>
      </c>
      <c r="X23">
        <f t="shared" si="9"/>
        <v>16.000000000000004</v>
      </c>
    </row>
    <row r="24" spans="1:24">
      <c r="A24">
        <f t="shared" si="12"/>
        <v>48</v>
      </c>
      <c r="B24">
        <f t="shared" si="13"/>
        <v>96</v>
      </c>
      <c r="H24">
        <f t="shared" si="3"/>
        <v>52</v>
      </c>
      <c r="I24">
        <f t="shared" si="0"/>
        <v>5.2000000000000006E-3</v>
      </c>
      <c r="J24">
        <f t="shared" si="1"/>
        <v>1.7333333333333336E-2</v>
      </c>
      <c r="K24">
        <f t="shared" si="2"/>
        <v>1.7333333333333336</v>
      </c>
      <c r="O24">
        <f t="shared" si="10"/>
        <v>50</v>
      </c>
      <c r="P24">
        <f t="shared" si="4"/>
        <v>5.0000000000000001E-3</v>
      </c>
      <c r="Q24">
        <f t="shared" si="5"/>
        <v>8.3333333333333343E-2</v>
      </c>
      <c r="R24">
        <f t="shared" si="6"/>
        <v>8.3333333333333339</v>
      </c>
      <c r="U24">
        <f t="shared" si="11"/>
        <v>50</v>
      </c>
      <c r="V24">
        <f t="shared" si="7"/>
        <v>5.0000000000000001E-3</v>
      </c>
      <c r="W24">
        <f t="shared" si="8"/>
        <v>0.16666666666666669</v>
      </c>
      <c r="X24">
        <f t="shared" si="9"/>
        <v>16.666666666666668</v>
      </c>
    </row>
    <row r="25" spans="1:24">
      <c r="A25">
        <f t="shared" si="12"/>
        <v>50</v>
      </c>
      <c r="B25">
        <f t="shared" si="13"/>
        <v>100</v>
      </c>
      <c r="H25">
        <f t="shared" si="3"/>
        <v>54</v>
      </c>
      <c r="I25">
        <f t="shared" si="0"/>
        <v>5.4000000000000003E-3</v>
      </c>
      <c r="J25">
        <f t="shared" si="1"/>
        <v>1.8000000000000002E-2</v>
      </c>
      <c r="K25">
        <f t="shared" si="2"/>
        <v>1.8000000000000003</v>
      </c>
      <c r="O25">
        <f t="shared" si="10"/>
        <v>52</v>
      </c>
      <c r="P25">
        <f t="shared" si="4"/>
        <v>5.2000000000000006E-3</v>
      </c>
      <c r="Q25">
        <f t="shared" si="5"/>
        <v>8.6666666666666684E-2</v>
      </c>
      <c r="R25">
        <f t="shared" si="6"/>
        <v>8.6666666666666679</v>
      </c>
      <c r="U25">
        <f t="shared" si="11"/>
        <v>52</v>
      </c>
      <c r="V25">
        <f t="shared" si="7"/>
        <v>5.2000000000000006E-3</v>
      </c>
      <c r="W25">
        <f t="shared" si="8"/>
        <v>0.17333333333333337</v>
      </c>
      <c r="X25">
        <f t="shared" si="9"/>
        <v>17.333333333333336</v>
      </c>
    </row>
    <row r="26" spans="1:24">
      <c r="A26">
        <f t="shared" si="12"/>
        <v>52</v>
      </c>
      <c r="B26">
        <f t="shared" si="13"/>
        <v>104</v>
      </c>
      <c r="H26">
        <f t="shared" si="3"/>
        <v>56</v>
      </c>
      <c r="I26">
        <f t="shared" si="0"/>
        <v>5.5999999999999999E-3</v>
      </c>
      <c r="J26">
        <f t="shared" si="1"/>
        <v>1.8666666666666668E-2</v>
      </c>
      <c r="K26">
        <f t="shared" si="2"/>
        <v>1.8666666666666667</v>
      </c>
      <c r="O26">
        <f t="shared" si="10"/>
        <v>54</v>
      </c>
      <c r="P26">
        <f t="shared" si="4"/>
        <v>5.4000000000000003E-3</v>
      </c>
      <c r="Q26">
        <f t="shared" si="5"/>
        <v>9.0000000000000011E-2</v>
      </c>
      <c r="R26">
        <f t="shared" si="6"/>
        <v>9</v>
      </c>
      <c r="U26">
        <f t="shared" si="11"/>
        <v>54</v>
      </c>
      <c r="V26">
        <f t="shared" si="7"/>
        <v>5.4000000000000003E-3</v>
      </c>
      <c r="W26">
        <f t="shared" si="8"/>
        <v>0.18000000000000002</v>
      </c>
      <c r="X26">
        <f t="shared" si="9"/>
        <v>18</v>
      </c>
    </row>
    <row r="27" spans="1:24">
      <c r="A27">
        <f t="shared" si="12"/>
        <v>54</v>
      </c>
      <c r="B27">
        <f t="shared" si="13"/>
        <v>108</v>
      </c>
      <c r="H27">
        <f t="shared" si="3"/>
        <v>58</v>
      </c>
      <c r="I27">
        <f t="shared" si="0"/>
        <v>5.8000000000000005E-3</v>
      </c>
      <c r="J27">
        <f t="shared" si="1"/>
        <v>1.9333333333333334E-2</v>
      </c>
      <c r="K27">
        <f t="shared" si="2"/>
        <v>1.9333333333333333</v>
      </c>
      <c r="O27">
        <f t="shared" si="10"/>
        <v>56</v>
      </c>
      <c r="P27">
        <f t="shared" si="4"/>
        <v>5.5999999999999999E-3</v>
      </c>
      <c r="Q27">
        <f t="shared" si="5"/>
        <v>9.3333333333333338E-2</v>
      </c>
      <c r="R27">
        <f t="shared" si="6"/>
        <v>9.3333333333333339</v>
      </c>
      <c r="U27">
        <f t="shared" si="11"/>
        <v>56</v>
      </c>
      <c r="V27">
        <f t="shared" si="7"/>
        <v>5.5999999999999999E-3</v>
      </c>
      <c r="W27">
        <f t="shared" si="8"/>
        <v>0.18666666666666668</v>
      </c>
      <c r="X27">
        <f t="shared" si="9"/>
        <v>18.666666666666668</v>
      </c>
    </row>
    <row r="28" spans="1:24">
      <c r="A28">
        <f t="shared" si="12"/>
        <v>56</v>
      </c>
      <c r="B28">
        <f t="shared" si="13"/>
        <v>112</v>
      </c>
      <c r="H28">
        <f t="shared" si="3"/>
        <v>60</v>
      </c>
      <c r="I28">
        <f t="shared" si="0"/>
        <v>6.0000000000000001E-3</v>
      </c>
      <c r="J28">
        <f t="shared" si="1"/>
        <v>0.02</v>
      </c>
      <c r="K28">
        <f t="shared" si="2"/>
        <v>2</v>
      </c>
      <c r="O28">
        <f t="shared" si="10"/>
        <v>58</v>
      </c>
      <c r="P28">
        <f t="shared" si="4"/>
        <v>5.8000000000000005E-3</v>
      </c>
      <c r="Q28">
        <f t="shared" si="5"/>
        <v>9.6666666666666679E-2</v>
      </c>
      <c r="R28">
        <f t="shared" si="6"/>
        <v>9.6666666666666679</v>
      </c>
      <c r="U28">
        <f t="shared" si="11"/>
        <v>58</v>
      </c>
      <c r="V28">
        <f t="shared" si="7"/>
        <v>5.8000000000000005E-3</v>
      </c>
      <c r="W28">
        <f t="shared" si="8"/>
        <v>0.19333333333333336</v>
      </c>
      <c r="X28">
        <f t="shared" si="9"/>
        <v>19.333333333333336</v>
      </c>
    </row>
    <row r="29" spans="1:24">
      <c r="A29">
        <f t="shared" si="12"/>
        <v>58</v>
      </c>
      <c r="B29">
        <f t="shared" si="13"/>
        <v>116</v>
      </c>
      <c r="O29">
        <f t="shared" si="10"/>
        <v>60</v>
      </c>
      <c r="P29">
        <f t="shared" si="4"/>
        <v>6.0000000000000001E-3</v>
      </c>
      <c r="Q29">
        <f t="shared" si="5"/>
        <v>0.1</v>
      </c>
      <c r="R29">
        <f t="shared" si="6"/>
        <v>10</v>
      </c>
      <c r="U29">
        <f t="shared" si="11"/>
        <v>60</v>
      </c>
      <c r="V29">
        <f t="shared" si="7"/>
        <v>6.0000000000000001E-3</v>
      </c>
      <c r="W29">
        <f t="shared" si="8"/>
        <v>0.2</v>
      </c>
      <c r="X29">
        <f t="shared" si="9"/>
        <v>20</v>
      </c>
    </row>
    <row r="30" spans="1:24">
      <c r="A30">
        <f t="shared" si="12"/>
        <v>60</v>
      </c>
      <c r="B30">
        <f t="shared" si="13"/>
        <v>120</v>
      </c>
    </row>
    <row r="32" spans="1:24">
      <c r="O32" t="s">
        <v>73</v>
      </c>
      <c r="U3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3780-C0D0-460F-96B1-6CDBB680DA65}">
  <dimension ref="A1:B2"/>
  <sheetViews>
    <sheetView workbookViewId="0">
      <selection activeCell="C2" sqref="C2"/>
    </sheetView>
  </sheetViews>
  <sheetFormatPr defaultColWidth="8.85546875" defaultRowHeight="15"/>
  <cols>
    <col min="2" max="2" width="18" customWidth="1"/>
  </cols>
  <sheetData>
    <row r="1" spans="1:2">
      <c r="A1" t="s">
        <v>0</v>
      </c>
      <c r="B1" t="s">
        <v>32</v>
      </c>
    </row>
    <row r="2" spans="1:2">
      <c r="A2" t="s">
        <v>16</v>
      </c>
      <c r="B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FA5F-D6D4-48C3-8E0A-CCE7CD0085C5}">
  <dimension ref="A1:R27"/>
  <sheetViews>
    <sheetView topLeftCell="F1" workbookViewId="0">
      <selection activeCell="M10" sqref="M10"/>
    </sheetView>
  </sheetViews>
  <sheetFormatPr defaultColWidth="8.85546875" defaultRowHeight="15"/>
  <cols>
    <col min="1" max="1" width="16.42578125" customWidth="1"/>
    <col min="2" max="2" width="20" customWidth="1"/>
    <col min="8" max="8" width="11.7109375" customWidth="1"/>
    <col min="9" max="9" width="11.85546875" customWidth="1"/>
    <col min="15" max="15" width="14.28515625" customWidth="1"/>
    <col min="16" max="16" width="16.85546875" customWidth="1"/>
    <col min="17" max="17" width="14" customWidth="1"/>
  </cols>
  <sheetData>
    <row r="1" spans="1:18">
      <c r="A1" t="s">
        <v>0</v>
      </c>
      <c r="B1" t="s">
        <v>32</v>
      </c>
      <c r="M1" s="7" t="s">
        <v>76</v>
      </c>
      <c r="O1" t="s">
        <v>0</v>
      </c>
      <c r="P1" t="s">
        <v>32</v>
      </c>
    </row>
    <row r="2" spans="1:18" ht="15.75">
      <c r="A2" t="s">
        <v>77</v>
      </c>
      <c r="B2" t="s">
        <v>14</v>
      </c>
      <c r="C2" s="1" t="s">
        <v>78</v>
      </c>
      <c r="O2" t="s">
        <v>77</v>
      </c>
      <c r="P2" t="s">
        <v>14</v>
      </c>
      <c r="Q2" s="8" t="s">
        <v>15</v>
      </c>
    </row>
    <row r="5" spans="1:18">
      <c r="A5" t="s">
        <v>67</v>
      </c>
      <c r="B5" t="s">
        <v>79</v>
      </c>
      <c r="G5" t="s">
        <v>67</v>
      </c>
      <c r="H5" t="s">
        <v>68</v>
      </c>
      <c r="I5" t="s">
        <v>69</v>
      </c>
      <c r="J5" t="s">
        <v>70</v>
      </c>
      <c r="O5" t="s">
        <v>67</v>
      </c>
      <c r="P5" t="s">
        <v>68</v>
      </c>
      <c r="Q5" t="s">
        <v>69</v>
      </c>
      <c r="R5" t="s">
        <v>70</v>
      </c>
    </row>
    <row r="6" spans="1:18">
      <c r="A6">
        <v>18</v>
      </c>
      <c r="B6">
        <v>9</v>
      </c>
      <c r="G6">
        <v>18</v>
      </c>
      <c r="H6">
        <f>G6*(0.2/1000)</f>
        <v>3.6000000000000003E-3</v>
      </c>
      <c r="I6">
        <f>H6/3.8</f>
        <v>9.4736842105263175E-4</v>
      </c>
      <c r="J6">
        <f>I6/0.01</f>
        <v>9.4736842105263175E-2</v>
      </c>
      <c r="O6">
        <v>18</v>
      </c>
      <c r="P6">
        <f>O6*(1.26/1000)</f>
        <v>2.2680000000000002E-2</v>
      </c>
      <c r="Q6">
        <f>P6/3.8</f>
        <v>5.9684210526315794E-3</v>
      </c>
      <c r="R6">
        <f>Q6/0.01</f>
        <v>0.59684210526315795</v>
      </c>
    </row>
    <row r="7" spans="1:18">
      <c r="A7">
        <f>A6+2</f>
        <v>20</v>
      </c>
      <c r="B7">
        <v>10</v>
      </c>
      <c r="G7">
        <f>G6+2</f>
        <v>20</v>
      </c>
      <c r="H7">
        <f t="shared" ref="H7:H27" si="0">G7*(0.2/1000)</f>
        <v>4.0000000000000001E-3</v>
      </c>
      <c r="I7">
        <f t="shared" ref="I7:I27" si="1">H7/3.8</f>
        <v>1.0526315789473684E-3</v>
      </c>
      <c r="J7">
        <f t="shared" ref="J7:J27" si="2">I7/0.01</f>
        <v>0.10526315789473684</v>
      </c>
      <c r="O7">
        <f>O6+2</f>
        <v>20</v>
      </c>
      <c r="P7">
        <f t="shared" ref="P7:P27" si="3">O7*(1.26/1000)</f>
        <v>2.52E-2</v>
      </c>
      <c r="Q7">
        <f t="shared" ref="Q7:Q27" si="4">P7/3.8</f>
        <v>6.6315789473684215E-3</v>
      </c>
      <c r="R7">
        <f t="shared" ref="R7:R27" si="5">Q7/0.01</f>
        <v>0.66315789473684217</v>
      </c>
    </row>
    <row r="8" spans="1:18">
      <c r="A8">
        <f t="shared" ref="A8:A27" si="6">A7+2</f>
        <v>22</v>
      </c>
      <c r="B8">
        <v>11</v>
      </c>
      <c r="G8">
        <f t="shared" ref="G8:G27" si="7">G7+2</f>
        <v>22</v>
      </c>
      <c r="H8">
        <f t="shared" si="0"/>
        <v>4.4000000000000003E-3</v>
      </c>
      <c r="I8">
        <f t="shared" si="1"/>
        <v>1.1578947368421054E-3</v>
      </c>
      <c r="J8">
        <f t="shared" si="2"/>
        <v>0.11578947368421054</v>
      </c>
      <c r="O8">
        <f t="shared" ref="O8:O27" si="8">O7+2</f>
        <v>22</v>
      </c>
      <c r="P8">
        <f t="shared" si="3"/>
        <v>2.7720000000000002E-2</v>
      </c>
      <c r="Q8">
        <f t="shared" si="4"/>
        <v>7.2947368421052636E-3</v>
      </c>
      <c r="R8">
        <f t="shared" si="5"/>
        <v>0.72947368421052639</v>
      </c>
    </row>
    <row r="9" spans="1:18">
      <c r="A9">
        <f t="shared" si="6"/>
        <v>24</v>
      </c>
      <c r="B9">
        <f>B8+1</f>
        <v>12</v>
      </c>
      <c r="G9">
        <f t="shared" si="7"/>
        <v>24</v>
      </c>
      <c r="H9">
        <f t="shared" si="0"/>
        <v>4.8000000000000004E-3</v>
      </c>
      <c r="I9">
        <f t="shared" si="1"/>
        <v>1.2631578947368423E-3</v>
      </c>
      <c r="J9">
        <f t="shared" si="2"/>
        <v>0.12631578947368424</v>
      </c>
      <c r="O9">
        <f t="shared" si="8"/>
        <v>24</v>
      </c>
      <c r="P9">
        <f t="shared" si="3"/>
        <v>3.0240000000000003E-2</v>
      </c>
      <c r="Q9">
        <f t="shared" si="4"/>
        <v>7.9578947368421065E-3</v>
      </c>
      <c r="R9">
        <f t="shared" si="5"/>
        <v>0.7957894736842106</v>
      </c>
    </row>
    <row r="10" spans="1:18">
      <c r="A10">
        <f t="shared" si="6"/>
        <v>26</v>
      </c>
      <c r="B10">
        <f t="shared" ref="B10:B27" si="9">B9+1</f>
        <v>13</v>
      </c>
      <c r="G10">
        <f t="shared" si="7"/>
        <v>26</v>
      </c>
      <c r="H10">
        <f t="shared" si="0"/>
        <v>5.2000000000000006E-3</v>
      </c>
      <c r="I10">
        <f t="shared" si="1"/>
        <v>1.3684210526315791E-3</v>
      </c>
      <c r="J10">
        <f t="shared" si="2"/>
        <v>0.1368421052631579</v>
      </c>
      <c r="O10">
        <f t="shared" si="8"/>
        <v>26</v>
      </c>
      <c r="P10">
        <f t="shared" si="3"/>
        <v>3.2760000000000004E-2</v>
      </c>
      <c r="Q10">
        <f t="shared" si="4"/>
        <v>8.6210526315789494E-3</v>
      </c>
      <c r="R10">
        <f t="shared" si="5"/>
        <v>0.86210526315789493</v>
      </c>
    </row>
    <row r="11" spans="1:18">
      <c r="A11">
        <f t="shared" si="6"/>
        <v>28</v>
      </c>
      <c r="B11">
        <f t="shared" si="9"/>
        <v>14</v>
      </c>
      <c r="G11">
        <f t="shared" si="7"/>
        <v>28</v>
      </c>
      <c r="H11">
        <f t="shared" si="0"/>
        <v>5.5999999999999999E-3</v>
      </c>
      <c r="I11">
        <f t="shared" si="1"/>
        <v>1.4736842105263158E-3</v>
      </c>
      <c r="J11">
        <f t="shared" si="2"/>
        <v>0.14736842105263159</v>
      </c>
      <c r="O11">
        <f t="shared" si="8"/>
        <v>28</v>
      </c>
      <c r="P11">
        <f t="shared" si="3"/>
        <v>3.5279999999999999E-2</v>
      </c>
      <c r="Q11">
        <f t="shared" si="4"/>
        <v>9.2842105263157889E-3</v>
      </c>
      <c r="R11">
        <f t="shared" si="5"/>
        <v>0.92842105263157892</v>
      </c>
    </row>
    <row r="12" spans="1:18">
      <c r="A12">
        <f t="shared" si="6"/>
        <v>30</v>
      </c>
      <c r="B12">
        <f t="shared" si="9"/>
        <v>15</v>
      </c>
      <c r="G12">
        <f t="shared" si="7"/>
        <v>30</v>
      </c>
      <c r="H12">
        <f t="shared" si="0"/>
        <v>6.0000000000000001E-3</v>
      </c>
      <c r="I12">
        <f t="shared" si="1"/>
        <v>1.5789473684210528E-3</v>
      </c>
      <c r="J12">
        <f t="shared" si="2"/>
        <v>0.15789473684210528</v>
      </c>
      <c r="O12" s="9">
        <f t="shared" si="8"/>
        <v>30</v>
      </c>
      <c r="P12" s="9">
        <f t="shared" si="3"/>
        <v>3.78E-2</v>
      </c>
      <c r="Q12" s="9">
        <f t="shared" si="4"/>
        <v>9.9473684210526318E-3</v>
      </c>
      <c r="R12" s="9">
        <f t="shared" si="5"/>
        <v>0.99473684210526314</v>
      </c>
    </row>
    <row r="13" spans="1:18">
      <c r="A13">
        <f t="shared" si="6"/>
        <v>32</v>
      </c>
      <c r="B13">
        <f t="shared" si="9"/>
        <v>16</v>
      </c>
      <c r="G13">
        <f t="shared" si="7"/>
        <v>32</v>
      </c>
      <c r="H13">
        <f t="shared" si="0"/>
        <v>6.4000000000000003E-3</v>
      </c>
      <c r="I13">
        <f t="shared" si="1"/>
        <v>1.6842105263157896E-3</v>
      </c>
      <c r="J13">
        <f t="shared" si="2"/>
        <v>0.16842105263157894</v>
      </c>
      <c r="O13">
        <f t="shared" si="8"/>
        <v>32</v>
      </c>
      <c r="P13">
        <f t="shared" si="3"/>
        <v>4.0320000000000002E-2</v>
      </c>
      <c r="Q13">
        <f t="shared" si="4"/>
        <v>1.0610526315789475E-2</v>
      </c>
      <c r="R13">
        <f t="shared" si="5"/>
        <v>1.0610526315789475</v>
      </c>
    </row>
    <row r="14" spans="1:18">
      <c r="A14">
        <f t="shared" si="6"/>
        <v>34</v>
      </c>
      <c r="B14">
        <f t="shared" si="9"/>
        <v>17</v>
      </c>
      <c r="G14">
        <f t="shared" si="7"/>
        <v>34</v>
      </c>
      <c r="H14">
        <f t="shared" si="0"/>
        <v>6.8000000000000005E-3</v>
      </c>
      <c r="I14">
        <f t="shared" si="1"/>
        <v>1.7894736842105265E-3</v>
      </c>
      <c r="J14">
        <f t="shared" si="2"/>
        <v>0.17894736842105266</v>
      </c>
      <c r="O14">
        <f t="shared" si="8"/>
        <v>34</v>
      </c>
      <c r="P14">
        <f t="shared" si="3"/>
        <v>4.2840000000000003E-2</v>
      </c>
      <c r="Q14">
        <f t="shared" si="4"/>
        <v>1.1273684210526318E-2</v>
      </c>
      <c r="R14">
        <f t="shared" si="5"/>
        <v>1.1273684210526318</v>
      </c>
    </row>
    <row r="15" spans="1:18">
      <c r="A15">
        <f t="shared" si="6"/>
        <v>36</v>
      </c>
      <c r="B15">
        <f t="shared" si="9"/>
        <v>18</v>
      </c>
      <c r="G15">
        <f t="shared" si="7"/>
        <v>36</v>
      </c>
      <c r="H15">
        <f t="shared" si="0"/>
        <v>7.2000000000000007E-3</v>
      </c>
      <c r="I15">
        <f t="shared" si="1"/>
        <v>1.8947368421052635E-3</v>
      </c>
      <c r="J15">
        <f t="shared" si="2"/>
        <v>0.18947368421052635</v>
      </c>
      <c r="O15">
        <f t="shared" si="8"/>
        <v>36</v>
      </c>
      <c r="P15">
        <f t="shared" si="3"/>
        <v>4.5360000000000004E-2</v>
      </c>
      <c r="Q15">
        <f t="shared" si="4"/>
        <v>1.1936842105263159E-2</v>
      </c>
      <c r="R15">
        <f t="shared" si="5"/>
        <v>1.1936842105263159</v>
      </c>
    </row>
    <row r="16" spans="1:18">
      <c r="A16">
        <f t="shared" si="6"/>
        <v>38</v>
      </c>
      <c r="B16">
        <f t="shared" si="9"/>
        <v>19</v>
      </c>
      <c r="G16">
        <f t="shared" si="7"/>
        <v>38</v>
      </c>
      <c r="H16">
        <f t="shared" si="0"/>
        <v>7.6E-3</v>
      </c>
      <c r="I16">
        <f t="shared" si="1"/>
        <v>2E-3</v>
      </c>
      <c r="J16">
        <f t="shared" si="2"/>
        <v>0.2</v>
      </c>
      <c r="O16">
        <f t="shared" si="8"/>
        <v>38</v>
      </c>
      <c r="P16">
        <f t="shared" si="3"/>
        <v>4.7879999999999999E-2</v>
      </c>
      <c r="Q16">
        <f t="shared" si="4"/>
        <v>1.26E-2</v>
      </c>
      <c r="R16">
        <f t="shared" si="5"/>
        <v>1.26</v>
      </c>
    </row>
    <row r="17" spans="1:18">
      <c r="A17">
        <f t="shared" si="6"/>
        <v>40</v>
      </c>
      <c r="B17">
        <f t="shared" si="9"/>
        <v>20</v>
      </c>
      <c r="G17">
        <f t="shared" si="7"/>
        <v>40</v>
      </c>
      <c r="H17">
        <f t="shared" si="0"/>
        <v>8.0000000000000002E-3</v>
      </c>
      <c r="I17">
        <f t="shared" si="1"/>
        <v>2.1052631578947368E-3</v>
      </c>
      <c r="J17">
        <f t="shared" si="2"/>
        <v>0.21052631578947367</v>
      </c>
      <c r="O17">
        <f t="shared" si="8"/>
        <v>40</v>
      </c>
      <c r="P17">
        <f t="shared" si="3"/>
        <v>5.04E-2</v>
      </c>
      <c r="Q17">
        <f t="shared" si="4"/>
        <v>1.3263157894736843E-2</v>
      </c>
      <c r="R17">
        <f t="shared" si="5"/>
        <v>1.3263157894736843</v>
      </c>
    </row>
    <row r="18" spans="1:18">
      <c r="A18">
        <f t="shared" si="6"/>
        <v>42</v>
      </c>
      <c r="B18">
        <f t="shared" si="9"/>
        <v>21</v>
      </c>
      <c r="G18">
        <f t="shared" si="7"/>
        <v>42</v>
      </c>
      <c r="H18">
        <f t="shared" si="0"/>
        <v>8.4000000000000012E-3</v>
      </c>
      <c r="I18">
        <f t="shared" si="1"/>
        <v>2.210526315789474E-3</v>
      </c>
      <c r="J18">
        <f t="shared" si="2"/>
        <v>0.22105263157894739</v>
      </c>
      <c r="O18">
        <f t="shared" si="8"/>
        <v>42</v>
      </c>
      <c r="P18">
        <f t="shared" si="3"/>
        <v>5.2920000000000002E-2</v>
      </c>
      <c r="Q18">
        <f t="shared" si="4"/>
        <v>1.3926315789473686E-2</v>
      </c>
      <c r="R18">
        <f t="shared" si="5"/>
        <v>1.3926315789473687</v>
      </c>
    </row>
    <row r="19" spans="1:18">
      <c r="A19">
        <f t="shared" si="6"/>
        <v>44</v>
      </c>
      <c r="B19">
        <f t="shared" si="9"/>
        <v>22</v>
      </c>
      <c r="G19">
        <f t="shared" si="7"/>
        <v>44</v>
      </c>
      <c r="H19">
        <f t="shared" si="0"/>
        <v>8.8000000000000005E-3</v>
      </c>
      <c r="I19">
        <f t="shared" si="1"/>
        <v>2.3157894736842107E-3</v>
      </c>
      <c r="J19">
        <f t="shared" si="2"/>
        <v>0.23157894736842108</v>
      </c>
      <c r="O19">
        <f t="shared" si="8"/>
        <v>44</v>
      </c>
      <c r="P19">
        <f t="shared" si="3"/>
        <v>5.5440000000000003E-2</v>
      </c>
      <c r="Q19">
        <f t="shared" si="4"/>
        <v>1.4589473684210527E-2</v>
      </c>
      <c r="R19">
        <f t="shared" si="5"/>
        <v>1.4589473684210528</v>
      </c>
    </row>
    <row r="20" spans="1:18">
      <c r="A20">
        <f t="shared" si="6"/>
        <v>46</v>
      </c>
      <c r="B20">
        <f t="shared" si="9"/>
        <v>23</v>
      </c>
      <c r="G20">
        <f t="shared" si="7"/>
        <v>46</v>
      </c>
      <c r="H20">
        <f t="shared" si="0"/>
        <v>9.1999999999999998E-3</v>
      </c>
      <c r="I20">
        <f t="shared" si="1"/>
        <v>2.4210526315789475E-3</v>
      </c>
      <c r="J20">
        <f t="shared" si="2"/>
        <v>0.24210526315789474</v>
      </c>
      <c r="O20">
        <f t="shared" si="8"/>
        <v>46</v>
      </c>
      <c r="P20">
        <f t="shared" si="3"/>
        <v>5.7960000000000005E-2</v>
      </c>
      <c r="Q20">
        <f t="shared" si="4"/>
        <v>1.525263157894737E-2</v>
      </c>
      <c r="R20">
        <f t="shared" si="5"/>
        <v>1.5252631578947369</v>
      </c>
    </row>
    <row r="21" spans="1:18">
      <c r="A21">
        <f t="shared" si="6"/>
        <v>48</v>
      </c>
      <c r="B21">
        <f t="shared" si="9"/>
        <v>24</v>
      </c>
      <c r="G21">
        <f t="shared" si="7"/>
        <v>48</v>
      </c>
      <c r="H21">
        <f t="shared" si="0"/>
        <v>9.6000000000000009E-3</v>
      </c>
      <c r="I21">
        <f t="shared" si="1"/>
        <v>2.5263157894736847E-3</v>
      </c>
      <c r="J21">
        <f t="shared" si="2"/>
        <v>0.25263157894736848</v>
      </c>
      <c r="O21">
        <f t="shared" si="8"/>
        <v>48</v>
      </c>
      <c r="P21">
        <f t="shared" si="3"/>
        <v>6.0480000000000006E-2</v>
      </c>
      <c r="Q21">
        <f t="shared" si="4"/>
        <v>1.5915789473684213E-2</v>
      </c>
      <c r="R21">
        <f t="shared" si="5"/>
        <v>1.5915789473684212</v>
      </c>
    </row>
    <row r="22" spans="1:18">
      <c r="A22">
        <f t="shared" si="6"/>
        <v>50</v>
      </c>
      <c r="B22">
        <f t="shared" si="9"/>
        <v>25</v>
      </c>
      <c r="G22">
        <f t="shared" si="7"/>
        <v>50</v>
      </c>
      <c r="H22">
        <f t="shared" si="0"/>
        <v>0.01</v>
      </c>
      <c r="I22">
        <f t="shared" si="1"/>
        <v>2.6315789473684214E-3</v>
      </c>
      <c r="J22">
        <f t="shared" si="2"/>
        <v>0.26315789473684215</v>
      </c>
      <c r="O22">
        <f t="shared" si="8"/>
        <v>50</v>
      </c>
      <c r="P22">
        <f t="shared" si="3"/>
        <v>6.3E-2</v>
      </c>
      <c r="Q22">
        <f t="shared" si="4"/>
        <v>1.6578947368421054E-2</v>
      </c>
      <c r="R22">
        <f t="shared" si="5"/>
        <v>1.6578947368421053</v>
      </c>
    </row>
    <row r="23" spans="1:18">
      <c r="A23">
        <f t="shared" si="6"/>
        <v>52</v>
      </c>
      <c r="B23">
        <f t="shared" si="9"/>
        <v>26</v>
      </c>
      <c r="G23">
        <f t="shared" si="7"/>
        <v>52</v>
      </c>
      <c r="H23">
        <f t="shared" si="0"/>
        <v>1.0400000000000001E-2</v>
      </c>
      <c r="I23">
        <f t="shared" si="1"/>
        <v>2.7368421052631582E-3</v>
      </c>
      <c r="J23">
        <f t="shared" si="2"/>
        <v>0.27368421052631581</v>
      </c>
      <c r="O23">
        <f t="shared" si="8"/>
        <v>52</v>
      </c>
      <c r="P23">
        <f t="shared" si="3"/>
        <v>6.5520000000000009E-2</v>
      </c>
      <c r="Q23">
        <f t="shared" si="4"/>
        <v>1.7242105263157899E-2</v>
      </c>
      <c r="R23">
        <f t="shared" si="5"/>
        <v>1.7242105263157899</v>
      </c>
    </row>
    <row r="24" spans="1:18">
      <c r="A24">
        <f t="shared" si="6"/>
        <v>54</v>
      </c>
      <c r="B24">
        <f t="shared" si="9"/>
        <v>27</v>
      </c>
      <c r="G24">
        <f t="shared" si="7"/>
        <v>54</v>
      </c>
      <c r="H24">
        <f t="shared" si="0"/>
        <v>1.0800000000000001E-2</v>
      </c>
      <c r="I24">
        <f t="shared" si="1"/>
        <v>2.8421052631578949E-3</v>
      </c>
      <c r="J24">
        <f t="shared" si="2"/>
        <v>0.28421052631578947</v>
      </c>
      <c r="O24">
        <f t="shared" si="8"/>
        <v>54</v>
      </c>
      <c r="P24">
        <f t="shared" si="3"/>
        <v>6.8040000000000003E-2</v>
      </c>
      <c r="Q24">
        <f t="shared" si="4"/>
        <v>1.790526315789474E-2</v>
      </c>
      <c r="R24">
        <f t="shared" si="5"/>
        <v>1.790526315789474</v>
      </c>
    </row>
    <row r="25" spans="1:18">
      <c r="A25">
        <f t="shared" si="6"/>
        <v>56</v>
      </c>
      <c r="B25">
        <f t="shared" si="9"/>
        <v>28</v>
      </c>
      <c r="G25">
        <f t="shared" si="7"/>
        <v>56</v>
      </c>
      <c r="H25">
        <f t="shared" si="0"/>
        <v>1.12E-2</v>
      </c>
      <c r="I25">
        <f t="shared" si="1"/>
        <v>2.9473684210526317E-3</v>
      </c>
      <c r="J25">
        <f t="shared" si="2"/>
        <v>0.29473684210526319</v>
      </c>
      <c r="O25">
        <f t="shared" si="8"/>
        <v>56</v>
      </c>
      <c r="P25">
        <f t="shared" si="3"/>
        <v>7.0559999999999998E-2</v>
      </c>
      <c r="Q25">
        <f t="shared" si="4"/>
        <v>1.8568421052631578E-2</v>
      </c>
      <c r="R25">
        <f t="shared" si="5"/>
        <v>1.8568421052631578</v>
      </c>
    </row>
    <row r="26" spans="1:18">
      <c r="A26">
        <f t="shared" si="6"/>
        <v>58</v>
      </c>
      <c r="B26">
        <f t="shared" si="9"/>
        <v>29</v>
      </c>
      <c r="G26">
        <f t="shared" si="7"/>
        <v>58</v>
      </c>
      <c r="H26">
        <f t="shared" si="0"/>
        <v>1.1600000000000001E-2</v>
      </c>
      <c r="I26">
        <f t="shared" si="1"/>
        <v>3.0526315789473689E-3</v>
      </c>
      <c r="J26">
        <f t="shared" si="2"/>
        <v>0.3052631578947369</v>
      </c>
      <c r="O26">
        <f t="shared" si="8"/>
        <v>58</v>
      </c>
      <c r="P26">
        <f t="shared" si="3"/>
        <v>7.3080000000000006E-2</v>
      </c>
      <c r="Q26">
        <f t="shared" si="4"/>
        <v>1.9231578947368422E-2</v>
      </c>
      <c r="R26">
        <f t="shared" si="5"/>
        <v>1.9231578947368422</v>
      </c>
    </row>
    <row r="27" spans="1:18">
      <c r="A27">
        <f t="shared" si="6"/>
        <v>60</v>
      </c>
      <c r="B27">
        <f t="shared" si="9"/>
        <v>30</v>
      </c>
      <c r="G27">
        <f t="shared" si="7"/>
        <v>60</v>
      </c>
      <c r="H27">
        <f t="shared" si="0"/>
        <v>1.2E-2</v>
      </c>
      <c r="I27">
        <f t="shared" si="1"/>
        <v>3.1578947368421056E-3</v>
      </c>
      <c r="J27">
        <f t="shared" si="2"/>
        <v>0.31578947368421056</v>
      </c>
      <c r="O27">
        <f t="shared" si="8"/>
        <v>60</v>
      </c>
      <c r="P27">
        <f t="shared" si="3"/>
        <v>7.5600000000000001E-2</v>
      </c>
      <c r="Q27">
        <f t="shared" si="4"/>
        <v>1.9894736842105264E-2</v>
      </c>
      <c r="R27">
        <f t="shared" si="5"/>
        <v>1.9894736842105263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650E-E722-4933-AA8E-2830253AC43B}">
  <dimension ref="A1:AE62"/>
  <sheetViews>
    <sheetView workbookViewId="0">
      <selection activeCell="F2" sqref="F2"/>
    </sheetView>
  </sheetViews>
  <sheetFormatPr defaultColWidth="8.85546875" defaultRowHeight="15"/>
  <cols>
    <col min="2" max="3" width="11.140625" customWidth="1"/>
    <col min="5" max="5" width="10.85546875" customWidth="1"/>
    <col min="10" max="10" width="11.7109375" customWidth="1"/>
    <col min="11" max="11" width="12.140625" customWidth="1"/>
    <col min="16" max="17" width="11.7109375" customWidth="1"/>
    <col min="23" max="23" width="11.42578125" customWidth="1"/>
    <col min="25" max="25" width="10.42578125" customWidth="1"/>
  </cols>
  <sheetData>
    <row r="1" spans="1:31">
      <c r="A1" t="s">
        <v>19</v>
      </c>
      <c r="C1" t="s">
        <v>80</v>
      </c>
      <c r="E1" t="s">
        <v>81</v>
      </c>
      <c r="I1" t="s">
        <v>82</v>
      </c>
      <c r="J1" t="s">
        <v>83</v>
      </c>
      <c r="O1" t="s">
        <v>51</v>
      </c>
      <c r="P1" t="s">
        <v>19</v>
      </c>
      <c r="Q1" t="s">
        <v>52</v>
      </c>
      <c r="S1" t="s">
        <v>82</v>
      </c>
      <c r="T1" t="s">
        <v>83</v>
      </c>
      <c r="Z1" t="s">
        <v>51</v>
      </c>
      <c r="AA1" t="s">
        <v>19</v>
      </c>
      <c r="AB1" t="s">
        <v>52</v>
      </c>
      <c r="AD1" t="s">
        <v>53</v>
      </c>
      <c r="AE1" t="s">
        <v>54</v>
      </c>
    </row>
    <row r="2" spans="1:31">
      <c r="A2" t="s">
        <v>84</v>
      </c>
      <c r="C2" t="s">
        <v>85</v>
      </c>
      <c r="E2" t="s">
        <v>21</v>
      </c>
      <c r="F2" t="s">
        <v>86</v>
      </c>
      <c r="I2" s="5">
        <v>4.5138888888888888E-2</v>
      </c>
      <c r="J2" t="s">
        <v>87</v>
      </c>
      <c r="O2">
        <v>4</v>
      </c>
      <c r="P2">
        <v>1</v>
      </c>
      <c r="Q2">
        <f>O2+P2</f>
        <v>5</v>
      </c>
      <c r="S2" s="5">
        <v>7.6388888888888895E-2</v>
      </c>
      <c r="T2" t="s">
        <v>88</v>
      </c>
      <c r="Z2">
        <v>49</v>
      </c>
      <c r="AA2">
        <v>1</v>
      </c>
      <c r="AB2">
        <f>Z2+AA2</f>
        <v>50</v>
      </c>
    </row>
    <row r="3" spans="1:31">
      <c r="N3" t="s">
        <v>60</v>
      </c>
      <c r="O3">
        <v>1</v>
      </c>
      <c r="P3">
        <f>O3*P2/O2</f>
        <v>0.25</v>
      </c>
      <c r="Q3">
        <f>O3+P3</f>
        <v>1.25</v>
      </c>
      <c r="Y3" t="s">
        <v>60</v>
      </c>
      <c r="Z3">
        <v>1</v>
      </c>
      <c r="AA3">
        <f>Z3*AA2/Z2</f>
        <v>2.0408163265306121E-2</v>
      </c>
      <c r="AB3">
        <f>Z3+AA3</f>
        <v>1.0204081632653061</v>
      </c>
      <c r="AD3">
        <f>0.02/1.02*50</f>
        <v>0.98039215686274506</v>
      </c>
      <c r="AE3">
        <f>(1-AD3)/1*100</f>
        <v>1.9607843137254943</v>
      </c>
    </row>
    <row r="4" spans="1:31">
      <c r="A4" t="s">
        <v>63</v>
      </c>
      <c r="N4" t="s">
        <v>61</v>
      </c>
      <c r="P4">
        <f>P3/0.01</f>
        <v>25</v>
      </c>
      <c r="Y4" t="s">
        <v>61</v>
      </c>
      <c r="AA4">
        <f>AA3/0.01</f>
        <v>2.0408163265306118</v>
      </c>
    </row>
    <row r="5" spans="1:31">
      <c r="A5" t="s">
        <v>67</v>
      </c>
      <c r="B5" t="s">
        <v>68</v>
      </c>
      <c r="C5" t="s">
        <v>69</v>
      </c>
      <c r="D5" t="s">
        <v>70</v>
      </c>
      <c r="I5" t="s">
        <v>67</v>
      </c>
      <c r="J5" t="s">
        <v>68</v>
      </c>
      <c r="K5" t="s">
        <v>69</v>
      </c>
      <c r="L5" t="s">
        <v>70</v>
      </c>
      <c r="S5" t="s">
        <v>67</v>
      </c>
      <c r="T5" t="s">
        <v>68</v>
      </c>
      <c r="U5" t="s">
        <v>69</v>
      </c>
      <c r="V5" t="s">
        <v>70</v>
      </c>
    </row>
    <row r="6" spans="1:31">
      <c r="A6">
        <v>18</v>
      </c>
      <c r="B6">
        <f>A6*0.005</f>
        <v>0.09</v>
      </c>
      <c r="C6">
        <f>B6/50</f>
        <v>1.8E-3</v>
      </c>
      <c r="D6">
        <f>C6/0.01</f>
        <v>0.18</v>
      </c>
      <c r="I6">
        <v>18</v>
      </c>
      <c r="J6">
        <f>I6*0.005</f>
        <v>0.09</v>
      </c>
      <c r="K6">
        <f>J6/10</f>
        <v>8.9999999999999993E-3</v>
      </c>
      <c r="L6">
        <f>K6/0.01</f>
        <v>0.89999999999999991</v>
      </c>
      <c r="N6" t="s">
        <v>71</v>
      </c>
      <c r="O6">
        <v>0.04</v>
      </c>
      <c r="P6">
        <v>0.01</v>
      </c>
      <c r="S6">
        <v>18</v>
      </c>
      <c r="T6">
        <f>S6*0.005</f>
        <v>0.09</v>
      </c>
      <c r="U6">
        <f>T6/1</f>
        <v>0.09</v>
      </c>
      <c r="V6">
        <f>U6/0.01</f>
        <v>9</v>
      </c>
      <c r="Y6" t="s">
        <v>71</v>
      </c>
      <c r="Z6">
        <v>0.49</v>
      </c>
      <c r="AA6">
        <v>0.01</v>
      </c>
    </row>
    <row r="7" spans="1:31">
      <c r="A7">
        <f>A6+2</f>
        <v>20</v>
      </c>
      <c r="B7">
        <f>A7*0.005</f>
        <v>0.1</v>
      </c>
      <c r="C7">
        <f t="shared" ref="C7:C27" si="0">B7/50</f>
        <v>2E-3</v>
      </c>
      <c r="D7">
        <f t="shared" ref="D7:D27" si="1">C7/0.01</f>
        <v>0.2</v>
      </c>
      <c r="I7">
        <f>I6+2</f>
        <v>20</v>
      </c>
      <c r="J7">
        <f t="shared" ref="J7:J27" si="2">I7*0.005</f>
        <v>0.1</v>
      </c>
      <c r="K7">
        <f t="shared" ref="K7:K27" si="3">J7/10</f>
        <v>0.01</v>
      </c>
      <c r="L7">
        <f t="shared" ref="L7:L27" si="4">K7/0.01</f>
        <v>1</v>
      </c>
      <c r="N7" t="s">
        <v>61</v>
      </c>
      <c r="O7">
        <f>4*P7</f>
        <v>20</v>
      </c>
      <c r="P7">
        <v>5</v>
      </c>
      <c r="S7">
        <f>S6+2</f>
        <v>20</v>
      </c>
      <c r="T7">
        <f t="shared" ref="T7:T27" si="5">S7*0.005</f>
        <v>0.1</v>
      </c>
      <c r="U7">
        <f t="shared" ref="U7:U26" si="6">T7/1</f>
        <v>0.1</v>
      </c>
      <c r="V7">
        <f t="shared" ref="V7:V27" si="7">U7/0.01</f>
        <v>10</v>
      </c>
      <c r="Y7" t="s">
        <v>61</v>
      </c>
      <c r="Z7">
        <f>49*AA7</f>
        <v>49</v>
      </c>
      <c r="AA7">
        <v>1</v>
      </c>
    </row>
    <row r="8" spans="1:31">
      <c r="A8">
        <f t="shared" ref="A8:A27" si="8">A7+2</f>
        <v>22</v>
      </c>
      <c r="B8">
        <f t="shared" ref="B8:B27" si="9">A8*0.005</f>
        <v>0.11</v>
      </c>
      <c r="C8">
        <f t="shared" si="0"/>
        <v>2.2000000000000001E-3</v>
      </c>
      <c r="D8">
        <f t="shared" si="1"/>
        <v>0.22</v>
      </c>
      <c r="I8">
        <f t="shared" ref="I8:I27" si="10">I7+2</f>
        <v>22</v>
      </c>
      <c r="J8">
        <f t="shared" si="2"/>
        <v>0.11</v>
      </c>
      <c r="K8">
        <f t="shared" si="3"/>
        <v>1.0999999999999999E-2</v>
      </c>
      <c r="L8">
        <f t="shared" si="4"/>
        <v>1.0999999999999999</v>
      </c>
      <c r="S8">
        <f t="shared" ref="S8:S27" si="11">S7+2</f>
        <v>22</v>
      </c>
      <c r="T8">
        <f t="shared" si="5"/>
        <v>0.11</v>
      </c>
      <c r="U8">
        <f t="shared" si="6"/>
        <v>0.11</v>
      </c>
      <c r="V8">
        <f t="shared" si="7"/>
        <v>11</v>
      </c>
    </row>
    <row r="9" spans="1:31">
      <c r="A9">
        <f t="shared" si="8"/>
        <v>24</v>
      </c>
      <c r="B9">
        <f t="shared" si="9"/>
        <v>0.12</v>
      </c>
      <c r="C9">
        <f t="shared" si="0"/>
        <v>2.3999999999999998E-3</v>
      </c>
      <c r="D9">
        <f t="shared" si="1"/>
        <v>0.23999999999999996</v>
      </c>
      <c r="I9">
        <f t="shared" si="10"/>
        <v>24</v>
      </c>
      <c r="J9">
        <f t="shared" si="2"/>
        <v>0.12</v>
      </c>
      <c r="K9">
        <f t="shared" si="3"/>
        <v>1.2E-2</v>
      </c>
      <c r="L9">
        <f t="shared" si="4"/>
        <v>1.2</v>
      </c>
      <c r="S9">
        <f t="shared" si="11"/>
        <v>24</v>
      </c>
      <c r="T9">
        <f t="shared" si="5"/>
        <v>0.12</v>
      </c>
      <c r="U9">
        <f t="shared" si="6"/>
        <v>0.12</v>
      </c>
      <c r="V9">
        <f t="shared" si="7"/>
        <v>12</v>
      </c>
    </row>
    <row r="10" spans="1:31">
      <c r="A10">
        <f t="shared" si="8"/>
        <v>26</v>
      </c>
      <c r="B10">
        <f t="shared" si="9"/>
        <v>0.13</v>
      </c>
      <c r="C10">
        <f t="shared" si="0"/>
        <v>2.5999999999999999E-3</v>
      </c>
      <c r="D10">
        <f t="shared" si="1"/>
        <v>0.26</v>
      </c>
      <c r="I10">
        <f t="shared" si="10"/>
        <v>26</v>
      </c>
      <c r="J10">
        <f t="shared" si="2"/>
        <v>0.13</v>
      </c>
      <c r="K10">
        <f t="shared" si="3"/>
        <v>1.3000000000000001E-2</v>
      </c>
      <c r="L10">
        <f t="shared" si="4"/>
        <v>1.3</v>
      </c>
      <c r="S10">
        <f t="shared" si="11"/>
        <v>26</v>
      </c>
      <c r="T10">
        <f t="shared" si="5"/>
        <v>0.13</v>
      </c>
      <c r="U10">
        <f t="shared" si="6"/>
        <v>0.13</v>
      </c>
      <c r="V10">
        <f t="shared" si="7"/>
        <v>13</v>
      </c>
    </row>
    <row r="11" spans="1:31">
      <c r="A11">
        <f t="shared" si="8"/>
        <v>28</v>
      </c>
      <c r="B11">
        <f t="shared" si="9"/>
        <v>0.14000000000000001</v>
      </c>
      <c r="C11">
        <f t="shared" si="0"/>
        <v>2.8000000000000004E-3</v>
      </c>
      <c r="D11">
        <f t="shared" si="1"/>
        <v>0.28000000000000003</v>
      </c>
      <c r="I11">
        <f t="shared" si="10"/>
        <v>28</v>
      </c>
      <c r="J11">
        <f t="shared" si="2"/>
        <v>0.14000000000000001</v>
      </c>
      <c r="K11">
        <f t="shared" si="3"/>
        <v>1.4000000000000002E-2</v>
      </c>
      <c r="L11">
        <f t="shared" si="4"/>
        <v>1.4000000000000001</v>
      </c>
      <c r="S11">
        <f t="shared" si="11"/>
        <v>28</v>
      </c>
      <c r="T11">
        <f t="shared" si="5"/>
        <v>0.14000000000000001</v>
      </c>
      <c r="U11">
        <f t="shared" si="6"/>
        <v>0.14000000000000001</v>
      </c>
      <c r="V11">
        <f t="shared" si="7"/>
        <v>14.000000000000002</v>
      </c>
    </row>
    <row r="12" spans="1:31">
      <c r="A12">
        <f t="shared" si="8"/>
        <v>30</v>
      </c>
      <c r="B12">
        <f t="shared" si="9"/>
        <v>0.15</v>
      </c>
      <c r="C12">
        <f t="shared" si="0"/>
        <v>3.0000000000000001E-3</v>
      </c>
      <c r="D12">
        <f t="shared" si="1"/>
        <v>0.3</v>
      </c>
      <c r="I12">
        <f t="shared" si="10"/>
        <v>30</v>
      </c>
      <c r="J12">
        <f t="shared" si="2"/>
        <v>0.15</v>
      </c>
      <c r="K12">
        <f t="shared" si="3"/>
        <v>1.4999999999999999E-2</v>
      </c>
      <c r="L12">
        <f t="shared" si="4"/>
        <v>1.5</v>
      </c>
      <c r="S12">
        <f t="shared" si="11"/>
        <v>30</v>
      </c>
      <c r="T12">
        <f t="shared" si="5"/>
        <v>0.15</v>
      </c>
      <c r="U12">
        <f t="shared" si="6"/>
        <v>0.15</v>
      </c>
      <c r="V12">
        <f t="shared" si="7"/>
        <v>15</v>
      </c>
    </row>
    <row r="13" spans="1:31">
      <c r="A13">
        <f t="shared" si="8"/>
        <v>32</v>
      </c>
      <c r="B13">
        <f t="shared" si="9"/>
        <v>0.16</v>
      </c>
      <c r="C13">
        <f t="shared" si="0"/>
        <v>3.2000000000000002E-3</v>
      </c>
      <c r="D13">
        <f t="shared" si="1"/>
        <v>0.32</v>
      </c>
      <c r="I13">
        <f t="shared" si="10"/>
        <v>32</v>
      </c>
      <c r="J13">
        <f t="shared" si="2"/>
        <v>0.16</v>
      </c>
      <c r="K13">
        <f t="shared" si="3"/>
        <v>1.6E-2</v>
      </c>
      <c r="L13">
        <f t="shared" si="4"/>
        <v>1.6</v>
      </c>
      <c r="S13">
        <f t="shared" si="11"/>
        <v>32</v>
      </c>
      <c r="T13">
        <f t="shared" si="5"/>
        <v>0.16</v>
      </c>
      <c r="U13">
        <f t="shared" si="6"/>
        <v>0.16</v>
      </c>
      <c r="V13">
        <f t="shared" si="7"/>
        <v>16</v>
      </c>
    </row>
    <row r="14" spans="1:31">
      <c r="A14">
        <f t="shared" si="8"/>
        <v>34</v>
      </c>
      <c r="B14">
        <f t="shared" si="9"/>
        <v>0.17</v>
      </c>
      <c r="C14">
        <f t="shared" si="0"/>
        <v>3.4000000000000002E-3</v>
      </c>
      <c r="D14">
        <f t="shared" si="1"/>
        <v>0.34</v>
      </c>
      <c r="I14">
        <f t="shared" si="10"/>
        <v>34</v>
      </c>
      <c r="J14">
        <f t="shared" si="2"/>
        <v>0.17</v>
      </c>
      <c r="K14">
        <f t="shared" si="3"/>
        <v>1.7000000000000001E-2</v>
      </c>
      <c r="L14">
        <f t="shared" si="4"/>
        <v>1.7000000000000002</v>
      </c>
      <c r="S14">
        <f t="shared" si="11"/>
        <v>34</v>
      </c>
      <c r="T14">
        <f t="shared" si="5"/>
        <v>0.17</v>
      </c>
      <c r="U14">
        <f t="shared" si="6"/>
        <v>0.17</v>
      </c>
      <c r="V14">
        <f t="shared" si="7"/>
        <v>17</v>
      </c>
    </row>
    <row r="15" spans="1:31">
      <c r="A15">
        <f t="shared" si="8"/>
        <v>36</v>
      </c>
      <c r="B15">
        <f t="shared" si="9"/>
        <v>0.18</v>
      </c>
      <c r="C15">
        <f t="shared" si="0"/>
        <v>3.5999999999999999E-3</v>
      </c>
      <c r="D15">
        <f t="shared" si="1"/>
        <v>0.36</v>
      </c>
      <c r="I15">
        <f t="shared" si="10"/>
        <v>36</v>
      </c>
      <c r="J15">
        <f t="shared" si="2"/>
        <v>0.18</v>
      </c>
      <c r="K15">
        <f t="shared" si="3"/>
        <v>1.7999999999999999E-2</v>
      </c>
      <c r="L15">
        <f t="shared" si="4"/>
        <v>1.7999999999999998</v>
      </c>
      <c r="S15">
        <f t="shared" si="11"/>
        <v>36</v>
      </c>
      <c r="T15">
        <f t="shared" si="5"/>
        <v>0.18</v>
      </c>
      <c r="U15">
        <f t="shared" si="6"/>
        <v>0.18</v>
      </c>
      <c r="V15">
        <f t="shared" si="7"/>
        <v>18</v>
      </c>
    </row>
    <row r="16" spans="1:31">
      <c r="A16">
        <f t="shared" si="8"/>
        <v>38</v>
      </c>
      <c r="B16">
        <f t="shared" si="9"/>
        <v>0.19</v>
      </c>
      <c r="C16">
        <f t="shared" si="0"/>
        <v>3.8E-3</v>
      </c>
      <c r="D16">
        <f t="shared" si="1"/>
        <v>0.38</v>
      </c>
      <c r="I16">
        <f t="shared" si="10"/>
        <v>38</v>
      </c>
      <c r="J16">
        <f t="shared" si="2"/>
        <v>0.19</v>
      </c>
      <c r="K16">
        <f t="shared" si="3"/>
        <v>1.9E-2</v>
      </c>
      <c r="L16">
        <f t="shared" si="4"/>
        <v>1.9</v>
      </c>
      <c r="S16">
        <f t="shared" si="11"/>
        <v>38</v>
      </c>
      <c r="T16">
        <f t="shared" si="5"/>
        <v>0.19</v>
      </c>
      <c r="U16">
        <f t="shared" si="6"/>
        <v>0.19</v>
      </c>
      <c r="V16">
        <f t="shared" si="7"/>
        <v>19</v>
      </c>
    </row>
    <row r="17" spans="1:22">
      <c r="A17">
        <f t="shared" si="8"/>
        <v>40</v>
      </c>
      <c r="B17">
        <f t="shared" si="9"/>
        <v>0.2</v>
      </c>
      <c r="C17">
        <f t="shared" si="0"/>
        <v>4.0000000000000001E-3</v>
      </c>
      <c r="D17">
        <f t="shared" si="1"/>
        <v>0.4</v>
      </c>
      <c r="I17">
        <f t="shared" si="10"/>
        <v>40</v>
      </c>
      <c r="J17">
        <f t="shared" si="2"/>
        <v>0.2</v>
      </c>
      <c r="K17">
        <f t="shared" si="3"/>
        <v>0.02</v>
      </c>
      <c r="L17">
        <f t="shared" si="4"/>
        <v>2</v>
      </c>
      <c r="S17">
        <f t="shared" si="11"/>
        <v>40</v>
      </c>
      <c r="T17">
        <f t="shared" si="5"/>
        <v>0.2</v>
      </c>
      <c r="U17">
        <f t="shared" si="6"/>
        <v>0.2</v>
      </c>
      <c r="V17">
        <f t="shared" si="7"/>
        <v>20</v>
      </c>
    </row>
    <row r="18" spans="1:22">
      <c r="A18">
        <f t="shared" si="8"/>
        <v>42</v>
      </c>
      <c r="B18">
        <f t="shared" si="9"/>
        <v>0.21</v>
      </c>
      <c r="C18">
        <f t="shared" si="0"/>
        <v>4.1999999999999997E-3</v>
      </c>
      <c r="D18">
        <f t="shared" si="1"/>
        <v>0.42</v>
      </c>
      <c r="I18">
        <f t="shared" si="10"/>
        <v>42</v>
      </c>
      <c r="J18">
        <f t="shared" si="2"/>
        <v>0.21</v>
      </c>
      <c r="K18">
        <f t="shared" si="3"/>
        <v>2.0999999999999998E-2</v>
      </c>
      <c r="L18">
        <f t="shared" si="4"/>
        <v>2.0999999999999996</v>
      </c>
      <c r="S18">
        <f t="shared" si="11"/>
        <v>42</v>
      </c>
      <c r="T18">
        <f t="shared" si="5"/>
        <v>0.21</v>
      </c>
      <c r="U18">
        <f t="shared" si="6"/>
        <v>0.21</v>
      </c>
      <c r="V18">
        <f t="shared" si="7"/>
        <v>21</v>
      </c>
    </row>
    <row r="19" spans="1:22">
      <c r="A19">
        <f t="shared" si="8"/>
        <v>44</v>
      </c>
      <c r="B19">
        <f t="shared" si="9"/>
        <v>0.22</v>
      </c>
      <c r="C19">
        <f t="shared" si="0"/>
        <v>4.4000000000000003E-3</v>
      </c>
      <c r="D19">
        <f t="shared" si="1"/>
        <v>0.44</v>
      </c>
      <c r="I19">
        <f t="shared" si="10"/>
        <v>44</v>
      </c>
      <c r="J19">
        <f t="shared" si="2"/>
        <v>0.22</v>
      </c>
      <c r="K19">
        <f t="shared" si="3"/>
        <v>2.1999999999999999E-2</v>
      </c>
      <c r="L19">
        <f t="shared" si="4"/>
        <v>2.1999999999999997</v>
      </c>
      <c r="S19">
        <f t="shared" si="11"/>
        <v>44</v>
      </c>
      <c r="T19">
        <f t="shared" si="5"/>
        <v>0.22</v>
      </c>
      <c r="U19">
        <f t="shared" si="6"/>
        <v>0.22</v>
      </c>
      <c r="V19">
        <f t="shared" si="7"/>
        <v>22</v>
      </c>
    </row>
    <row r="20" spans="1:22">
      <c r="A20">
        <f t="shared" si="8"/>
        <v>46</v>
      </c>
      <c r="B20">
        <f t="shared" si="9"/>
        <v>0.23</v>
      </c>
      <c r="C20">
        <f t="shared" si="0"/>
        <v>4.5999999999999999E-3</v>
      </c>
      <c r="D20">
        <f t="shared" si="1"/>
        <v>0.45999999999999996</v>
      </c>
      <c r="I20">
        <f t="shared" si="10"/>
        <v>46</v>
      </c>
      <c r="J20">
        <f t="shared" si="2"/>
        <v>0.23</v>
      </c>
      <c r="K20">
        <f t="shared" si="3"/>
        <v>2.3E-2</v>
      </c>
      <c r="L20">
        <f t="shared" si="4"/>
        <v>2.2999999999999998</v>
      </c>
      <c r="S20">
        <f t="shared" si="11"/>
        <v>46</v>
      </c>
      <c r="T20">
        <f t="shared" si="5"/>
        <v>0.23</v>
      </c>
      <c r="U20">
        <f t="shared" si="6"/>
        <v>0.23</v>
      </c>
      <c r="V20">
        <f t="shared" si="7"/>
        <v>23</v>
      </c>
    </row>
    <row r="21" spans="1:22">
      <c r="A21">
        <f t="shared" si="8"/>
        <v>48</v>
      </c>
      <c r="B21">
        <f t="shared" si="9"/>
        <v>0.24</v>
      </c>
      <c r="C21">
        <f t="shared" si="0"/>
        <v>4.7999999999999996E-3</v>
      </c>
      <c r="D21">
        <f t="shared" si="1"/>
        <v>0.47999999999999993</v>
      </c>
      <c r="I21">
        <f t="shared" si="10"/>
        <v>48</v>
      </c>
      <c r="J21">
        <f t="shared" si="2"/>
        <v>0.24</v>
      </c>
      <c r="K21">
        <f t="shared" si="3"/>
        <v>2.4E-2</v>
      </c>
      <c r="L21">
        <f t="shared" si="4"/>
        <v>2.4</v>
      </c>
      <c r="S21">
        <f t="shared" si="11"/>
        <v>48</v>
      </c>
      <c r="T21">
        <f t="shared" si="5"/>
        <v>0.24</v>
      </c>
      <c r="U21">
        <f t="shared" si="6"/>
        <v>0.24</v>
      </c>
      <c r="V21">
        <f t="shared" si="7"/>
        <v>24</v>
      </c>
    </row>
    <row r="22" spans="1:22">
      <c r="A22">
        <f t="shared" si="8"/>
        <v>50</v>
      </c>
      <c r="B22">
        <f t="shared" si="9"/>
        <v>0.25</v>
      </c>
      <c r="C22">
        <f t="shared" si="0"/>
        <v>5.0000000000000001E-3</v>
      </c>
      <c r="D22">
        <f t="shared" si="1"/>
        <v>0.5</v>
      </c>
      <c r="I22">
        <f t="shared" si="10"/>
        <v>50</v>
      </c>
      <c r="J22">
        <f t="shared" si="2"/>
        <v>0.25</v>
      </c>
      <c r="K22">
        <f t="shared" si="3"/>
        <v>2.5000000000000001E-2</v>
      </c>
      <c r="L22">
        <f t="shared" si="4"/>
        <v>2.5</v>
      </c>
      <c r="S22">
        <f t="shared" si="11"/>
        <v>50</v>
      </c>
      <c r="T22">
        <f t="shared" si="5"/>
        <v>0.25</v>
      </c>
      <c r="U22">
        <f t="shared" si="6"/>
        <v>0.25</v>
      </c>
      <c r="V22">
        <f t="shared" si="7"/>
        <v>25</v>
      </c>
    </row>
    <row r="23" spans="1:22">
      <c r="A23">
        <f t="shared" si="8"/>
        <v>52</v>
      </c>
      <c r="B23">
        <f t="shared" si="9"/>
        <v>0.26</v>
      </c>
      <c r="C23">
        <f t="shared" si="0"/>
        <v>5.1999999999999998E-3</v>
      </c>
      <c r="D23">
        <f t="shared" si="1"/>
        <v>0.52</v>
      </c>
      <c r="I23">
        <f t="shared" si="10"/>
        <v>52</v>
      </c>
      <c r="J23">
        <f t="shared" si="2"/>
        <v>0.26</v>
      </c>
      <c r="K23">
        <f t="shared" si="3"/>
        <v>2.6000000000000002E-2</v>
      </c>
      <c r="L23">
        <f t="shared" si="4"/>
        <v>2.6</v>
      </c>
      <c r="S23">
        <f t="shared" si="11"/>
        <v>52</v>
      </c>
      <c r="T23">
        <f t="shared" si="5"/>
        <v>0.26</v>
      </c>
      <c r="U23">
        <f t="shared" si="6"/>
        <v>0.26</v>
      </c>
      <c r="V23">
        <f t="shared" si="7"/>
        <v>26</v>
      </c>
    </row>
    <row r="24" spans="1:22">
      <c r="A24">
        <f t="shared" si="8"/>
        <v>54</v>
      </c>
      <c r="B24">
        <f t="shared" si="9"/>
        <v>0.27</v>
      </c>
      <c r="C24">
        <f t="shared" si="0"/>
        <v>5.4000000000000003E-3</v>
      </c>
      <c r="D24">
        <f t="shared" si="1"/>
        <v>0.54</v>
      </c>
      <c r="I24">
        <f t="shared" si="10"/>
        <v>54</v>
      </c>
      <c r="J24">
        <f t="shared" si="2"/>
        <v>0.27</v>
      </c>
      <c r="K24">
        <f t="shared" si="3"/>
        <v>2.7000000000000003E-2</v>
      </c>
      <c r="L24">
        <f t="shared" si="4"/>
        <v>2.7</v>
      </c>
      <c r="S24">
        <f t="shared" si="11"/>
        <v>54</v>
      </c>
      <c r="T24">
        <f t="shared" si="5"/>
        <v>0.27</v>
      </c>
      <c r="U24">
        <f t="shared" si="6"/>
        <v>0.27</v>
      </c>
      <c r="V24">
        <f t="shared" si="7"/>
        <v>27</v>
      </c>
    </row>
    <row r="25" spans="1:22">
      <c r="A25">
        <f t="shared" si="8"/>
        <v>56</v>
      </c>
      <c r="B25">
        <f t="shared" si="9"/>
        <v>0.28000000000000003</v>
      </c>
      <c r="C25">
        <f t="shared" si="0"/>
        <v>5.6000000000000008E-3</v>
      </c>
      <c r="D25">
        <f t="shared" si="1"/>
        <v>0.56000000000000005</v>
      </c>
      <c r="I25">
        <f t="shared" si="10"/>
        <v>56</v>
      </c>
      <c r="J25">
        <f t="shared" si="2"/>
        <v>0.28000000000000003</v>
      </c>
      <c r="K25">
        <f t="shared" si="3"/>
        <v>2.8000000000000004E-2</v>
      </c>
      <c r="L25">
        <f t="shared" si="4"/>
        <v>2.8000000000000003</v>
      </c>
      <c r="S25">
        <f t="shared" si="11"/>
        <v>56</v>
      </c>
      <c r="T25">
        <f t="shared" si="5"/>
        <v>0.28000000000000003</v>
      </c>
      <c r="U25">
        <f t="shared" si="6"/>
        <v>0.28000000000000003</v>
      </c>
      <c r="V25">
        <f t="shared" si="7"/>
        <v>28.000000000000004</v>
      </c>
    </row>
    <row r="26" spans="1:22">
      <c r="A26">
        <f t="shared" si="8"/>
        <v>58</v>
      </c>
      <c r="B26">
        <f t="shared" si="9"/>
        <v>0.28999999999999998</v>
      </c>
      <c r="C26">
        <f t="shared" si="0"/>
        <v>5.7999999999999996E-3</v>
      </c>
      <c r="D26">
        <f t="shared" si="1"/>
        <v>0.57999999999999996</v>
      </c>
      <c r="I26">
        <f t="shared" si="10"/>
        <v>58</v>
      </c>
      <c r="J26">
        <f t="shared" si="2"/>
        <v>0.28999999999999998</v>
      </c>
      <c r="K26">
        <f t="shared" si="3"/>
        <v>2.8999999999999998E-2</v>
      </c>
      <c r="L26">
        <f t="shared" si="4"/>
        <v>2.9</v>
      </c>
      <c r="S26">
        <f t="shared" si="11"/>
        <v>58</v>
      </c>
      <c r="T26">
        <f t="shared" si="5"/>
        <v>0.28999999999999998</v>
      </c>
      <c r="U26">
        <f t="shared" si="6"/>
        <v>0.28999999999999998</v>
      </c>
      <c r="V26">
        <f t="shared" si="7"/>
        <v>28.999999999999996</v>
      </c>
    </row>
    <row r="27" spans="1:22">
      <c r="A27">
        <f t="shared" si="8"/>
        <v>60</v>
      </c>
      <c r="B27">
        <f t="shared" si="9"/>
        <v>0.3</v>
      </c>
      <c r="C27">
        <f t="shared" si="0"/>
        <v>6.0000000000000001E-3</v>
      </c>
      <c r="D27">
        <f t="shared" si="1"/>
        <v>0.6</v>
      </c>
      <c r="I27">
        <f t="shared" si="10"/>
        <v>60</v>
      </c>
      <c r="J27">
        <f t="shared" si="2"/>
        <v>0.3</v>
      </c>
      <c r="K27">
        <f t="shared" si="3"/>
        <v>0.03</v>
      </c>
      <c r="L27">
        <f t="shared" si="4"/>
        <v>3</v>
      </c>
      <c r="S27">
        <f t="shared" si="11"/>
        <v>60</v>
      </c>
      <c r="T27">
        <f t="shared" si="5"/>
        <v>0.3</v>
      </c>
      <c r="U27">
        <f>T27/1</f>
        <v>0.3</v>
      </c>
      <c r="V27">
        <f t="shared" si="7"/>
        <v>30</v>
      </c>
    </row>
    <row r="36" spans="9:17">
      <c r="I36" t="s">
        <v>82</v>
      </c>
      <c r="J36" t="s">
        <v>83</v>
      </c>
      <c r="O36" t="s">
        <v>51</v>
      </c>
      <c r="P36" t="s">
        <v>19</v>
      </c>
      <c r="Q36" t="s">
        <v>52</v>
      </c>
    </row>
    <row r="37" spans="9:17">
      <c r="I37" s="5">
        <v>4.8611111111111112E-2</v>
      </c>
      <c r="J37" t="s">
        <v>89</v>
      </c>
      <c r="O37">
        <v>9</v>
      </c>
      <c r="P37">
        <v>1</v>
      </c>
      <c r="Q37">
        <f>O37+P37</f>
        <v>10</v>
      </c>
    </row>
    <row r="38" spans="9:17">
      <c r="N38" t="s">
        <v>60</v>
      </c>
      <c r="O38">
        <v>1</v>
      </c>
      <c r="P38">
        <f>O38*P37/O37</f>
        <v>0.1111111111111111</v>
      </c>
      <c r="Q38">
        <f>O38+P38</f>
        <v>1.1111111111111112</v>
      </c>
    </row>
    <row r="39" spans="9:17">
      <c r="N39" t="s">
        <v>61</v>
      </c>
      <c r="P39">
        <f>P38/0.01</f>
        <v>11.111111111111111</v>
      </c>
    </row>
    <row r="40" spans="9:17">
      <c r="I40" t="s">
        <v>67</v>
      </c>
      <c r="J40" t="s">
        <v>68</v>
      </c>
      <c r="K40" t="s">
        <v>69</v>
      </c>
      <c r="L40" t="s">
        <v>70</v>
      </c>
    </row>
    <row r="41" spans="9:17">
      <c r="I41">
        <v>18</v>
      </c>
      <c r="J41">
        <f>I41*0.005</f>
        <v>0.09</v>
      </c>
      <c r="K41">
        <f>J41/5</f>
        <v>1.7999999999999999E-2</v>
      </c>
      <c r="L41">
        <f>K41/0.01</f>
        <v>1.7999999999999998</v>
      </c>
      <c r="N41" t="s">
        <v>71</v>
      </c>
      <c r="O41">
        <v>0.09</v>
      </c>
      <c r="P41">
        <v>0.01</v>
      </c>
    </row>
    <row r="42" spans="9:17">
      <c r="I42">
        <f>I41+2</f>
        <v>20</v>
      </c>
      <c r="J42">
        <f t="shared" ref="J42:J62" si="12">I42*0.005</f>
        <v>0.1</v>
      </c>
      <c r="K42">
        <f t="shared" ref="K42:K62" si="13">J42/5</f>
        <v>0.02</v>
      </c>
      <c r="L42">
        <f t="shared" ref="L42:L62" si="14">K42/0.01</f>
        <v>2</v>
      </c>
      <c r="N42" t="s">
        <v>61</v>
      </c>
      <c r="O42">
        <f>9*P42</f>
        <v>45</v>
      </c>
      <c r="P42">
        <v>5</v>
      </c>
    </row>
    <row r="43" spans="9:17">
      <c r="I43">
        <f t="shared" ref="I43:I62" si="15">I42+2</f>
        <v>22</v>
      </c>
      <c r="J43">
        <f t="shared" si="12"/>
        <v>0.11</v>
      </c>
      <c r="K43">
        <f t="shared" si="13"/>
        <v>2.1999999999999999E-2</v>
      </c>
      <c r="L43">
        <f>K43/0.01</f>
        <v>2.1999999999999997</v>
      </c>
    </row>
    <row r="44" spans="9:17">
      <c r="I44">
        <f t="shared" si="15"/>
        <v>24</v>
      </c>
      <c r="J44">
        <f t="shared" si="12"/>
        <v>0.12</v>
      </c>
      <c r="K44">
        <f t="shared" si="13"/>
        <v>2.4E-2</v>
      </c>
      <c r="L44">
        <f t="shared" si="14"/>
        <v>2.4</v>
      </c>
    </row>
    <row r="45" spans="9:17">
      <c r="I45">
        <f t="shared" si="15"/>
        <v>26</v>
      </c>
      <c r="J45">
        <f t="shared" si="12"/>
        <v>0.13</v>
      </c>
      <c r="K45">
        <f t="shared" si="13"/>
        <v>2.6000000000000002E-2</v>
      </c>
      <c r="L45">
        <f t="shared" si="14"/>
        <v>2.6</v>
      </c>
    </row>
    <row r="46" spans="9:17">
      <c r="I46">
        <f t="shared" si="15"/>
        <v>28</v>
      </c>
      <c r="J46">
        <f t="shared" si="12"/>
        <v>0.14000000000000001</v>
      </c>
      <c r="K46">
        <f t="shared" si="13"/>
        <v>2.8000000000000004E-2</v>
      </c>
      <c r="L46">
        <f t="shared" si="14"/>
        <v>2.8000000000000003</v>
      </c>
    </row>
    <row r="47" spans="9:17">
      <c r="I47">
        <f t="shared" si="15"/>
        <v>30</v>
      </c>
      <c r="J47">
        <f t="shared" si="12"/>
        <v>0.15</v>
      </c>
      <c r="K47">
        <f t="shared" si="13"/>
        <v>0.03</v>
      </c>
      <c r="L47">
        <f t="shared" si="14"/>
        <v>3</v>
      </c>
    </row>
    <row r="48" spans="9:17">
      <c r="I48">
        <f t="shared" si="15"/>
        <v>32</v>
      </c>
      <c r="J48">
        <f t="shared" si="12"/>
        <v>0.16</v>
      </c>
      <c r="K48">
        <f t="shared" si="13"/>
        <v>3.2000000000000001E-2</v>
      </c>
      <c r="L48">
        <f t="shared" si="14"/>
        <v>3.2</v>
      </c>
    </row>
    <row r="49" spans="9:12">
      <c r="I49">
        <f t="shared" si="15"/>
        <v>34</v>
      </c>
      <c r="J49">
        <f t="shared" si="12"/>
        <v>0.17</v>
      </c>
      <c r="K49">
        <f t="shared" si="13"/>
        <v>3.4000000000000002E-2</v>
      </c>
      <c r="L49">
        <f t="shared" si="14"/>
        <v>3.4000000000000004</v>
      </c>
    </row>
    <row r="50" spans="9:12">
      <c r="I50">
        <f t="shared" si="15"/>
        <v>36</v>
      </c>
      <c r="J50">
        <f t="shared" si="12"/>
        <v>0.18</v>
      </c>
      <c r="K50">
        <f t="shared" si="13"/>
        <v>3.5999999999999997E-2</v>
      </c>
      <c r="L50">
        <f t="shared" si="14"/>
        <v>3.5999999999999996</v>
      </c>
    </row>
    <row r="51" spans="9:12">
      <c r="I51">
        <f t="shared" si="15"/>
        <v>38</v>
      </c>
      <c r="J51">
        <f t="shared" si="12"/>
        <v>0.19</v>
      </c>
      <c r="K51">
        <f t="shared" si="13"/>
        <v>3.7999999999999999E-2</v>
      </c>
      <c r="L51">
        <f t="shared" si="14"/>
        <v>3.8</v>
      </c>
    </row>
    <row r="52" spans="9:12">
      <c r="I52">
        <f t="shared" si="15"/>
        <v>40</v>
      </c>
      <c r="J52">
        <f t="shared" si="12"/>
        <v>0.2</v>
      </c>
      <c r="K52">
        <f t="shared" si="13"/>
        <v>0.04</v>
      </c>
      <c r="L52">
        <f t="shared" si="14"/>
        <v>4</v>
      </c>
    </row>
    <row r="53" spans="9:12">
      <c r="I53">
        <f t="shared" si="15"/>
        <v>42</v>
      </c>
      <c r="J53">
        <f t="shared" si="12"/>
        <v>0.21</v>
      </c>
      <c r="K53">
        <f t="shared" si="13"/>
        <v>4.1999999999999996E-2</v>
      </c>
      <c r="L53">
        <f t="shared" si="14"/>
        <v>4.1999999999999993</v>
      </c>
    </row>
    <row r="54" spans="9:12">
      <c r="I54">
        <f t="shared" si="15"/>
        <v>44</v>
      </c>
      <c r="J54">
        <f t="shared" si="12"/>
        <v>0.22</v>
      </c>
      <c r="K54">
        <f t="shared" si="13"/>
        <v>4.3999999999999997E-2</v>
      </c>
      <c r="L54">
        <f t="shared" si="14"/>
        <v>4.3999999999999995</v>
      </c>
    </row>
    <row r="55" spans="9:12">
      <c r="I55">
        <f t="shared" si="15"/>
        <v>46</v>
      </c>
      <c r="J55">
        <f t="shared" si="12"/>
        <v>0.23</v>
      </c>
      <c r="K55">
        <f t="shared" si="13"/>
        <v>4.5999999999999999E-2</v>
      </c>
      <c r="L55">
        <f t="shared" si="14"/>
        <v>4.5999999999999996</v>
      </c>
    </row>
    <row r="56" spans="9:12">
      <c r="I56">
        <f t="shared" si="15"/>
        <v>48</v>
      </c>
      <c r="J56">
        <f t="shared" si="12"/>
        <v>0.24</v>
      </c>
      <c r="K56">
        <f t="shared" si="13"/>
        <v>4.8000000000000001E-2</v>
      </c>
      <c r="L56">
        <f t="shared" si="14"/>
        <v>4.8</v>
      </c>
    </row>
    <row r="57" spans="9:12">
      <c r="I57">
        <f t="shared" si="15"/>
        <v>50</v>
      </c>
      <c r="J57">
        <f t="shared" si="12"/>
        <v>0.25</v>
      </c>
      <c r="K57">
        <f t="shared" si="13"/>
        <v>0.05</v>
      </c>
      <c r="L57">
        <f t="shared" si="14"/>
        <v>5</v>
      </c>
    </row>
    <row r="58" spans="9:12">
      <c r="I58">
        <f t="shared" si="15"/>
        <v>52</v>
      </c>
      <c r="J58">
        <f t="shared" si="12"/>
        <v>0.26</v>
      </c>
      <c r="K58">
        <f t="shared" si="13"/>
        <v>5.2000000000000005E-2</v>
      </c>
      <c r="L58">
        <f t="shared" si="14"/>
        <v>5.2</v>
      </c>
    </row>
    <row r="59" spans="9:12">
      <c r="I59">
        <f t="shared" si="15"/>
        <v>54</v>
      </c>
      <c r="J59">
        <f t="shared" si="12"/>
        <v>0.27</v>
      </c>
      <c r="K59">
        <f t="shared" si="13"/>
        <v>5.4000000000000006E-2</v>
      </c>
      <c r="L59">
        <f t="shared" si="14"/>
        <v>5.4</v>
      </c>
    </row>
    <row r="60" spans="9:12">
      <c r="I60">
        <f t="shared" si="15"/>
        <v>56</v>
      </c>
      <c r="J60">
        <f t="shared" si="12"/>
        <v>0.28000000000000003</v>
      </c>
      <c r="K60">
        <f t="shared" si="13"/>
        <v>5.6000000000000008E-2</v>
      </c>
      <c r="L60">
        <f t="shared" si="14"/>
        <v>5.6000000000000005</v>
      </c>
    </row>
    <row r="61" spans="9:12">
      <c r="I61">
        <f t="shared" si="15"/>
        <v>58</v>
      </c>
      <c r="J61">
        <f t="shared" si="12"/>
        <v>0.28999999999999998</v>
      </c>
      <c r="K61">
        <f t="shared" si="13"/>
        <v>5.7999999999999996E-2</v>
      </c>
      <c r="L61">
        <f t="shared" si="14"/>
        <v>5.8</v>
      </c>
    </row>
    <row r="62" spans="9:12">
      <c r="I62">
        <f t="shared" si="15"/>
        <v>60</v>
      </c>
      <c r="J62">
        <f t="shared" si="12"/>
        <v>0.3</v>
      </c>
      <c r="K62">
        <f t="shared" si="13"/>
        <v>0.06</v>
      </c>
      <c r="L62">
        <f t="shared" si="14"/>
        <v>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EBAD-5E61-40D9-AFD1-E6C8ADF88B5B}">
  <dimension ref="A1:E30"/>
  <sheetViews>
    <sheetView workbookViewId="0">
      <selection activeCell="D6" sqref="D6"/>
    </sheetView>
  </sheetViews>
  <sheetFormatPr defaultColWidth="8.85546875" defaultRowHeight="15"/>
  <cols>
    <col min="2" max="2" width="16.140625" customWidth="1"/>
    <col min="3" max="3" width="21.85546875" customWidth="1"/>
    <col min="4" max="4" width="13.28515625" customWidth="1"/>
    <col min="5" max="5" width="22.140625" bestFit="1" customWidth="1"/>
    <col min="6" max="6" width="6.85546875" bestFit="1" customWidth="1"/>
    <col min="7" max="7" width="6.7109375" bestFit="1" customWidth="1"/>
    <col min="8" max="8" width="16.7109375" bestFit="1" customWidth="1"/>
    <col min="9" max="10" width="4" bestFit="1" customWidth="1"/>
  </cols>
  <sheetData>
    <row r="1" spans="1:5">
      <c r="B1" s="4" t="s">
        <v>0</v>
      </c>
      <c r="C1" s="4" t="s">
        <v>90</v>
      </c>
      <c r="D1" s="4" t="s">
        <v>2</v>
      </c>
    </row>
    <row r="2" spans="1:5">
      <c r="B2" t="s">
        <v>34</v>
      </c>
      <c r="C2" t="s">
        <v>5</v>
      </c>
      <c r="D2" t="s">
        <v>6</v>
      </c>
    </row>
    <row r="3" spans="1:5">
      <c r="B3" t="s">
        <v>7</v>
      </c>
      <c r="C3" t="s">
        <v>8</v>
      </c>
      <c r="D3" t="s">
        <v>9</v>
      </c>
    </row>
    <row r="4" spans="1:5">
      <c r="B4" t="s">
        <v>91</v>
      </c>
      <c r="C4" t="s">
        <v>92</v>
      </c>
      <c r="D4" t="s">
        <v>93</v>
      </c>
    </row>
    <row r="5" spans="1:5">
      <c r="B5" t="s">
        <v>13</v>
      </c>
      <c r="C5" t="s">
        <v>14</v>
      </c>
      <c r="D5" s="8" t="s">
        <v>94</v>
      </c>
    </row>
    <row r="6" spans="1:5">
      <c r="B6" t="s">
        <v>16</v>
      </c>
      <c r="C6" t="s">
        <v>17</v>
      </c>
      <c r="D6" t="s">
        <v>95</v>
      </c>
    </row>
    <row r="7" spans="1:5">
      <c r="B7" t="s">
        <v>96</v>
      </c>
      <c r="C7" t="s">
        <v>97</v>
      </c>
      <c r="D7" t="s">
        <v>21</v>
      </c>
    </row>
    <row r="9" spans="1:5">
      <c r="A9" s="4" t="s">
        <v>22</v>
      </c>
      <c r="B9" s="4"/>
      <c r="C9" s="4"/>
      <c r="D9" s="4"/>
      <c r="E9" s="4"/>
    </row>
    <row r="10" spans="1:5">
      <c r="A10" s="3" t="s">
        <v>37</v>
      </c>
      <c r="B10" s="3" t="s">
        <v>98</v>
      </c>
      <c r="C10" s="3" t="s">
        <v>99</v>
      </c>
      <c r="D10" s="3" t="s">
        <v>100</v>
      </c>
      <c r="E10" s="3" t="s">
        <v>101</v>
      </c>
    </row>
    <row r="11" spans="1:5">
      <c r="A11" s="2">
        <v>20</v>
      </c>
      <c r="B11" s="2">
        <v>2</v>
      </c>
      <c r="C11" s="2">
        <v>1.0000000000000002</v>
      </c>
      <c r="D11" s="2">
        <v>4</v>
      </c>
      <c r="E11" s="2">
        <v>1.0000000000000002</v>
      </c>
    </row>
    <row r="12" spans="1:5">
      <c r="A12" s="2">
        <v>22</v>
      </c>
      <c r="B12" s="2">
        <v>2.2000000000000002</v>
      </c>
      <c r="C12" s="2">
        <v>1.1000000000000001</v>
      </c>
      <c r="D12" s="2">
        <v>4.4000000000000004</v>
      </c>
      <c r="E12" s="2">
        <v>1.1000000000000001</v>
      </c>
    </row>
    <row r="13" spans="1:5">
      <c r="A13" s="2">
        <v>24</v>
      </c>
      <c r="B13" s="2">
        <v>2.4000000000000004</v>
      </c>
      <c r="C13" s="2">
        <v>1.2</v>
      </c>
      <c r="D13" s="2">
        <v>4.8</v>
      </c>
      <c r="E13" s="2">
        <v>1.2</v>
      </c>
    </row>
    <row r="14" spans="1:5">
      <c r="A14" s="2">
        <v>26</v>
      </c>
      <c r="B14" s="2">
        <v>2.6</v>
      </c>
      <c r="C14" s="2">
        <v>1.3</v>
      </c>
      <c r="D14" s="2">
        <v>5.2</v>
      </c>
      <c r="E14" s="2">
        <v>1.3</v>
      </c>
    </row>
    <row r="15" spans="1:5">
      <c r="A15" s="2">
        <v>28</v>
      </c>
      <c r="B15" s="2">
        <v>2.8000000000000003</v>
      </c>
      <c r="C15" s="2">
        <v>1.4000000000000001</v>
      </c>
      <c r="D15" s="2">
        <v>5.6</v>
      </c>
      <c r="E15" s="2">
        <v>1.4000000000000001</v>
      </c>
    </row>
    <row r="16" spans="1:5">
      <c r="A16" s="2">
        <v>30</v>
      </c>
      <c r="B16" s="2">
        <v>3</v>
      </c>
      <c r="C16" s="2">
        <v>1.5</v>
      </c>
      <c r="D16" s="2">
        <v>6</v>
      </c>
      <c r="E16" s="2">
        <v>1.5</v>
      </c>
    </row>
    <row r="17" spans="1:5">
      <c r="A17" s="2">
        <v>32</v>
      </c>
      <c r="B17" s="2">
        <v>3.2</v>
      </c>
      <c r="C17" s="2">
        <v>1.6</v>
      </c>
      <c r="D17" s="2">
        <v>6.4</v>
      </c>
      <c r="E17" s="2">
        <v>1.6</v>
      </c>
    </row>
    <row r="18" spans="1:5">
      <c r="A18" s="2">
        <v>34</v>
      </c>
      <c r="B18" s="2">
        <v>3.4000000000000004</v>
      </c>
      <c r="C18" s="2">
        <v>1.7000000000000002</v>
      </c>
      <c r="D18" s="2">
        <v>6.8</v>
      </c>
      <c r="E18" s="2">
        <v>1.7000000000000002</v>
      </c>
    </row>
    <row r="19" spans="1:5">
      <c r="A19" s="2">
        <v>36</v>
      </c>
      <c r="B19" s="2">
        <v>3.6000000000000005</v>
      </c>
      <c r="C19" s="2">
        <v>1.7999999999999998</v>
      </c>
      <c r="D19" s="2">
        <v>7.2</v>
      </c>
      <c r="E19" s="2">
        <v>1.7999999999999998</v>
      </c>
    </row>
    <row r="20" spans="1:5">
      <c r="A20" s="2">
        <v>38</v>
      </c>
      <c r="B20" s="2">
        <v>3.8000000000000007</v>
      </c>
      <c r="C20" s="2">
        <v>1.9000000000000004</v>
      </c>
      <c r="D20" s="2">
        <v>7.6</v>
      </c>
      <c r="E20" s="2">
        <v>1.9000000000000004</v>
      </c>
    </row>
    <row r="21" spans="1:5">
      <c r="A21" s="2">
        <v>40</v>
      </c>
      <c r="B21" s="2">
        <v>4</v>
      </c>
      <c r="C21" s="2">
        <v>2.0000000000000004</v>
      </c>
      <c r="D21" s="2">
        <v>8</v>
      </c>
      <c r="E21" s="2">
        <v>2.0000000000000004</v>
      </c>
    </row>
    <row r="22" spans="1:5">
      <c r="A22" s="2">
        <v>42</v>
      </c>
      <c r="B22" s="2">
        <v>4.2</v>
      </c>
      <c r="C22" s="2">
        <v>2.1</v>
      </c>
      <c r="D22" s="2">
        <v>8.4</v>
      </c>
      <c r="E22" s="2">
        <v>2.1</v>
      </c>
    </row>
    <row r="23" spans="1:5">
      <c r="A23" s="2">
        <v>44</v>
      </c>
      <c r="B23" s="2">
        <v>4.4000000000000004</v>
      </c>
      <c r="C23" s="2">
        <v>2.2000000000000002</v>
      </c>
      <c r="D23" s="2">
        <v>8.8000000000000007</v>
      </c>
      <c r="E23" s="2">
        <v>2.2000000000000002</v>
      </c>
    </row>
    <row r="24" spans="1:5">
      <c r="A24" s="2">
        <v>46</v>
      </c>
      <c r="B24" s="2">
        <v>4.6000000000000005</v>
      </c>
      <c r="C24" s="2">
        <v>2.3000000000000003</v>
      </c>
      <c r="D24" s="2">
        <v>9.1999999999999993</v>
      </c>
      <c r="E24" s="2">
        <v>2.3000000000000003</v>
      </c>
    </row>
    <row r="25" spans="1:5">
      <c r="A25" s="2">
        <v>48</v>
      </c>
      <c r="B25" s="2">
        <v>4.8000000000000007</v>
      </c>
      <c r="C25" s="2">
        <v>2.4</v>
      </c>
      <c r="D25" s="2">
        <v>10</v>
      </c>
      <c r="E25" s="2">
        <v>2.4</v>
      </c>
    </row>
    <row r="26" spans="1:5">
      <c r="A26" s="2">
        <v>50</v>
      </c>
      <c r="B26" s="2">
        <v>5</v>
      </c>
      <c r="C26" s="2">
        <v>2.5</v>
      </c>
      <c r="D26" s="2">
        <v>10.4</v>
      </c>
      <c r="E26" s="2">
        <v>2.5</v>
      </c>
    </row>
    <row r="30" spans="1:5">
      <c r="A30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myoverallsheet</vt:lpstr>
      <vt:lpstr>Ket xyl</vt:lpstr>
      <vt:lpstr>Vetergesic</vt:lpstr>
      <vt:lpstr>Lidocaine</vt:lpstr>
      <vt:lpstr>Dexamethasone</vt:lpstr>
      <vt:lpstr>Carprofen</vt:lpstr>
      <vt:lpstr>overallsheet</vt:lpstr>
      <vt:lpstr>overallsheet!Print_Area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sjbarnes</dc:creator>
  <cp:keywords/>
  <dc:description/>
  <cp:lastModifiedBy>jlr119</cp:lastModifiedBy>
  <cp:revision/>
  <dcterms:created xsi:type="dcterms:W3CDTF">2018-10-29T11:03:19Z</dcterms:created>
  <dcterms:modified xsi:type="dcterms:W3CDTF">2023-08-20T22:51:33Z</dcterms:modified>
  <cp:category/>
  <cp:contentStatus/>
</cp:coreProperties>
</file>