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smchilespa.sharepoint.com/sites/RSMtaxandLegal2/Shared Documents/Cleantech - Atacama Salt Lakes SpA/"/>
    </mc:Choice>
  </mc:AlternateContent>
  <xr:revisionPtr revIDLastSave="2335" documentId="8_{EA8F2272-DA2C-4B1A-BF24-F3D0BF8B52AE}" xr6:coauthVersionLast="47" xr6:coauthVersionMax="47" xr10:uidLastSave="{1DD46782-59A0-4001-A86F-080F3C3C1113}"/>
  <bookViews>
    <workbookView xWindow="-28920" yWindow="-3450" windowWidth="29040" windowHeight="15720" activeTab="3" xr2:uid="{49EFEC59-9C0B-4B65-911A-25D7A541F718}"/>
  </bookViews>
  <sheets>
    <sheet name="Indice (2)" sheetId="7" r:id="rId1"/>
    <sheet name="Indice" sheetId="4" r:id="rId2"/>
    <sheet name="Proveedores" sheetId="2" r:id="rId3"/>
    <sheet name="Hoja1" sheetId="6" r:id="rId4"/>
    <sheet name="EXP 9487115" sheetId="1" r:id="rId5"/>
    <sheet name="Requerimientos_Generales" sheetId="3" r:id="rId6"/>
    <sheet name="Pendientes a cargar exp" sheetId="5" state="hidden" r:id="rId7"/>
  </sheets>
  <externalReferences>
    <externalReference r:id="rId8"/>
  </externalReferences>
  <definedNames>
    <definedName name="_xlnm._FilterDatabase" localSheetId="4" hidden="1">'EXP 9487115'!$B$4:$H$375</definedName>
    <definedName name="_xlnm._FilterDatabase" localSheetId="3" hidden="1">Hoja1!$B$2:$K$25</definedName>
    <definedName name="_xlnm._FilterDatabase" localSheetId="1" hidden="1">Indice!$B$4:$K$454</definedName>
    <definedName name="_xlnm._FilterDatabase" localSheetId="0" hidden="1">'Indice (2)'!$B$4:$K$454</definedName>
    <definedName name="_xlnm._FilterDatabase" localSheetId="2" hidden="1">Proveedores!$B$2:$Q$157</definedName>
    <definedName name="_xlnm._FilterDatabase" localSheetId="5" hidden="1">Requerimientos_Generales!$C$4:$I$18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4" i="7" l="1"/>
  <c r="F453" i="7"/>
  <c r="B453" i="7"/>
  <c r="F452" i="7"/>
  <c r="B452" i="7"/>
  <c r="B451" i="7"/>
  <c r="B450" i="7"/>
  <c r="B449" i="7"/>
  <c r="B448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F387" i="7"/>
  <c r="B387" i="7"/>
  <c r="F386" i="7"/>
  <c r="B386" i="7"/>
  <c r="F385" i="7"/>
  <c r="B385" i="7"/>
  <c r="F384" i="7"/>
  <c r="B384" i="7"/>
  <c r="F383" i="7"/>
  <c r="B383" i="7"/>
  <c r="F382" i="7"/>
  <c r="B382" i="7"/>
  <c r="F381" i="7"/>
  <c r="B381" i="7"/>
  <c r="F380" i="7"/>
  <c r="B380" i="7"/>
  <c r="F379" i="7"/>
  <c r="B379" i="7"/>
  <c r="F378" i="7"/>
  <c r="B378" i="7"/>
  <c r="F377" i="7"/>
  <c r="B377" i="7"/>
  <c r="F376" i="7"/>
  <c r="B376" i="7"/>
  <c r="F375" i="7"/>
  <c r="B375" i="7"/>
  <c r="F374" i="7"/>
  <c r="B374" i="7"/>
  <c r="F373" i="7"/>
  <c r="B373" i="7"/>
  <c r="B372" i="7"/>
  <c r="F371" i="7"/>
  <c r="B371" i="7"/>
  <c r="F370" i="7"/>
  <c r="B370" i="7"/>
  <c r="F369" i="7"/>
  <c r="B369" i="7"/>
  <c r="F368" i="7"/>
  <c r="B368" i="7"/>
  <c r="F367" i="7"/>
  <c r="B367" i="7"/>
  <c r="F366" i="7"/>
  <c r="B366" i="7"/>
  <c r="F365" i="7"/>
  <c r="B365" i="7"/>
  <c r="F364" i="7"/>
  <c r="B364" i="7"/>
  <c r="F363" i="7"/>
  <c r="B363" i="7"/>
  <c r="F362" i="7"/>
  <c r="B362" i="7"/>
  <c r="H361" i="7"/>
  <c r="F361" i="7"/>
  <c r="B361" i="7"/>
  <c r="H360" i="7"/>
  <c r="F360" i="7"/>
  <c r="B360" i="7"/>
  <c r="H359" i="7"/>
  <c r="F359" i="7"/>
  <c r="B359" i="7"/>
  <c r="H358" i="7"/>
  <c r="F358" i="7"/>
  <c r="B358" i="7"/>
  <c r="H357" i="7"/>
  <c r="F357" i="7"/>
  <c r="B357" i="7"/>
  <c r="H356" i="7"/>
  <c r="F356" i="7"/>
  <c r="B356" i="7"/>
  <c r="H355" i="7"/>
  <c r="F355" i="7"/>
  <c r="B355" i="7"/>
  <c r="H354" i="7"/>
  <c r="F354" i="7"/>
  <c r="B354" i="7"/>
  <c r="H353" i="7"/>
  <c r="F353" i="7"/>
  <c r="B353" i="7"/>
  <c r="F352" i="7"/>
  <c r="B352" i="7"/>
  <c r="F351" i="7"/>
  <c r="B351" i="7"/>
  <c r="F350" i="7"/>
  <c r="B350" i="7"/>
  <c r="H349" i="7"/>
  <c r="F349" i="7"/>
  <c r="B349" i="7"/>
  <c r="H348" i="7"/>
  <c r="F348" i="7"/>
  <c r="B348" i="7"/>
  <c r="H347" i="7"/>
  <c r="F347" i="7"/>
  <c r="B347" i="7"/>
  <c r="K346" i="7"/>
  <c r="F346" i="7"/>
  <c r="B346" i="7"/>
  <c r="K345" i="7"/>
  <c r="F345" i="7"/>
  <c r="B345" i="7"/>
  <c r="K344" i="7"/>
  <c r="F344" i="7"/>
  <c r="B344" i="7"/>
  <c r="K343" i="7"/>
  <c r="F343" i="7"/>
  <c r="B343" i="7"/>
  <c r="K342" i="7"/>
  <c r="F342" i="7"/>
  <c r="B342" i="7"/>
  <c r="K341" i="7"/>
  <c r="F341" i="7"/>
  <c r="B341" i="7"/>
  <c r="K340" i="7"/>
  <c r="F340" i="7"/>
  <c r="B340" i="7"/>
  <c r="K339" i="7"/>
  <c r="F339" i="7"/>
  <c r="B339" i="7"/>
  <c r="K338" i="7"/>
  <c r="F338" i="7"/>
  <c r="B338" i="7"/>
  <c r="K337" i="7"/>
  <c r="F337" i="7"/>
  <c r="B337" i="7"/>
  <c r="K336" i="7"/>
  <c r="F336" i="7"/>
  <c r="B336" i="7"/>
  <c r="K335" i="7"/>
  <c r="F335" i="7"/>
  <c r="B335" i="7"/>
  <c r="K334" i="7"/>
  <c r="F334" i="7"/>
  <c r="B334" i="7"/>
  <c r="K333" i="7"/>
  <c r="F333" i="7"/>
  <c r="B333" i="7"/>
  <c r="K332" i="7"/>
  <c r="F332" i="7"/>
  <c r="B332" i="7"/>
  <c r="K331" i="7"/>
  <c r="F331" i="7"/>
  <c r="B331" i="7"/>
  <c r="K330" i="7"/>
  <c r="F330" i="7"/>
  <c r="B330" i="7"/>
  <c r="K329" i="7"/>
  <c r="F329" i="7"/>
  <c r="B329" i="7"/>
  <c r="K328" i="7"/>
  <c r="F328" i="7"/>
  <c r="B328" i="7"/>
  <c r="K327" i="7"/>
  <c r="F327" i="7"/>
  <c r="B327" i="7"/>
  <c r="K326" i="7"/>
  <c r="F326" i="7"/>
  <c r="B326" i="7"/>
  <c r="K325" i="7"/>
  <c r="F325" i="7"/>
  <c r="B325" i="7"/>
  <c r="K324" i="7"/>
  <c r="F324" i="7"/>
  <c r="B324" i="7"/>
  <c r="K323" i="7"/>
  <c r="F323" i="7"/>
  <c r="B323" i="7"/>
  <c r="K322" i="7"/>
  <c r="F322" i="7"/>
  <c r="B322" i="7"/>
  <c r="K321" i="7"/>
  <c r="F321" i="7"/>
  <c r="B321" i="7"/>
  <c r="K320" i="7"/>
  <c r="F320" i="7"/>
  <c r="B320" i="7"/>
  <c r="K319" i="7"/>
  <c r="F319" i="7"/>
  <c r="B319" i="7"/>
  <c r="K318" i="7"/>
  <c r="F318" i="7"/>
  <c r="B318" i="7"/>
  <c r="K317" i="7"/>
  <c r="F317" i="7"/>
  <c r="B317" i="7"/>
  <c r="K316" i="7"/>
  <c r="F316" i="7"/>
  <c r="B316" i="7"/>
  <c r="K315" i="7"/>
  <c r="F315" i="7"/>
  <c r="B315" i="7"/>
  <c r="K314" i="7"/>
  <c r="F314" i="7"/>
  <c r="B314" i="7"/>
  <c r="K313" i="7"/>
  <c r="F313" i="7"/>
  <c r="B313" i="7"/>
  <c r="K312" i="7"/>
  <c r="F312" i="7"/>
  <c r="B312" i="7"/>
  <c r="K311" i="7"/>
  <c r="F311" i="7"/>
  <c r="B311" i="7"/>
  <c r="K310" i="7"/>
  <c r="F310" i="7"/>
  <c r="B310" i="7"/>
  <c r="K309" i="7"/>
  <c r="F309" i="7"/>
  <c r="B309" i="7"/>
  <c r="K308" i="7"/>
  <c r="F308" i="7"/>
  <c r="B308" i="7"/>
  <c r="K307" i="7"/>
  <c r="F307" i="7"/>
  <c r="B307" i="7"/>
  <c r="K306" i="7"/>
  <c r="F306" i="7"/>
  <c r="B306" i="7"/>
  <c r="K305" i="7"/>
  <c r="F305" i="7"/>
  <c r="B305" i="7"/>
  <c r="K304" i="7"/>
  <c r="F304" i="7"/>
  <c r="B304" i="7"/>
  <c r="K303" i="7"/>
  <c r="F303" i="7"/>
  <c r="B303" i="7"/>
  <c r="K302" i="7"/>
  <c r="F302" i="7"/>
  <c r="B302" i="7"/>
  <c r="K301" i="7"/>
  <c r="F301" i="7"/>
  <c r="B301" i="7"/>
  <c r="K300" i="7"/>
  <c r="F300" i="7"/>
  <c r="B300" i="7"/>
  <c r="K299" i="7"/>
  <c r="F299" i="7"/>
  <c r="B299" i="7"/>
  <c r="K298" i="7"/>
  <c r="F298" i="7"/>
  <c r="B298" i="7"/>
  <c r="K297" i="7"/>
  <c r="F297" i="7"/>
  <c r="B297" i="7"/>
  <c r="H296" i="7"/>
  <c r="F296" i="7"/>
  <c r="B296" i="7"/>
  <c r="H295" i="7"/>
  <c r="F295" i="7"/>
  <c r="B295" i="7"/>
  <c r="H294" i="7"/>
  <c r="F294" i="7"/>
  <c r="B294" i="7"/>
  <c r="H293" i="7"/>
  <c r="F293" i="7"/>
  <c r="B293" i="7"/>
  <c r="H292" i="7"/>
  <c r="F292" i="7"/>
  <c r="B292" i="7"/>
  <c r="H291" i="7"/>
  <c r="F291" i="7"/>
  <c r="B291" i="7"/>
  <c r="H290" i="7"/>
  <c r="F290" i="7"/>
  <c r="B290" i="7"/>
  <c r="H289" i="7"/>
  <c r="F289" i="7"/>
  <c r="B289" i="7"/>
  <c r="H288" i="7"/>
  <c r="F288" i="7"/>
  <c r="B288" i="7"/>
  <c r="H287" i="7"/>
  <c r="F287" i="7"/>
  <c r="B287" i="7"/>
  <c r="H286" i="7"/>
  <c r="F286" i="7"/>
  <c r="B286" i="7"/>
  <c r="H285" i="7"/>
  <c r="F285" i="7"/>
  <c r="B285" i="7"/>
  <c r="H284" i="7"/>
  <c r="F284" i="7"/>
  <c r="B284" i="7"/>
  <c r="H283" i="7"/>
  <c r="F283" i="7"/>
  <c r="B283" i="7"/>
  <c r="H282" i="7"/>
  <c r="F282" i="7"/>
  <c r="B282" i="7"/>
  <c r="H281" i="7"/>
  <c r="F281" i="7"/>
  <c r="B281" i="7"/>
  <c r="H280" i="7"/>
  <c r="F280" i="7"/>
  <c r="B280" i="7"/>
  <c r="H279" i="7"/>
  <c r="F279" i="7"/>
  <c r="B279" i="7"/>
  <c r="H278" i="7"/>
  <c r="F278" i="7"/>
  <c r="B278" i="7"/>
  <c r="H277" i="7"/>
  <c r="F277" i="7"/>
  <c r="B277" i="7"/>
  <c r="H276" i="7"/>
  <c r="F276" i="7"/>
  <c r="B276" i="7"/>
  <c r="H275" i="7"/>
  <c r="F275" i="7"/>
  <c r="B275" i="7"/>
  <c r="H274" i="7"/>
  <c r="F274" i="7"/>
  <c r="B274" i="7"/>
  <c r="H273" i="7"/>
  <c r="F273" i="7"/>
  <c r="B273" i="7"/>
  <c r="H272" i="7"/>
  <c r="F272" i="7"/>
  <c r="B272" i="7"/>
  <c r="H271" i="7"/>
  <c r="F271" i="7"/>
  <c r="B271" i="7"/>
  <c r="H270" i="7"/>
  <c r="F270" i="7"/>
  <c r="B270" i="7"/>
  <c r="H269" i="7"/>
  <c r="F269" i="7"/>
  <c r="B269" i="7"/>
  <c r="H268" i="7"/>
  <c r="F268" i="7"/>
  <c r="B268" i="7"/>
  <c r="H267" i="7"/>
  <c r="F267" i="7"/>
  <c r="B267" i="7"/>
  <c r="H266" i="7"/>
  <c r="F266" i="7"/>
  <c r="B266" i="7"/>
  <c r="H265" i="7"/>
  <c r="F265" i="7"/>
  <c r="B265" i="7"/>
  <c r="H264" i="7"/>
  <c r="F264" i="7"/>
  <c r="B264" i="7"/>
  <c r="H263" i="7"/>
  <c r="F263" i="7"/>
  <c r="B263" i="7"/>
  <c r="H262" i="7"/>
  <c r="F262" i="7"/>
  <c r="B262" i="7"/>
  <c r="H261" i="7"/>
  <c r="F261" i="7"/>
  <c r="B261" i="7"/>
  <c r="H260" i="7"/>
  <c r="F260" i="7"/>
  <c r="B260" i="7"/>
  <c r="H259" i="7"/>
  <c r="F259" i="7"/>
  <c r="B259" i="7"/>
  <c r="H258" i="7"/>
  <c r="F258" i="7"/>
  <c r="B258" i="7"/>
  <c r="H257" i="7"/>
  <c r="F257" i="7"/>
  <c r="B257" i="7"/>
  <c r="H256" i="7"/>
  <c r="F256" i="7"/>
  <c r="B256" i="7"/>
  <c r="H255" i="7"/>
  <c r="F255" i="7"/>
  <c r="B255" i="7"/>
  <c r="H254" i="7"/>
  <c r="F254" i="7"/>
  <c r="B254" i="7"/>
  <c r="H253" i="7"/>
  <c r="F253" i="7"/>
  <c r="B253" i="7"/>
  <c r="H252" i="7"/>
  <c r="F252" i="7"/>
  <c r="B252" i="7"/>
  <c r="H251" i="7"/>
  <c r="F251" i="7"/>
  <c r="B251" i="7"/>
  <c r="H250" i="7"/>
  <c r="F250" i="7"/>
  <c r="B250" i="7"/>
  <c r="H249" i="7"/>
  <c r="F249" i="7"/>
  <c r="B249" i="7"/>
  <c r="H248" i="7"/>
  <c r="F248" i="7"/>
  <c r="B248" i="7"/>
  <c r="H247" i="7"/>
  <c r="F247" i="7"/>
  <c r="B247" i="7"/>
  <c r="H246" i="7"/>
  <c r="F246" i="7"/>
  <c r="B246" i="7"/>
  <c r="H245" i="7"/>
  <c r="F245" i="7"/>
  <c r="B245" i="7"/>
  <c r="H244" i="7"/>
  <c r="F244" i="7"/>
  <c r="B244" i="7"/>
  <c r="H243" i="7"/>
  <c r="F243" i="7"/>
  <c r="B243" i="7"/>
  <c r="H242" i="7"/>
  <c r="F242" i="7"/>
  <c r="B242" i="7"/>
  <c r="H241" i="7"/>
  <c r="F241" i="7"/>
  <c r="B241" i="7"/>
  <c r="H240" i="7"/>
  <c r="F240" i="7"/>
  <c r="B240" i="7"/>
  <c r="H239" i="7"/>
  <c r="F239" i="7"/>
  <c r="B239" i="7"/>
  <c r="H238" i="7"/>
  <c r="F238" i="7"/>
  <c r="B238" i="7"/>
  <c r="H237" i="7"/>
  <c r="F237" i="7"/>
  <c r="B237" i="7"/>
  <c r="H236" i="7"/>
  <c r="F236" i="7"/>
  <c r="B236" i="7"/>
  <c r="H235" i="7"/>
  <c r="F235" i="7"/>
  <c r="B235" i="7"/>
  <c r="H234" i="7"/>
  <c r="F234" i="7"/>
  <c r="B234" i="7"/>
  <c r="H233" i="7"/>
  <c r="F233" i="7"/>
  <c r="B233" i="7"/>
  <c r="H232" i="7"/>
  <c r="F232" i="7"/>
  <c r="B232" i="7"/>
  <c r="H231" i="7"/>
  <c r="F231" i="7"/>
  <c r="B231" i="7"/>
  <c r="H230" i="7"/>
  <c r="F230" i="7"/>
  <c r="B230" i="7"/>
  <c r="F229" i="7"/>
  <c r="B229" i="7"/>
  <c r="F228" i="7"/>
  <c r="B228" i="7"/>
  <c r="I227" i="7"/>
  <c r="F227" i="7"/>
  <c r="B227" i="7"/>
  <c r="I226" i="7"/>
  <c r="F226" i="7"/>
  <c r="B226" i="7"/>
  <c r="I225" i="7"/>
  <c r="F225" i="7"/>
  <c r="B225" i="7"/>
  <c r="I224" i="7"/>
  <c r="F224" i="7"/>
  <c r="B224" i="7"/>
  <c r="I223" i="7"/>
  <c r="F223" i="7"/>
  <c r="B223" i="7"/>
  <c r="I222" i="7"/>
  <c r="F222" i="7"/>
  <c r="B222" i="7"/>
  <c r="I221" i="7"/>
  <c r="F221" i="7"/>
  <c r="B221" i="7"/>
  <c r="I220" i="7"/>
  <c r="F220" i="7"/>
  <c r="B220" i="7"/>
  <c r="I219" i="7"/>
  <c r="F219" i="7"/>
  <c r="B219" i="7"/>
  <c r="I218" i="7"/>
  <c r="F218" i="7"/>
  <c r="B218" i="7"/>
  <c r="I217" i="7"/>
  <c r="F217" i="7"/>
  <c r="B217" i="7"/>
  <c r="I216" i="7"/>
  <c r="G216" i="7"/>
  <c r="F216" i="7"/>
  <c r="B216" i="7"/>
  <c r="I215" i="7"/>
  <c r="G215" i="7"/>
  <c r="F215" i="7"/>
  <c r="B215" i="7"/>
  <c r="I214" i="7"/>
  <c r="G214" i="7"/>
  <c r="F214" i="7"/>
  <c r="B214" i="7"/>
  <c r="I213" i="7"/>
  <c r="G213" i="7"/>
  <c r="F213" i="7"/>
  <c r="B213" i="7"/>
  <c r="I212" i="7"/>
  <c r="G212" i="7"/>
  <c r="F212" i="7"/>
  <c r="B212" i="7"/>
  <c r="I211" i="7"/>
  <c r="G211" i="7"/>
  <c r="F211" i="7"/>
  <c r="B211" i="7"/>
  <c r="I210" i="7"/>
  <c r="G210" i="7"/>
  <c r="F210" i="7"/>
  <c r="B210" i="7"/>
  <c r="I209" i="7"/>
  <c r="G209" i="7"/>
  <c r="F209" i="7"/>
  <c r="B209" i="7"/>
  <c r="I208" i="7"/>
  <c r="G208" i="7"/>
  <c r="F208" i="7"/>
  <c r="B208" i="7"/>
  <c r="I207" i="7"/>
  <c r="G207" i="7"/>
  <c r="F207" i="7"/>
  <c r="B207" i="7"/>
  <c r="I206" i="7"/>
  <c r="G206" i="7"/>
  <c r="F206" i="7"/>
  <c r="B206" i="7"/>
  <c r="I205" i="7"/>
  <c r="G205" i="7"/>
  <c r="F205" i="7"/>
  <c r="B205" i="7"/>
  <c r="I204" i="7"/>
  <c r="G204" i="7"/>
  <c r="F204" i="7"/>
  <c r="B204" i="7"/>
  <c r="I203" i="7"/>
  <c r="G203" i="7"/>
  <c r="F203" i="7"/>
  <c r="B203" i="7"/>
  <c r="I202" i="7"/>
  <c r="G202" i="7"/>
  <c r="F202" i="7"/>
  <c r="B202" i="7"/>
  <c r="I201" i="7"/>
  <c r="G201" i="7"/>
  <c r="F201" i="7"/>
  <c r="B201" i="7"/>
  <c r="I200" i="7"/>
  <c r="G200" i="7"/>
  <c r="F200" i="7"/>
  <c r="B200" i="7"/>
  <c r="I199" i="7"/>
  <c r="G199" i="7"/>
  <c r="F199" i="7"/>
  <c r="B199" i="7"/>
  <c r="I198" i="7"/>
  <c r="G198" i="7"/>
  <c r="F198" i="7"/>
  <c r="B198" i="7"/>
  <c r="I197" i="7"/>
  <c r="G197" i="7"/>
  <c r="F197" i="7"/>
  <c r="B197" i="7"/>
  <c r="I196" i="7"/>
  <c r="G196" i="7"/>
  <c r="F196" i="7"/>
  <c r="B196" i="7"/>
  <c r="I195" i="7"/>
  <c r="G195" i="7"/>
  <c r="F195" i="7"/>
  <c r="B195" i="7"/>
  <c r="I194" i="7"/>
  <c r="G194" i="7"/>
  <c r="F194" i="7"/>
  <c r="B194" i="7"/>
  <c r="I193" i="7"/>
  <c r="G193" i="7"/>
  <c r="F193" i="7"/>
  <c r="B193" i="7"/>
  <c r="I192" i="7"/>
  <c r="G192" i="7"/>
  <c r="F192" i="7"/>
  <c r="B192" i="7"/>
  <c r="I191" i="7"/>
  <c r="G191" i="7"/>
  <c r="F191" i="7"/>
  <c r="B191" i="7"/>
  <c r="I190" i="7"/>
  <c r="G190" i="7"/>
  <c r="F190" i="7"/>
  <c r="B190" i="7"/>
  <c r="I189" i="7"/>
  <c r="G189" i="7"/>
  <c r="F189" i="7"/>
  <c r="B189" i="7"/>
  <c r="I188" i="7"/>
  <c r="G188" i="7"/>
  <c r="F188" i="7"/>
  <c r="B188" i="7"/>
  <c r="I187" i="7"/>
  <c r="G187" i="7"/>
  <c r="F187" i="7"/>
  <c r="B187" i="7"/>
  <c r="I186" i="7"/>
  <c r="G186" i="7"/>
  <c r="F186" i="7"/>
  <c r="B186" i="7"/>
  <c r="I185" i="7"/>
  <c r="G185" i="7"/>
  <c r="F185" i="7"/>
  <c r="B185" i="7"/>
  <c r="I184" i="7"/>
  <c r="G184" i="7"/>
  <c r="F184" i="7"/>
  <c r="B184" i="7"/>
  <c r="I183" i="7"/>
  <c r="G183" i="7"/>
  <c r="F183" i="7"/>
  <c r="B183" i="7"/>
  <c r="I182" i="7"/>
  <c r="G182" i="7"/>
  <c r="F182" i="7"/>
  <c r="B182" i="7"/>
  <c r="I181" i="7"/>
  <c r="G181" i="7"/>
  <c r="F181" i="7"/>
  <c r="B181" i="7"/>
  <c r="I180" i="7"/>
  <c r="G180" i="7"/>
  <c r="F180" i="7"/>
  <c r="B180" i="7"/>
  <c r="I179" i="7"/>
  <c r="G179" i="7"/>
  <c r="F179" i="7"/>
  <c r="B179" i="7"/>
  <c r="I178" i="7"/>
  <c r="G178" i="7"/>
  <c r="F178" i="7"/>
  <c r="B178" i="7"/>
  <c r="I177" i="7"/>
  <c r="G177" i="7"/>
  <c r="F177" i="7"/>
  <c r="B177" i="7"/>
  <c r="I176" i="7"/>
  <c r="G176" i="7"/>
  <c r="F176" i="7"/>
  <c r="B176" i="7"/>
  <c r="I175" i="7"/>
  <c r="G175" i="7"/>
  <c r="F175" i="7"/>
  <c r="B175" i="7"/>
  <c r="I174" i="7"/>
  <c r="G174" i="7"/>
  <c r="F174" i="7"/>
  <c r="B174" i="7"/>
  <c r="I173" i="7"/>
  <c r="G173" i="7"/>
  <c r="F173" i="7"/>
  <c r="B173" i="7"/>
  <c r="I172" i="7"/>
  <c r="G172" i="7"/>
  <c r="F172" i="7"/>
  <c r="B172" i="7"/>
  <c r="I171" i="7"/>
  <c r="G171" i="7"/>
  <c r="F171" i="7"/>
  <c r="B171" i="7"/>
  <c r="I170" i="7"/>
  <c r="G170" i="7"/>
  <c r="F170" i="7"/>
  <c r="B170" i="7"/>
  <c r="I169" i="7"/>
  <c r="G169" i="7"/>
  <c r="F169" i="7"/>
  <c r="B169" i="7"/>
  <c r="I168" i="7"/>
  <c r="G168" i="7"/>
  <c r="F168" i="7"/>
  <c r="B168" i="7"/>
  <c r="I167" i="7"/>
  <c r="G167" i="7"/>
  <c r="F167" i="7"/>
  <c r="B167" i="7"/>
  <c r="I166" i="7"/>
  <c r="G166" i="7"/>
  <c r="F166" i="7"/>
  <c r="B166" i="7"/>
  <c r="I165" i="7"/>
  <c r="G165" i="7"/>
  <c r="F165" i="7"/>
  <c r="B165" i="7"/>
  <c r="I164" i="7"/>
  <c r="G164" i="7"/>
  <c r="F164" i="7"/>
  <c r="B164" i="7"/>
  <c r="I163" i="7"/>
  <c r="G163" i="7"/>
  <c r="F163" i="7"/>
  <c r="B163" i="7"/>
  <c r="I162" i="7"/>
  <c r="G162" i="7"/>
  <c r="F162" i="7"/>
  <c r="B162" i="7"/>
  <c r="I161" i="7"/>
  <c r="G161" i="7"/>
  <c r="F161" i="7"/>
  <c r="B161" i="7"/>
  <c r="I160" i="7"/>
  <c r="G160" i="7"/>
  <c r="F160" i="7"/>
  <c r="B160" i="7"/>
  <c r="I159" i="7"/>
  <c r="G159" i="7"/>
  <c r="F159" i="7"/>
  <c r="B159" i="7"/>
  <c r="I158" i="7"/>
  <c r="G158" i="7"/>
  <c r="F158" i="7"/>
  <c r="B158" i="7"/>
  <c r="I157" i="7"/>
  <c r="G157" i="7"/>
  <c r="F157" i="7"/>
  <c r="B157" i="7"/>
  <c r="I156" i="7"/>
  <c r="G156" i="7"/>
  <c r="F156" i="7"/>
  <c r="B156" i="7"/>
  <c r="K155" i="7"/>
  <c r="I155" i="7"/>
  <c r="G155" i="7"/>
  <c r="F155" i="7"/>
  <c r="B155" i="7"/>
  <c r="K154" i="7"/>
  <c r="I154" i="7"/>
  <c r="G154" i="7"/>
  <c r="F154" i="7"/>
  <c r="B154" i="7"/>
  <c r="K153" i="7"/>
  <c r="I153" i="7"/>
  <c r="G153" i="7"/>
  <c r="F153" i="7"/>
  <c r="B153" i="7"/>
  <c r="K152" i="7"/>
  <c r="I152" i="7"/>
  <c r="G152" i="7"/>
  <c r="F152" i="7"/>
  <c r="B152" i="7"/>
  <c r="K151" i="7"/>
  <c r="I151" i="7"/>
  <c r="G151" i="7"/>
  <c r="F151" i="7"/>
  <c r="B151" i="7"/>
  <c r="K150" i="7"/>
  <c r="I150" i="7"/>
  <c r="G150" i="7"/>
  <c r="F150" i="7"/>
  <c r="B150" i="7"/>
  <c r="K149" i="7"/>
  <c r="I149" i="7"/>
  <c r="G149" i="7"/>
  <c r="F149" i="7"/>
  <c r="B149" i="7"/>
  <c r="K148" i="7"/>
  <c r="I148" i="7"/>
  <c r="G148" i="7"/>
  <c r="F148" i="7"/>
  <c r="B148" i="7"/>
  <c r="K147" i="7"/>
  <c r="I147" i="7"/>
  <c r="G147" i="7"/>
  <c r="F147" i="7"/>
  <c r="B147" i="7"/>
  <c r="K146" i="7"/>
  <c r="I146" i="7"/>
  <c r="G146" i="7"/>
  <c r="F146" i="7"/>
  <c r="B146" i="7"/>
  <c r="K145" i="7"/>
  <c r="I145" i="7"/>
  <c r="G145" i="7"/>
  <c r="F145" i="7"/>
  <c r="B145" i="7"/>
  <c r="K144" i="7"/>
  <c r="I144" i="7"/>
  <c r="G144" i="7"/>
  <c r="F144" i="7"/>
  <c r="B144" i="7"/>
  <c r="K143" i="7"/>
  <c r="I143" i="7"/>
  <c r="G143" i="7"/>
  <c r="F143" i="7"/>
  <c r="B143" i="7"/>
  <c r="K142" i="7"/>
  <c r="I142" i="7"/>
  <c r="G142" i="7"/>
  <c r="F142" i="7"/>
  <c r="B142" i="7"/>
  <c r="K141" i="7"/>
  <c r="I141" i="7"/>
  <c r="G141" i="7"/>
  <c r="F141" i="7"/>
  <c r="B141" i="7"/>
  <c r="K140" i="7"/>
  <c r="I140" i="7"/>
  <c r="G140" i="7"/>
  <c r="F140" i="7"/>
  <c r="B140" i="7"/>
  <c r="K139" i="7"/>
  <c r="I139" i="7"/>
  <c r="G139" i="7"/>
  <c r="F139" i="7"/>
  <c r="B139" i="7"/>
  <c r="K138" i="7"/>
  <c r="I138" i="7"/>
  <c r="G138" i="7"/>
  <c r="F138" i="7"/>
  <c r="B138" i="7"/>
  <c r="K137" i="7"/>
  <c r="I137" i="7"/>
  <c r="G137" i="7"/>
  <c r="F137" i="7"/>
  <c r="B137" i="7"/>
  <c r="K136" i="7"/>
  <c r="I136" i="7"/>
  <c r="G136" i="7"/>
  <c r="F136" i="7"/>
  <c r="B136" i="7"/>
  <c r="K135" i="7"/>
  <c r="I135" i="7"/>
  <c r="G135" i="7"/>
  <c r="F135" i="7"/>
  <c r="B135" i="7"/>
  <c r="K134" i="7"/>
  <c r="I134" i="7"/>
  <c r="G134" i="7"/>
  <c r="F134" i="7"/>
  <c r="B134" i="7"/>
  <c r="K133" i="7"/>
  <c r="I133" i="7"/>
  <c r="G133" i="7"/>
  <c r="F133" i="7"/>
  <c r="B133" i="7"/>
  <c r="K132" i="7"/>
  <c r="I132" i="7"/>
  <c r="G132" i="7"/>
  <c r="F132" i="7"/>
  <c r="B132" i="7"/>
  <c r="K131" i="7"/>
  <c r="I131" i="7"/>
  <c r="G131" i="7"/>
  <c r="F131" i="7"/>
  <c r="B131" i="7"/>
  <c r="K130" i="7"/>
  <c r="I130" i="7"/>
  <c r="G130" i="7"/>
  <c r="F130" i="7"/>
  <c r="B130" i="7"/>
  <c r="K129" i="7"/>
  <c r="I129" i="7"/>
  <c r="G129" i="7"/>
  <c r="F129" i="7"/>
  <c r="B129" i="7"/>
  <c r="K128" i="7"/>
  <c r="I128" i="7"/>
  <c r="G128" i="7"/>
  <c r="F128" i="7"/>
  <c r="B128" i="7"/>
  <c r="K127" i="7"/>
  <c r="I127" i="7"/>
  <c r="G127" i="7"/>
  <c r="F127" i="7"/>
  <c r="B127" i="7"/>
  <c r="K126" i="7"/>
  <c r="I126" i="7"/>
  <c r="G126" i="7"/>
  <c r="F126" i="7"/>
  <c r="B126" i="7"/>
  <c r="K125" i="7"/>
  <c r="I125" i="7"/>
  <c r="G125" i="7"/>
  <c r="F125" i="7"/>
  <c r="B125" i="7"/>
  <c r="K124" i="7"/>
  <c r="I124" i="7"/>
  <c r="G124" i="7"/>
  <c r="F124" i="7"/>
  <c r="B124" i="7"/>
  <c r="K123" i="7"/>
  <c r="I123" i="7"/>
  <c r="G123" i="7"/>
  <c r="F123" i="7"/>
  <c r="B123" i="7"/>
  <c r="K122" i="7"/>
  <c r="I122" i="7"/>
  <c r="G122" i="7"/>
  <c r="F122" i="7"/>
  <c r="B122" i="7"/>
  <c r="K121" i="7"/>
  <c r="I121" i="7"/>
  <c r="G121" i="7"/>
  <c r="F121" i="7"/>
  <c r="B121" i="7"/>
  <c r="I120" i="7"/>
  <c r="G120" i="7"/>
  <c r="F120" i="7"/>
  <c r="B120" i="7"/>
  <c r="I119" i="7"/>
  <c r="G119" i="7"/>
  <c r="F119" i="7"/>
  <c r="B119" i="7"/>
  <c r="I118" i="7"/>
  <c r="G118" i="7"/>
  <c r="F118" i="7"/>
  <c r="B118" i="7"/>
  <c r="I117" i="7"/>
  <c r="G117" i="7"/>
  <c r="F117" i="7"/>
  <c r="B117" i="7"/>
  <c r="I116" i="7"/>
  <c r="G116" i="7"/>
  <c r="F116" i="7"/>
  <c r="B116" i="7"/>
  <c r="I115" i="7"/>
  <c r="G115" i="7"/>
  <c r="F115" i="7"/>
  <c r="B115" i="7"/>
  <c r="I114" i="7"/>
  <c r="G114" i="7"/>
  <c r="F114" i="7"/>
  <c r="B114" i="7"/>
  <c r="I113" i="7"/>
  <c r="G113" i="7"/>
  <c r="F113" i="7"/>
  <c r="B113" i="7"/>
  <c r="I112" i="7"/>
  <c r="G112" i="7"/>
  <c r="F112" i="7"/>
  <c r="B112" i="7"/>
  <c r="I111" i="7"/>
  <c r="G111" i="7"/>
  <c r="F111" i="7"/>
  <c r="B111" i="7"/>
  <c r="I110" i="7"/>
  <c r="G110" i="7"/>
  <c r="F110" i="7"/>
  <c r="B110" i="7"/>
  <c r="I109" i="7"/>
  <c r="G109" i="7"/>
  <c r="F109" i="7"/>
  <c r="B109" i="7"/>
  <c r="I108" i="7"/>
  <c r="G108" i="7"/>
  <c r="F108" i="7"/>
  <c r="B108" i="7"/>
  <c r="I107" i="7"/>
  <c r="G107" i="7"/>
  <c r="F107" i="7"/>
  <c r="B107" i="7"/>
  <c r="I106" i="7"/>
  <c r="G106" i="7"/>
  <c r="F106" i="7"/>
  <c r="B106" i="7"/>
  <c r="I105" i="7"/>
  <c r="G105" i="7"/>
  <c r="F105" i="7"/>
  <c r="B105" i="7"/>
  <c r="I104" i="7"/>
  <c r="G104" i="7"/>
  <c r="F104" i="7"/>
  <c r="B104" i="7"/>
  <c r="I103" i="7"/>
  <c r="G103" i="7"/>
  <c r="F103" i="7"/>
  <c r="B103" i="7"/>
  <c r="I102" i="7"/>
  <c r="G102" i="7"/>
  <c r="F102" i="7"/>
  <c r="B102" i="7"/>
  <c r="I101" i="7"/>
  <c r="G101" i="7"/>
  <c r="F101" i="7"/>
  <c r="B101" i="7"/>
  <c r="I100" i="7"/>
  <c r="G100" i="7"/>
  <c r="F100" i="7"/>
  <c r="B100" i="7"/>
  <c r="I99" i="7"/>
  <c r="G99" i="7"/>
  <c r="F99" i="7"/>
  <c r="B99" i="7"/>
  <c r="I98" i="7"/>
  <c r="G98" i="7"/>
  <c r="F98" i="7"/>
  <c r="B98" i="7"/>
  <c r="I97" i="7"/>
  <c r="G97" i="7"/>
  <c r="F97" i="7"/>
  <c r="B97" i="7"/>
  <c r="I96" i="7"/>
  <c r="G96" i="7"/>
  <c r="F96" i="7"/>
  <c r="B96" i="7"/>
  <c r="I95" i="7"/>
  <c r="G95" i="7"/>
  <c r="F95" i="7"/>
  <c r="B95" i="7"/>
  <c r="I94" i="7"/>
  <c r="G94" i="7"/>
  <c r="F94" i="7"/>
  <c r="B94" i="7"/>
  <c r="I93" i="7"/>
  <c r="G93" i="7"/>
  <c r="F93" i="7"/>
  <c r="B93" i="7"/>
  <c r="I92" i="7"/>
  <c r="G92" i="7"/>
  <c r="F92" i="7"/>
  <c r="B92" i="7"/>
  <c r="I91" i="7"/>
  <c r="G91" i="7"/>
  <c r="F91" i="7"/>
  <c r="B91" i="7"/>
  <c r="I90" i="7"/>
  <c r="G90" i="7"/>
  <c r="F90" i="7"/>
  <c r="B90" i="7"/>
  <c r="I89" i="7"/>
  <c r="G89" i="7"/>
  <c r="F89" i="7"/>
  <c r="B89" i="7"/>
  <c r="I88" i="7"/>
  <c r="G88" i="7"/>
  <c r="F88" i="7"/>
  <c r="B88" i="7"/>
  <c r="I87" i="7"/>
  <c r="G87" i="7"/>
  <c r="F87" i="7"/>
  <c r="B87" i="7"/>
  <c r="I86" i="7"/>
  <c r="G86" i="7"/>
  <c r="F86" i="7"/>
  <c r="B86" i="7"/>
  <c r="I85" i="7"/>
  <c r="G85" i="7"/>
  <c r="F85" i="7"/>
  <c r="B85" i="7"/>
  <c r="I84" i="7"/>
  <c r="G84" i="7"/>
  <c r="F84" i="7"/>
  <c r="B84" i="7"/>
  <c r="I83" i="7"/>
  <c r="G83" i="7"/>
  <c r="F83" i="7"/>
  <c r="B83" i="7"/>
  <c r="I82" i="7"/>
  <c r="G82" i="7"/>
  <c r="F82" i="7"/>
  <c r="B82" i="7"/>
  <c r="I81" i="7"/>
  <c r="G81" i="7"/>
  <c r="F81" i="7"/>
  <c r="B81" i="7"/>
  <c r="I80" i="7"/>
  <c r="G80" i="7"/>
  <c r="F80" i="7"/>
  <c r="B80" i="7"/>
  <c r="I79" i="7"/>
  <c r="G79" i="7"/>
  <c r="F79" i="7"/>
  <c r="B79" i="7"/>
  <c r="I78" i="7"/>
  <c r="G78" i="7"/>
  <c r="F78" i="7"/>
  <c r="B78" i="7"/>
  <c r="I77" i="7"/>
  <c r="G77" i="7"/>
  <c r="F77" i="7"/>
  <c r="B77" i="7"/>
  <c r="I76" i="7"/>
  <c r="G76" i="7"/>
  <c r="F76" i="7"/>
  <c r="B76" i="7"/>
  <c r="I75" i="7"/>
  <c r="G75" i="7"/>
  <c r="F75" i="7"/>
  <c r="B75" i="7"/>
  <c r="I74" i="7"/>
  <c r="G74" i="7"/>
  <c r="F74" i="7"/>
  <c r="B74" i="7"/>
  <c r="I73" i="7"/>
  <c r="G73" i="7"/>
  <c r="F73" i="7"/>
  <c r="B73" i="7"/>
  <c r="I72" i="7"/>
  <c r="G72" i="7"/>
  <c r="F72" i="7"/>
  <c r="B72" i="7"/>
  <c r="I71" i="7"/>
  <c r="G71" i="7"/>
  <c r="F71" i="7"/>
  <c r="B71" i="7"/>
  <c r="I70" i="7"/>
  <c r="G70" i="7"/>
  <c r="F70" i="7"/>
  <c r="B70" i="7"/>
  <c r="I69" i="7"/>
  <c r="G69" i="7"/>
  <c r="F69" i="7"/>
  <c r="B69" i="7"/>
  <c r="I68" i="7"/>
  <c r="G68" i="7"/>
  <c r="F68" i="7"/>
  <c r="B68" i="7"/>
  <c r="I67" i="7"/>
  <c r="G67" i="7"/>
  <c r="F67" i="7"/>
  <c r="B67" i="7"/>
  <c r="I66" i="7"/>
  <c r="G66" i="7"/>
  <c r="F66" i="7"/>
  <c r="B66" i="7"/>
  <c r="K65" i="7"/>
  <c r="I65" i="7"/>
  <c r="G65" i="7"/>
  <c r="F65" i="7"/>
  <c r="B65" i="7"/>
  <c r="K64" i="7"/>
  <c r="I64" i="7"/>
  <c r="G64" i="7"/>
  <c r="F64" i="7"/>
  <c r="B64" i="7"/>
  <c r="K63" i="7"/>
  <c r="I63" i="7"/>
  <c r="G63" i="7"/>
  <c r="F63" i="7"/>
  <c r="B63" i="7"/>
  <c r="K62" i="7"/>
  <c r="I62" i="7"/>
  <c r="G62" i="7"/>
  <c r="F62" i="7"/>
  <c r="B62" i="7"/>
  <c r="K61" i="7"/>
  <c r="I61" i="7"/>
  <c r="G61" i="7"/>
  <c r="F61" i="7"/>
  <c r="B61" i="7"/>
  <c r="K60" i="7"/>
  <c r="I60" i="7"/>
  <c r="G60" i="7"/>
  <c r="F60" i="7"/>
  <c r="B60" i="7"/>
  <c r="K59" i="7"/>
  <c r="I59" i="7"/>
  <c r="G59" i="7"/>
  <c r="F59" i="7"/>
  <c r="B59" i="7"/>
  <c r="K58" i="7"/>
  <c r="I58" i="7"/>
  <c r="G58" i="7"/>
  <c r="F58" i="7"/>
  <c r="B58" i="7"/>
  <c r="K57" i="7"/>
  <c r="I57" i="7"/>
  <c r="G57" i="7"/>
  <c r="F57" i="7"/>
  <c r="B57" i="7"/>
  <c r="K56" i="7"/>
  <c r="I56" i="7"/>
  <c r="G56" i="7"/>
  <c r="F56" i="7"/>
  <c r="B56" i="7"/>
  <c r="K55" i="7"/>
  <c r="I55" i="7"/>
  <c r="G55" i="7"/>
  <c r="F55" i="7"/>
  <c r="B55" i="7"/>
  <c r="K54" i="7"/>
  <c r="I54" i="7"/>
  <c r="G54" i="7"/>
  <c r="F54" i="7"/>
  <c r="B54" i="7"/>
  <c r="K53" i="7"/>
  <c r="I53" i="7"/>
  <c r="G53" i="7"/>
  <c r="F53" i="7"/>
  <c r="B53" i="7"/>
  <c r="K52" i="7"/>
  <c r="I52" i="7"/>
  <c r="G52" i="7"/>
  <c r="F52" i="7"/>
  <c r="B52" i="7"/>
  <c r="K51" i="7"/>
  <c r="I51" i="7"/>
  <c r="G51" i="7"/>
  <c r="F51" i="7"/>
  <c r="B51" i="7"/>
  <c r="K50" i="7"/>
  <c r="I50" i="7"/>
  <c r="G50" i="7"/>
  <c r="F50" i="7"/>
  <c r="B50" i="7"/>
  <c r="K49" i="7"/>
  <c r="I49" i="7"/>
  <c r="G49" i="7"/>
  <c r="F49" i="7"/>
  <c r="B49" i="7"/>
  <c r="K48" i="7"/>
  <c r="I48" i="7"/>
  <c r="G48" i="7"/>
  <c r="F48" i="7"/>
  <c r="B48" i="7"/>
  <c r="K47" i="7"/>
  <c r="I47" i="7"/>
  <c r="G47" i="7"/>
  <c r="F47" i="7"/>
  <c r="B47" i="7"/>
  <c r="K46" i="7"/>
  <c r="I46" i="7"/>
  <c r="G46" i="7"/>
  <c r="F46" i="7"/>
  <c r="B46" i="7"/>
  <c r="K45" i="7"/>
  <c r="I45" i="7"/>
  <c r="G45" i="7"/>
  <c r="F45" i="7"/>
  <c r="B45" i="7"/>
  <c r="K44" i="7"/>
  <c r="I44" i="7"/>
  <c r="G44" i="7"/>
  <c r="F44" i="7"/>
  <c r="B44" i="7"/>
  <c r="K43" i="7"/>
  <c r="I43" i="7"/>
  <c r="G43" i="7"/>
  <c r="F43" i="7"/>
  <c r="B43" i="7"/>
  <c r="K42" i="7"/>
  <c r="I42" i="7"/>
  <c r="G42" i="7"/>
  <c r="F42" i="7"/>
  <c r="B42" i="7"/>
  <c r="K41" i="7"/>
  <c r="I41" i="7"/>
  <c r="G41" i="7"/>
  <c r="F41" i="7"/>
  <c r="B41" i="7"/>
  <c r="K40" i="7"/>
  <c r="I40" i="7"/>
  <c r="G40" i="7"/>
  <c r="F40" i="7"/>
  <c r="B40" i="7"/>
  <c r="K39" i="7"/>
  <c r="I39" i="7"/>
  <c r="G39" i="7"/>
  <c r="F39" i="7"/>
  <c r="B39" i="7"/>
  <c r="K38" i="7"/>
  <c r="I38" i="7"/>
  <c r="G38" i="7"/>
  <c r="F38" i="7"/>
  <c r="B38" i="7"/>
  <c r="K37" i="7"/>
  <c r="I37" i="7"/>
  <c r="G37" i="7"/>
  <c r="F37" i="7"/>
  <c r="B37" i="7"/>
  <c r="K36" i="7"/>
  <c r="I36" i="7"/>
  <c r="G36" i="7"/>
  <c r="F36" i="7"/>
  <c r="B36" i="7"/>
  <c r="K35" i="7"/>
  <c r="I35" i="7"/>
  <c r="G35" i="7"/>
  <c r="F35" i="7"/>
  <c r="B35" i="7"/>
  <c r="K34" i="7"/>
  <c r="I34" i="7"/>
  <c r="G34" i="7"/>
  <c r="F34" i="7"/>
  <c r="B34" i="7"/>
  <c r="K33" i="7"/>
  <c r="I33" i="7"/>
  <c r="G33" i="7"/>
  <c r="F33" i="7"/>
  <c r="B33" i="7"/>
  <c r="K32" i="7"/>
  <c r="I32" i="7"/>
  <c r="G32" i="7"/>
  <c r="F32" i="7"/>
  <c r="B32" i="7"/>
  <c r="K31" i="7"/>
  <c r="I31" i="7"/>
  <c r="G31" i="7"/>
  <c r="F31" i="7"/>
  <c r="B31" i="7"/>
  <c r="K30" i="7"/>
  <c r="I30" i="7"/>
  <c r="G30" i="7"/>
  <c r="F30" i="7"/>
  <c r="B30" i="7"/>
  <c r="K29" i="7"/>
  <c r="I29" i="7"/>
  <c r="G29" i="7"/>
  <c r="F29" i="7"/>
  <c r="B29" i="7"/>
  <c r="K28" i="7"/>
  <c r="I28" i="7"/>
  <c r="G28" i="7"/>
  <c r="F28" i="7"/>
  <c r="B28" i="7"/>
  <c r="K27" i="7"/>
  <c r="I27" i="7"/>
  <c r="G27" i="7"/>
  <c r="F27" i="7"/>
  <c r="B27" i="7"/>
  <c r="K26" i="7"/>
  <c r="I26" i="7"/>
  <c r="G26" i="7"/>
  <c r="F26" i="7"/>
  <c r="B26" i="7"/>
  <c r="K25" i="7"/>
  <c r="I25" i="7"/>
  <c r="G25" i="7"/>
  <c r="F25" i="7"/>
  <c r="B25" i="7"/>
  <c r="K24" i="7"/>
  <c r="I24" i="7"/>
  <c r="G24" i="7"/>
  <c r="F24" i="7"/>
  <c r="B24" i="7"/>
  <c r="K23" i="7"/>
  <c r="I23" i="7"/>
  <c r="G23" i="7"/>
  <c r="F23" i="7"/>
  <c r="B23" i="7"/>
  <c r="K22" i="7"/>
  <c r="I22" i="7"/>
  <c r="G22" i="7"/>
  <c r="F22" i="7"/>
  <c r="B22" i="7"/>
  <c r="K21" i="7"/>
  <c r="I21" i="7"/>
  <c r="G21" i="7"/>
  <c r="F21" i="7"/>
  <c r="B21" i="7"/>
  <c r="K20" i="7"/>
  <c r="I20" i="7"/>
  <c r="G20" i="7"/>
  <c r="F20" i="7"/>
  <c r="B20" i="7"/>
  <c r="K19" i="7"/>
  <c r="I19" i="7"/>
  <c r="G19" i="7"/>
  <c r="F19" i="7"/>
  <c r="B19" i="7"/>
  <c r="I18" i="7"/>
  <c r="G18" i="7"/>
  <c r="F18" i="7"/>
  <c r="B18" i="7"/>
  <c r="I17" i="7"/>
  <c r="G17" i="7"/>
  <c r="F17" i="7"/>
  <c r="B17" i="7"/>
  <c r="I16" i="7"/>
  <c r="G16" i="7"/>
  <c r="F16" i="7"/>
  <c r="B16" i="7"/>
  <c r="I15" i="7"/>
  <c r="G15" i="7"/>
  <c r="F15" i="7"/>
  <c r="B15" i="7"/>
  <c r="I14" i="7"/>
  <c r="G14" i="7"/>
  <c r="F14" i="7"/>
  <c r="B14" i="7"/>
  <c r="I13" i="7"/>
  <c r="G13" i="7"/>
  <c r="F13" i="7"/>
  <c r="B13" i="7"/>
  <c r="I12" i="7"/>
  <c r="G12" i="7"/>
  <c r="F12" i="7"/>
  <c r="B12" i="7"/>
  <c r="I11" i="7"/>
  <c r="G11" i="7"/>
  <c r="F11" i="7"/>
  <c r="B11" i="7"/>
  <c r="I10" i="7"/>
  <c r="G10" i="7"/>
  <c r="F10" i="7"/>
  <c r="B10" i="7"/>
  <c r="I9" i="7"/>
  <c r="G9" i="7"/>
  <c r="F9" i="7"/>
  <c r="B9" i="7"/>
  <c r="I8" i="7"/>
  <c r="G8" i="7"/>
  <c r="F8" i="7"/>
  <c r="B8" i="7"/>
  <c r="I7" i="7"/>
  <c r="G7" i="7"/>
  <c r="F7" i="7"/>
  <c r="B7" i="7"/>
  <c r="I6" i="7"/>
  <c r="G6" i="7"/>
  <c r="F6" i="7"/>
  <c r="B6" i="7"/>
  <c r="I5" i="7"/>
  <c r="G5" i="7"/>
  <c r="F5" i="7"/>
  <c r="B5" i="7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05" i="4"/>
  <c r="B406" i="4"/>
  <c r="B407" i="4"/>
  <c r="B408" i="4"/>
  <c r="B409" i="4"/>
  <c r="B410" i="4"/>
  <c r="B411" i="4"/>
  <c r="B412" i="4"/>
  <c r="B448" i="4"/>
  <c r="B449" i="4"/>
  <c r="B450" i="4"/>
  <c r="B451" i="4"/>
  <c r="B452" i="4"/>
  <c r="B453" i="4"/>
  <c r="B454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H241" i="4"/>
  <c r="F452" i="4"/>
  <c r="F453" i="4"/>
  <c r="K19" i="4"/>
  <c r="G10" i="4"/>
  <c r="G8" i="4"/>
  <c r="G9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7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6" i="4"/>
  <c r="G5" i="4"/>
  <c r="G216" i="4"/>
  <c r="G157" i="1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65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5" i="4"/>
  <c r="O31" i="2"/>
  <c r="O6" i="2"/>
  <c r="O5" i="2"/>
  <c r="G5" i="5" l="1"/>
  <c r="G11" i="5"/>
  <c r="G8" i="5"/>
  <c r="G63" i="5"/>
  <c r="G51" i="5"/>
  <c r="G39" i="5"/>
  <c r="G27" i="5"/>
  <c r="G15" i="5"/>
  <c r="G62" i="5"/>
  <c r="G50" i="5"/>
  <c r="G38" i="5"/>
  <c r="G26" i="5"/>
  <c r="G14" i="5"/>
  <c r="G61" i="5"/>
  <c r="G49" i="5"/>
  <c r="G37" i="5"/>
  <c r="G25" i="5"/>
  <c r="G13" i="5"/>
  <c r="G60" i="5"/>
  <c r="G48" i="5"/>
  <c r="G36" i="5"/>
  <c r="G24" i="5"/>
  <c r="G12" i="5"/>
  <c r="G58" i="5"/>
  <c r="G46" i="5"/>
  <c r="G34" i="5"/>
  <c r="G10" i="5"/>
  <c r="G19" i="5"/>
  <c r="G52" i="5"/>
  <c r="G40" i="5"/>
  <c r="G28" i="5"/>
  <c r="G16" i="5"/>
  <c r="G59" i="5"/>
  <c r="G47" i="5"/>
  <c r="G35" i="5"/>
  <c r="G23" i="5"/>
  <c r="G33" i="5"/>
  <c r="G21" i="5"/>
  <c r="G9" i="5"/>
  <c r="G56" i="5"/>
  <c r="G44" i="5"/>
  <c r="G20" i="5"/>
  <c r="G2" i="5"/>
  <c r="G43" i="5"/>
  <c r="G31" i="5"/>
  <c r="G7" i="5"/>
  <c r="G3" i="5"/>
  <c r="G54" i="5"/>
  <c r="G42" i="5"/>
  <c r="G30" i="5"/>
  <c r="G18" i="5"/>
  <c r="G6" i="5"/>
  <c r="G65" i="5"/>
  <c r="G53" i="5"/>
  <c r="G41" i="5"/>
  <c r="G29" i="5"/>
  <c r="G17" i="5"/>
  <c r="I159" i="2"/>
  <c r="I161" i="2" s="1"/>
  <c r="P68" i="2"/>
  <c r="P133" i="2" l="1"/>
  <c r="P58" i="2" l="1"/>
  <c r="P57" i="2"/>
  <c r="P67" i="2" l="1"/>
  <c r="P73" i="2"/>
  <c r="O27" i="2" l="1"/>
  <c r="O25" i="2"/>
  <c r="N161" i="2"/>
  <c r="O13" i="2" l="1"/>
  <c r="O9" i="2"/>
  <c r="O10" i="2"/>
  <c r="O12" i="2"/>
  <c r="P147" i="2"/>
  <c r="O21" i="2"/>
  <c r="O11" i="2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H361" i="4"/>
  <c r="B361" i="4"/>
  <c r="H360" i="4"/>
  <c r="B360" i="4"/>
  <c r="H359" i="4"/>
  <c r="B359" i="4"/>
  <c r="H358" i="4"/>
  <c r="B358" i="4"/>
  <c r="H357" i="4"/>
  <c r="B357" i="4"/>
  <c r="H356" i="4"/>
  <c r="B356" i="4"/>
  <c r="H355" i="4"/>
  <c r="B355" i="4"/>
  <c r="H354" i="4"/>
  <c r="B354" i="4"/>
  <c r="H353" i="4"/>
  <c r="B353" i="4"/>
  <c r="B352" i="4"/>
  <c r="B351" i="4"/>
  <c r="B350" i="4"/>
  <c r="H349" i="4"/>
  <c r="B349" i="4"/>
  <c r="H348" i="4"/>
  <c r="B348" i="4"/>
  <c r="H347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H296" i="4"/>
  <c r="B296" i="4"/>
  <c r="H295" i="4"/>
  <c r="B295" i="4"/>
  <c r="H294" i="4"/>
  <c r="B294" i="4"/>
  <c r="H293" i="4"/>
  <c r="B293" i="4"/>
  <c r="H292" i="4"/>
  <c r="B292" i="4"/>
  <c r="H291" i="4"/>
  <c r="B291" i="4"/>
  <c r="H290" i="4"/>
  <c r="B290" i="4"/>
  <c r="H289" i="4"/>
  <c r="B289" i="4"/>
  <c r="H288" i="4"/>
  <c r="B288" i="4"/>
  <c r="H287" i="4"/>
  <c r="B287" i="4"/>
  <c r="H286" i="4"/>
  <c r="B286" i="4"/>
  <c r="H285" i="4"/>
  <c r="B285" i="4"/>
  <c r="H284" i="4"/>
  <c r="B284" i="4"/>
  <c r="H283" i="4"/>
  <c r="B283" i="4"/>
  <c r="H282" i="4"/>
  <c r="B282" i="4"/>
  <c r="H281" i="4"/>
  <c r="B281" i="4"/>
  <c r="H280" i="4"/>
  <c r="B280" i="4"/>
  <c r="H279" i="4"/>
  <c r="B279" i="4"/>
  <c r="H278" i="4"/>
  <c r="B278" i="4"/>
  <c r="H277" i="4"/>
  <c r="B277" i="4"/>
  <c r="H276" i="4"/>
  <c r="B276" i="4"/>
  <c r="H275" i="4"/>
  <c r="B275" i="4"/>
  <c r="H274" i="4"/>
  <c r="B274" i="4"/>
  <c r="H273" i="4"/>
  <c r="B273" i="4"/>
  <c r="H272" i="4"/>
  <c r="B272" i="4"/>
  <c r="H271" i="4"/>
  <c r="B271" i="4"/>
  <c r="H270" i="4"/>
  <c r="B270" i="4"/>
  <c r="H269" i="4"/>
  <c r="B269" i="4"/>
  <c r="H268" i="4"/>
  <c r="B268" i="4"/>
  <c r="H267" i="4"/>
  <c r="B267" i="4"/>
  <c r="H266" i="4"/>
  <c r="B266" i="4"/>
  <c r="H265" i="4"/>
  <c r="B265" i="4"/>
  <c r="H264" i="4"/>
  <c r="B264" i="4"/>
  <c r="H263" i="4"/>
  <c r="B263" i="4"/>
  <c r="H262" i="4"/>
  <c r="B262" i="4"/>
  <c r="H261" i="4"/>
  <c r="B261" i="4"/>
  <c r="H260" i="4"/>
  <c r="B260" i="4"/>
  <c r="H259" i="4"/>
  <c r="B259" i="4"/>
  <c r="H258" i="4"/>
  <c r="B258" i="4"/>
  <c r="H257" i="4"/>
  <c r="B257" i="4"/>
  <c r="H256" i="4"/>
  <c r="B256" i="4"/>
  <c r="H255" i="4"/>
  <c r="B255" i="4"/>
  <c r="H254" i="4"/>
  <c r="B254" i="4"/>
  <c r="H253" i="4"/>
  <c r="B253" i="4"/>
  <c r="H252" i="4"/>
  <c r="B252" i="4"/>
  <c r="H251" i="4"/>
  <c r="B251" i="4"/>
  <c r="H250" i="4"/>
  <c r="B250" i="4"/>
  <c r="H249" i="4"/>
  <c r="B249" i="4"/>
  <c r="H248" i="4"/>
  <c r="B248" i="4"/>
  <c r="H247" i="4"/>
  <c r="B247" i="4"/>
  <c r="H246" i="4"/>
  <c r="B246" i="4"/>
  <c r="H245" i="4"/>
  <c r="B245" i="4"/>
  <c r="H244" i="4"/>
  <c r="B244" i="4"/>
  <c r="H243" i="4"/>
  <c r="B243" i="4"/>
  <c r="H242" i="4"/>
  <c r="B242" i="4"/>
  <c r="B241" i="4"/>
  <c r="H240" i="4"/>
  <c r="B240" i="4"/>
  <c r="H239" i="4"/>
  <c r="B239" i="4"/>
  <c r="H238" i="4"/>
  <c r="B238" i="4"/>
  <c r="H237" i="4"/>
  <c r="B237" i="4"/>
  <c r="H236" i="4"/>
  <c r="B236" i="4"/>
  <c r="H235" i="4"/>
  <c r="B235" i="4"/>
  <c r="H234" i="4"/>
  <c r="B234" i="4"/>
  <c r="H233" i="4"/>
  <c r="B233" i="4"/>
  <c r="H232" i="4"/>
  <c r="B232" i="4"/>
  <c r="H231" i="4"/>
  <c r="B231" i="4"/>
  <c r="H230" i="4"/>
  <c r="B230" i="4"/>
  <c r="B229" i="4"/>
  <c r="B228" i="4"/>
  <c r="I227" i="4"/>
  <c r="B227" i="4"/>
  <c r="I226" i="4"/>
  <c r="B226" i="4"/>
  <c r="I225" i="4"/>
  <c r="B225" i="4"/>
  <c r="I224" i="4"/>
  <c r="B224" i="4"/>
  <c r="I223" i="4"/>
  <c r="B223" i="4"/>
  <c r="I222" i="4"/>
  <c r="B222" i="4"/>
  <c r="I221" i="4"/>
  <c r="B221" i="4"/>
  <c r="I220" i="4"/>
  <c r="B220" i="4"/>
  <c r="I219" i="4"/>
  <c r="B219" i="4"/>
  <c r="I218" i="4"/>
  <c r="B218" i="4"/>
  <c r="I217" i="4"/>
  <c r="B217" i="4"/>
  <c r="I216" i="4"/>
  <c r="B216" i="4"/>
  <c r="I215" i="4"/>
  <c r="B215" i="4"/>
  <c r="I214" i="4"/>
  <c r="B214" i="4"/>
  <c r="I213" i="4"/>
  <c r="B213" i="4"/>
  <c r="I212" i="4"/>
  <c r="B212" i="4"/>
  <c r="I211" i="4"/>
  <c r="B211" i="4"/>
  <c r="I210" i="4"/>
  <c r="B210" i="4"/>
  <c r="I209" i="4"/>
  <c r="B209" i="4"/>
  <c r="I208" i="4"/>
  <c r="B208" i="4"/>
  <c r="I207" i="4"/>
  <c r="B207" i="4"/>
  <c r="I206" i="4"/>
  <c r="B206" i="4"/>
  <c r="I205" i="4"/>
  <c r="B205" i="4"/>
  <c r="I204" i="4"/>
  <c r="B204" i="4"/>
  <c r="I203" i="4"/>
  <c r="B203" i="4"/>
  <c r="I202" i="4"/>
  <c r="B202" i="4"/>
  <c r="I201" i="4"/>
  <c r="B201" i="4"/>
  <c r="I200" i="4"/>
  <c r="B200" i="4"/>
  <c r="I199" i="4"/>
  <c r="B199" i="4"/>
  <c r="I198" i="4"/>
  <c r="B198" i="4"/>
  <c r="I197" i="4"/>
  <c r="B197" i="4"/>
  <c r="I196" i="4"/>
  <c r="B196" i="4"/>
  <c r="I195" i="4"/>
  <c r="B195" i="4"/>
  <c r="I194" i="4"/>
  <c r="B194" i="4"/>
  <c r="I193" i="4"/>
  <c r="B193" i="4"/>
  <c r="I192" i="4"/>
  <c r="B192" i="4"/>
  <c r="I191" i="4"/>
  <c r="B191" i="4"/>
  <c r="I190" i="4"/>
  <c r="B190" i="4"/>
  <c r="I189" i="4"/>
  <c r="B189" i="4"/>
  <c r="I188" i="4"/>
  <c r="B188" i="4"/>
  <c r="I187" i="4"/>
  <c r="B187" i="4"/>
  <c r="I186" i="4"/>
  <c r="B186" i="4"/>
  <c r="I185" i="4"/>
  <c r="B185" i="4"/>
  <c r="I184" i="4"/>
  <c r="B184" i="4"/>
  <c r="I183" i="4"/>
  <c r="B183" i="4"/>
  <c r="I182" i="4"/>
  <c r="B182" i="4"/>
  <c r="I181" i="4"/>
  <c r="B181" i="4"/>
  <c r="I180" i="4"/>
  <c r="B180" i="4"/>
  <c r="I179" i="4"/>
  <c r="B179" i="4"/>
  <c r="I178" i="4"/>
  <c r="B178" i="4"/>
  <c r="I177" i="4"/>
  <c r="B177" i="4"/>
  <c r="I176" i="4"/>
  <c r="B176" i="4"/>
  <c r="I175" i="4"/>
  <c r="B175" i="4"/>
  <c r="I174" i="4"/>
  <c r="B174" i="4"/>
  <c r="I173" i="4"/>
  <c r="B173" i="4"/>
  <c r="I172" i="4"/>
  <c r="B172" i="4"/>
  <c r="I171" i="4"/>
  <c r="B171" i="4"/>
  <c r="I170" i="4"/>
  <c r="B170" i="4"/>
  <c r="I169" i="4"/>
  <c r="B169" i="4"/>
  <c r="I168" i="4"/>
  <c r="B168" i="4"/>
  <c r="I167" i="4"/>
  <c r="B167" i="4"/>
  <c r="I166" i="4"/>
  <c r="B166" i="4"/>
  <c r="I165" i="4"/>
  <c r="B165" i="4"/>
  <c r="I164" i="4"/>
  <c r="B164" i="4"/>
  <c r="I163" i="4"/>
  <c r="B163" i="4"/>
  <c r="I162" i="4"/>
  <c r="B162" i="4"/>
  <c r="I161" i="4"/>
  <c r="B161" i="4"/>
  <c r="I160" i="4"/>
  <c r="B160" i="4"/>
  <c r="I159" i="4"/>
  <c r="B159" i="4"/>
  <c r="I158" i="4"/>
  <c r="B158" i="4"/>
  <c r="I157" i="4"/>
  <c r="B157" i="4"/>
  <c r="I156" i="4"/>
  <c r="B156" i="4"/>
  <c r="I155" i="4"/>
  <c r="B155" i="4"/>
  <c r="I154" i="4"/>
  <c r="B154" i="4"/>
  <c r="I153" i="4"/>
  <c r="B153" i="4"/>
  <c r="I152" i="4"/>
  <c r="B152" i="4"/>
  <c r="I151" i="4"/>
  <c r="B151" i="4"/>
  <c r="I150" i="4"/>
  <c r="B150" i="4"/>
  <c r="I149" i="4"/>
  <c r="B149" i="4"/>
  <c r="I148" i="4"/>
  <c r="B148" i="4"/>
  <c r="I147" i="4"/>
  <c r="B147" i="4"/>
  <c r="I146" i="4"/>
  <c r="B146" i="4"/>
  <c r="I145" i="4"/>
  <c r="B145" i="4"/>
  <c r="I144" i="4"/>
  <c r="B144" i="4"/>
  <c r="I143" i="4"/>
  <c r="B143" i="4"/>
  <c r="I142" i="4"/>
  <c r="B142" i="4"/>
  <c r="I141" i="4"/>
  <c r="B141" i="4"/>
  <c r="I140" i="4"/>
  <c r="B140" i="4"/>
  <c r="I139" i="4"/>
  <c r="B139" i="4"/>
  <c r="I138" i="4"/>
  <c r="B138" i="4"/>
  <c r="I137" i="4"/>
  <c r="B137" i="4"/>
  <c r="I136" i="4"/>
  <c r="B136" i="4"/>
  <c r="I135" i="4"/>
  <c r="B135" i="4"/>
  <c r="I134" i="4"/>
  <c r="B134" i="4"/>
  <c r="I133" i="4"/>
  <c r="B133" i="4"/>
  <c r="I132" i="4"/>
  <c r="B132" i="4"/>
  <c r="I131" i="4"/>
  <c r="B131" i="4"/>
  <c r="I130" i="4"/>
  <c r="B130" i="4"/>
  <c r="I129" i="4"/>
  <c r="B129" i="4"/>
  <c r="I128" i="4"/>
  <c r="B128" i="4"/>
  <c r="I127" i="4"/>
  <c r="B127" i="4"/>
  <c r="I126" i="4"/>
  <c r="B126" i="4"/>
  <c r="I125" i="4"/>
  <c r="B125" i="4"/>
  <c r="I124" i="4"/>
  <c r="B124" i="4"/>
  <c r="I123" i="4"/>
  <c r="B123" i="4"/>
  <c r="I122" i="4"/>
  <c r="B122" i="4"/>
  <c r="I121" i="4"/>
  <c r="B121" i="4"/>
  <c r="I120" i="4"/>
  <c r="B120" i="4"/>
  <c r="I119" i="4"/>
  <c r="B119" i="4"/>
  <c r="I118" i="4"/>
  <c r="B118" i="4"/>
  <c r="I117" i="4"/>
  <c r="B117" i="4"/>
  <c r="I116" i="4"/>
  <c r="B116" i="4"/>
  <c r="I115" i="4"/>
  <c r="B115" i="4"/>
  <c r="I114" i="4"/>
  <c r="B114" i="4"/>
  <c r="I113" i="4"/>
  <c r="B113" i="4"/>
  <c r="I112" i="4"/>
  <c r="B112" i="4"/>
  <c r="I111" i="4"/>
  <c r="B111" i="4"/>
  <c r="I110" i="4"/>
  <c r="B110" i="4"/>
  <c r="I109" i="4"/>
  <c r="B109" i="4"/>
  <c r="I108" i="4"/>
  <c r="B108" i="4"/>
  <c r="I107" i="4"/>
  <c r="B107" i="4"/>
  <c r="I106" i="4"/>
  <c r="B106" i="4"/>
  <c r="I105" i="4"/>
  <c r="B105" i="4"/>
  <c r="I104" i="4"/>
  <c r="B104" i="4"/>
  <c r="I103" i="4"/>
  <c r="B103" i="4"/>
  <c r="I102" i="4"/>
  <c r="B102" i="4"/>
  <c r="I101" i="4"/>
  <c r="B101" i="4"/>
  <c r="I100" i="4"/>
  <c r="B100" i="4"/>
  <c r="I99" i="4"/>
  <c r="B99" i="4"/>
  <c r="I98" i="4"/>
  <c r="B98" i="4"/>
  <c r="I97" i="4"/>
  <c r="B97" i="4"/>
  <c r="I96" i="4"/>
  <c r="B96" i="4"/>
  <c r="I95" i="4"/>
  <c r="B95" i="4"/>
  <c r="I94" i="4"/>
  <c r="B94" i="4"/>
  <c r="I93" i="4"/>
  <c r="B93" i="4"/>
  <c r="I92" i="4"/>
  <c r="B92" i="4"/>
  <c r="I91" i="4"/>
  <c r="B91" i="4"/>
  <c r="I90" i="4"/>
  <c r="B90" i="4"/>
  <c r="I89" i="4"/>
  <c r="B89" i="4"/>
  <c r="I88" i="4"/>
  <c r="B88" i="4"/>
  <c r="I87" i="4"/>
  <c r="B87" i="4"/>
  <c r="I86" i="4"/>
  <c r="B86" i="4"/>
  <c r="I85" i="4"/>
  <c r="B85" i="4"/>
  <c r="I84" i="4"/>
  <c r="B84" i="4"/>
  <c r="I83" i="4"/>
  <c r="B83" i="4"/>
  <c r="I82" i="4"/>
  <c r="B82" i="4"/>
  <c r="I81" i="4"/>
  <c r="B81" i="4"/>
  <c r="I80" i="4"/>
  <c r="B80" i="4"/>
  <c r="I79" i="4"/>
  <c r="B79" i="4"/>
  <c r="I78" i="4"/>
  <c r="B78" i="4"/>
  <c r="I77" i="4"/>
  <c r="B77" i="4"/>
  <c r="I76" i="4"/>
  <c r="B76" i="4"/>
  <c r="I75" i="4"/>
  <c r="B75" i="4"/>
  <c r="I74" i="4"/>
  <c r="B74" i="4"/>
  <c r="I73" i="4"/>
  <c r="B73" i="4"/>
  <c r="I72" i="4"/>
  <c r="B72" i="4"/>
  <c r="I71" i="4"/>
  <c r="B71" i="4"/>
  <c r="I70" i="4"/>
  <c r="B70" i="4"/>
  <c r="I69" i="4"/>
  <c r="B69" i="4"/>
  <c r="I68" i="4"/>
  <c r="B68" i="4"/>
  <c r="I67" i="4"/>
  <c r="B67" i="4"/>
  <c r="I66" i="4"/>
  <c r="B66" i="4"/>
  <c r="I65" i="4"/>
  <c r="B65" i="4"/>
  <c r="I64" i="4"/>
  <c r="B64" i="4"/>
  <c r="I63" i="4"/>
  <c r="B63" i="4"/>
  <c r="I62" i="4"/>
  <c r="B62" i="4"/>
  <c r="I61" i="4"/>
  <c r="B61" i="4"/>
  <c r="I60" i="4"/>
  <c r="B60" i="4"/>
  <c r="I59" i="4"/>
  <c r="B59" i="4"/>
  <c r="I58" i="4"/>
  <c r="B58" i="4"/>
  <c r="I57" i="4"/>
  <c r="B57" i="4"/>
  <c r="I56" i="4"/>
  <c r="B56" i="4"/>
  <c r="I55" i="4"/>
  <c r="B55" i="4"/>
  <c r="I54" i="4"/>
  <c r="B54" i="4"/>
  <c r="I53" i="4"/>
  <c r="B53" i="4"/>
  <c r="I52" i="4"/>
  <c r="B52" i="4"/>
  <c r="I51" i="4"/>
  <c r="B51" i="4"/>
  <c r="I50" i="4"/>
  <c r="B50" i="4"/>
  <c r="I49" i="4"/>
  <c r="B49" i="4"/>
  <c r="I48" i="4"/>
  <c r="B48" i="4"/>
  <c r="I47" i="4"/>
  <c r="B47" i="4"/>
  <c r="I46" i="4"/>
  <c r="B46" i="4"/>
  <c r="I45" i="4"/>
  <c r="B45" i="4"/>
  <c r="I44" i="4"/>
  <c r="B44" i="4"/>
  <c r="I43" i="4"/>
  <c r="B43" i="4"/>
  <c r="I42" i="4"/>
  <c r="B42" i="4"/>
  <c r="I41" i="4"/>
  <c r="B41" i="4"/>
  <c r="I40" i="4"/>
  <c r="B40" i="4"/>
  <c r="I39" i="4"/>
  <c r="B39" i="4"/>
  <c r="I38" i="4"/>
  <c r="B38" i="4"/>
  <c r="I37" i="4"/>
  <c r="B37" i="4"/>
  <c r="I36" i="4"/>
  <c r="B36" i="4"/>
  <c r="I35" i="4"/>
  <c r="B35" i="4"/>
  <c r="I34" i="4"/>
  <c r="B34" i="4"/>
  <c r="I33" i="4"/>
  <c r="B33" i="4"/>
  <c r="I32" i="4"/>
  <c r="B32" i="4"/>
  <c r="I31" i="4"/>
  <c r="B31" i="4"/>
  <c r="I30" i="4"/>
  <c r="B30" i="4"/>
  <c r="I29" i="4"/>
  <c r="B29" i="4"/>
  <c r="I28" i="4"/>
  <c r="B28" i="4"/>
  <c r="I27" i="4"/>
  <c r="B27" i="4"/>
  <c r="I26" i="4"/>
  <c r="B26" i="4"/>
  <c r="I25" i="4"/>
  <c r="B25" i="4"/>
  <c r="I24" i="4"/>
  <c r="B24" i="4"/>
  <c r="I23" i="4"/>
  <c r="B23" i="4"/>
  <c r="I22" i="4"/>
  <c r="B22" i="4"/>
  <c r="I21" i="4"/>
  <c r="B21" i="4"/>
  <c r="I20" i="4"/>
  <c r="B20" i="4"/>
  <c r="I19" i="4"/>
  <c r="B19" i="4"/>
  <c r="I18" i="4"/>
  <c r="B18" i="4"/>
  <c r="I17" i="4"/>
  <c r="B17" i="4"/>
  <c r="I16" i="4"/>
  <c r="B16" i="4"/>
  <c r="I15" i="4"/>
  <c r="B15" i="4"/>
  <c r="I14" i="4"/>
  <c r="B14" i="4"/>
  <c r="I13" i="4"/>
  <c r="B13" i="4"/>
  <c r="I12" i="4"/>
  <c r="B12" i="4"/>
  <c r="I11" i="4"/>
  <c r="B11" i="4"/>
  <c r="I10" i="4"/>
  <c r="B10" i="4"/>
  <c r="I9" i="4"/>
  <c r="B9" i="4"/>
  <c r="I8" i="4"/>
  <c r="B8" i="4"/>
  <c r="I7" i="4"/>
  <c r="B7" i="4"/>
  <c r="I6" i="4"/>
  <c r="B6" i="4"/>
  <c r="I5" i="4"/>
  <c r="B5" i="4"/>
  <c r="H19" i="3" l="1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F172" i="2" l="1"/>
  <c r="G157" i="2"/>
  <c r="G151" i="2"/>
  <c r="G137" i="2"/>
  <c r="G128" i="2"/>
  <c r="G98" i="2"/>
  <c r="G78" i="2"/>
  <c r="G63" i="2"/>
  <c r="G22" i="2"/>
  <c r="F37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3" i="1"/>
  <c r="B322" i="1"/>
  <c r="G159" i="2" l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250" i="1"/>
  <c r="G249" i="1"/>
  <c r="B249" i="1"/>
  <c r="G248" i="1"/>
  <c r="B248" i="1"/>
  <c r="G247" i="1"/>
  <c r="B247" i="1"/>
  <c r="G246" i="1"/>
  <c r="B246" i="1"/>
  <c r="G245" i="1"/>
  <c r="B245" i="1"/>
  <c r="G244" i="1"/>
  <c r="B244" i="1"/>
  <c r="G243" i="1"/>
  <c r="B243" i="1"/>
  <c r="G242" i="1"/>
  <c r="B242" i="1"/>
  <c r="G241" i="1"/>
  <c r="B241" i="1"/>
  <c r="G240" i="1"/>
  <c r="B240" i="1"/>
  <c r="G239" i="1"/>
  <c r="B239" i="1"/>
  <c r="G238" i="1"/>
  <c r="B238" i="1"/>
  <c r="G237" i="1"/>
  <c r="B237" i="1"/>
  <c r="G236" i="1"/>
  <c r="B236" i="1"/>
  <c r="G235" i="1"/>
  <c r="B235" i="1"/>
  <c r="G234" i="1"/>
  <c r="B234" i="1"/>
  <c r="G233" i="1"/>
  <c r="B233" i="1"/>
  <c r="G232" i="1"/>
  <c r="B232" i="1"/>
  <c r="G231" i="1"/>
  <c r="B231" i="1"/>
  <c r="G230" i="1"/>
  <c r="B230" i="1"/>
  <c r="G229" i="1"/>
  <c r="B229" i="1"/>
  <c r="G228" i="1"/>
  <c r="B228" i="1"/>
  <c r="G227" i="1"/>
  <c r="B227" i="1"/>
  <c r="G226" i="1"/>
  <c r="B226" i="1"/>
  <c r="G225" i="1"/>
  <c r="B225" i="1"/>
  <c r="G224" i="1"/>
  <c r="B224" i="1"/>
  <c r="G223" i="1"/>
  <c r="B223" i="1"/>
  <c r="G222" i="1"/>
  <c r="B222" i="1"/>
  <c r="G221" i="1"/>
  <c r="B221" i="1"/>
  <c r="G220" i="1"/>
  <c r="B220" i="1"/>
  <c r="G219" i="1"/>
  <c r="B219" i="1"/>
  <c r="G218" i="1"/>
  <c r="B218" i="1"/>
  <c r="G217" i="1"/>
  <c r="B217" i="1"/>
  <c r="G216" i="1"/>
  <c r="B216" i="1"/>
  <c r="G215" i="1"/>
  <c r="B215" i="1"/>
  <c r="G214" i="1"/>
  <c r="B214" i="1"/>
  <c r="G213" i="1"/>
  <c r="B213" i="1"/>
  <c r="G212" i="1"/>
  <c r="B212" i="1"/>
  <c r="G211" i="1"/>
  <c r="B211" i="1"/>
  <c r="G210" i="1"/>
  <c r="B210" i="1"/>
  <c r="G209" i="1"/>
  <c r="B209" i="1"/>
  <c r="G208" i="1"/>
  <c r="B208" i="1"/>
  <c r="G207" i="1"/>
  <c r="B207" i="1"/>
  <c r="G206" i="1"/>
  <c r="B206" i="1"/>
  <c r="G205" i="1"/>
  <c r="B205" i="1"/>
  <c r="G204" i="1"/>
  <c r="B204" i="1"/>
  <c r="G203" i="1"/>
  <c r="B203" i="1"/>
  <c r="G202" i="1"/>
  <c r="B202" i="1"/>
  <c r="G201" i="1"/>
  <c r="B201" i="1"/>
  <c r="G200" i="1"/>
  <c r="B200" i="1"/>
  <c r="G199" i="1"/>
  <c r="B199" i="1"/>
  <c r="G198" i="1"/>
  <c r="B198" i="1"/>
  <c r="G197" i="1"/>
  <c r="B197" i="1"/>
  <c r="G196" i="1"/>
  <c r="B196" i="1"/>
  <c r="G195" i="1"/>
  <c r="B195" i="1"/>
  <c r="G194" i="1"/>
  <c r="B194" i="1"/>
  <c r="G193" i="1"/>
  <c r="B193" i="1"/>
  <c r="G192" i="1"/>
  <c r="B192" i="1"/>
  <c r="G191" i="1"/>
  <c r="B191" i="1"/>
  <c r="G190" i="1"/>
  <c r="B190" i="1"/>
  <c r="G189" i="1"/>
  <c r="B189" i="1"/>
  <c r="G188" i="1"/>
  <c r="B188" i="1"/>
  <c r="G187" i="1"/>
  <c r="B187" i="1"/>
  <c r="G186" i="1"/>
  <c r="B186" i="1"/>
  <c r="G185" i="1"/>
  <c r="B185" i="1"/>
  <c r="G184" i="1"/>
  <c r="B184" i="1"/>
  <c r="G183" i="1"/>
  <c r="B183" i="1"/>
  <c r="G182" i="1"/>
  <c r="B182" i="1"/>
  <c r="G181" i="1"/>
  <c r="B181" i="1"/>
  <c r="G180" i="1"/>
  <c r="B180" i="1"/>
  <c r="G179" i="1"/>
  <c r="B179" i="1"/>
  <c r="G178" i="1"/>
  <c r="B178" i="1"/>
  <c r="G177" i="1"/>
  <c r="B177" i="1"/>
  <c r="G176" i="1"/>
  <c r="B176" i="1"/>
  <c r="G175" i="1"/>
  <c r="B175" i="1"/>
  <c r="G174" i="1"/>
  <c r="B174" i="1"/>
  <c r="G173" i="1"/>
  <c r="B173" i="1"/>
  <c r="G172" i="1"/>
  <c r="B172" i="1"/>
  <c r="G171" i="1"/>
  <c r="B171" i="1"/>
  <c r="G170" i="1"/>
  <c r="B170" i="1"/>
  <c r="G169" i="1"/>
  <c r="B169" i="1"/>
  <c r="G168" i="1"/>
  <c r="B168" i="1"/>
  <c r="G167" i="1"/>
  <c r="B167" i="1"/>
  <c r="G166" i="1"/>
  <c r="B166" i="1"/>
  <c r="G165" i="1"/>
  <c r="B165" i="1"/>
  <c r="G164" i="1"/>
  <c r="B164" i="1"/>
  <c r="G163" i="1"/>
  <c r="B163" i="1"/>
  <c r="G162" i="1"/>
  <c r="B162" i="1"/>
  <c r="G161" i="1"/>
  <c r="B161" i="1"/>
  <c r="G160" i="1"/>
  <c r="B160" i="1"/>
  <c r="G159" i="1"/>
  <c r="B159" i="1"/>
  <c r="G158" i="1"/>
  <c r="B158" i="1"/>
  <c r="B157" i="1"/>
  <c r="G156" i="1"/>
  <c r="B156" i="1"/>
  <c r="G155" i="1"/>
  <c r="B155" i="1"/>
  <c r="G154" i="1"/>
  <c r="B154" i="1"/>
  <c r="G153" i="1"/>
  <c r="B153" i="1"/>
  <c r="G152" i="1"/>
  <c r="B152" i="1"/>
  <c r="G151" i="1"/>
  <c r="B151" i="1"/>
  <c r="G150" i="1"/>
  <c r="B150" i="1"/>
  <c r="G149" i="1"/>
  <c r="B149" i="1"/>
  <c r="G148" i="1"/>
  <c r="B148" i="1"/>
  <c r="G147" i="1"/>
  <c r="B147" i="1"/>
  <c r="G146" i="1"/>
  <c r="B146" i="1"/>
  <c r="G145" i="1"/>
  <c r="B145" i="1"/>
  <c r="G144" i="1"/>
  <c r="B144" i="1"/>
  <c r="G143" i="1"/>
  <c r="B143" i="1"/>
  <c r="G142" i="1"/>
  <c r="B142" i="1"/>
  <c r="G141" i="1"/>
  <c r="B141" i="1"/>
  <c r="G140" i="1"/>
  <c r="B140" i="1"/>
  <c r="G139" i="1"/>
  <c r="B139" i="1"/>
  <c r="G138" i="1"/>
  <c r="B138" i="1"/>
  <c r="G137" i="1"/>
  <c r="B137" i="1"/>
  <c r="G136" i="1"/>
  <c r="B136" i="1"/>
  <c r="G135" i="1"/>
  <c r="B135" i="1"/>
  <c r="G134" i="1"/>
  <c r="B134" i="1"/>
  <c r="G133" i="1"/>
  <c r="B133" i="1"/>
  <c r="G132" i="1"/>
  <c r="B132" i="1"/>
  <c r="G131" i="1"/>
  <c r="B131" i="1"/>
  <c r="G130" i="1"/>
  <c r="B130" i="1"/>
  <c r="G129" i="1"/>
  <c r="B129" i="1"/>
  <c r="G128" i="1"/>
  <c r="B128" i="1"/>
  <c r="G127" i="1"/>
  <c r="B127" i="1"/>
  <c r="G126" i="1"/>
  <c r="B126" i="1"/>
  <c r="G125" i="1"/>
  <c r="B125" i="1"/>
  <c r="G124" i="1"/>
  <c r="B124" i="1"/>
  <c r="G123" i="1"/>
  <c r="B123" i="1"/>
  <c r="G122" i="1"/>
  <c r="B122" i="1"/>
  <c r="G121" i="1"/>
  <c r="B121" i="1"/>
  <c r="G120" i="1"/>
  <c r="B120" i="1"/>
  <c r="G119" i="1"/>
  <c r="B119" i="1"/>
  <c r="G118" i="1"/>
  <c r="B118" i="1"/>
  <c r="G117" i="1"/>
  <c r="B117" i="1"/>
  <c r="G116" i="1"/>
  <c r="B116" i="1"/>
  <c r="G115" i="1"/>
  <c r="B115" i="1"/>
  <c r="G114" i="1"/>
  <c r="B114" i="1"/>
  <c r="G113" i="1"/>
  <c r="B113" i="1"/>
  <c r="G112" i="1"/>
  <c r="B112" i="1"/>
  <c r="G111" i="1"/>
  <c r="B111" i="1"/>
  <c r="G110" i="1"/>
  <c r="B110" i="1"/>
  <c r="G109" i="1"/>
  <c r="B109" i="1"/>
  <c r="G108" i="1"/>
  <c r="B108" i="1"/>
  <c r="G107" i="1"/>
  <c r="B107" i="1"/>
  <c r="G106" i="1"/>
  <c r="B106" i="1"/>
  <c r="G105" i="1"/>
  <c r="B105" i="1"/>
  <c r="G104" i="1"/>
  <c r="B104" i="1"/>
  <c r="G103" i="1"/>
  <c r="B103" i="1"/>
  <c r="G102" i="1"/>
  <c r="B102" i="1"/>
  <c r="G101" i="1"/>
  <c r="B101" i="1"/>
  <c r="G100" i="1"/>
  <c r="B100" i="1"/>
  <c r="G99" i="1"/>
  <c r="B99" i="1"/>
  <c r="G98" i="1"/>
  <c r="B98" i="1"/>
  <c r="G97" i="1"/>
  <c r="B97" i="1"/>
  <c r="G96" i="1"/>
  <c r="B96" i="1"/>
  <c r="G95" i="1"/>
  <c r="B95" i="1"/>
  <c r="G94" i="1"/>
  <c r="B94" i="1"/>
  <c r="G93" i="1"/>
  <c r="B93" i="1"/>
  <c r="G92" i="1"/>
  <c r="B92" i="1"/>
  <c r="G91" i="1"/>
  <c r="B91" i="1"/>
  <c r="G90" i="1"/>
  <c r="B90" i="1"/>
  <c r="G89" i="1"/>
  <c r="B89" i="1"/>
  <c r="G88" i="1"/>
  <c r="B88" i="1"/>
  <c r="G87" i="1"/>
  <c r="B87" i="1"/>
  <c r="G86" i="1"/>
  <c r="B86" i="1"/>
  <c r="G85" i="1"/>
  <c r="B85" i="1"/>
  <c r="G84" i="1"/>
  <c r="B84" i="1"/>
  <c r="G83" i="1"/>
  <c r="B83" i="1"/>
  <c r="G82" i="1"/>
  <c r="B82" i="1"/>
  <c r="G81" i="1"/>
  <c r="B81" i="1"/>
  <c r="G80" i="1"/>
  <c r="B80" i="1"/>
  <c r="G79" i="1"/>
  <c r="B79" i="1"/>
  <c r="G78" i="1"/>
  <c r="B78" i="1"/>
  <c r="G77" i="1"/>
  <c r="B77" i="1"/>
  <c r="G76" i="1"/>
  <c r="B76" i="1"/>
  <c r="G75" i="1"/>
  <c r="B75" i="1"/>
  <c r="G74" i="1"/>
  <c r="B74" i="1"/>
  <c r="G73" i="1"/>
  <c r="B73" i="1"/>
  <c r="G72" i="1"/>
  <c r="B72" i="1"/>
  <c r="G71" i="1"/>
  <c r="B71" i="1"/>
  <c r="G70" i="1"/>
  <c r="B70" i="1"/>
  <c r="G69" i="1"/>
  <c r="B69" i="1"/>
  <c r="G68" i="1"/>
  <c r="B68" i="1"/>
  <c r="G67" i="1"/>
  <c r="B67" i="1"/>
  <c r="G66" i="1"/>
  <c r="B66" i="1"/>
  <c r="G65" i="1"/>
  <c r="B65" i="1"/>
  <c r="G64" i="1"/>
  <c r="B64" i="1"/>
  <c r="G63" i="1"/>
  <c r="B63" i="1"/>
  <c r="G62" i="1"/>
  <c r="B62" i="1"/>
  <c r="G61" i="1"/>
  <c r="B61" i="1"/>
  <c r="G60" i="1"/>
  <c r="B60" i="1"/>
  <c r="G59" i="1"/>
  <c r="B59" i="1"/>
  <c r="G58" i="1"/>
  <c r="B58" i="1"/>
  <c r="G57" i="1"/>
  <c r="B57" i="1"/>
  <c r="G56" i="1"/>
  <c r="B56" i="1"/>
  <c r="G55" i="1"/>
  <c r="B55" i="1"/>
  <c r="G54" i="1"/>
  <c r="B54" i="1"/>
  <c r="G53" i="1"/>
  <c r="B53" i="1"/>
  <c r="G52" i="1"/>
  <c r="B52" i="1"/>
  <c r="G51" i="1"/>
  <c r="B51" i="1"/>
  <c r="G50" i="1"/>
  <c r="B50" i="1"/>
  <c r="G49" i="1"/>
  <c r="B49" i="1"/>
  <c r="G48" i="1"/>
  <c r="B48" i="1"/>
  <c r="G47" i="1"/>
  <c r="B47" i="1"/>
  <c r="G46" i="1"/>
  <c r="B46" i="1"/>
  <c r="G45" i="1"/>
  <c r="B45" i="1"/>
  <c r="G44" i="1"/>
  <c r="B44" i="1"/>
  <c r="G43" i="1"/>
  <c r="B43" i="1"/>
  <c r="G42" i="1"/>
  <c r="B42" i="1"/>
  <c r="G41" i="1"/>
  <c r="B41" i="1"/>
  <c r="G40" i="1"/>
  <c r="B40" i="1"/>
  <c r="G39" i="1"/>
  <c r="B39" i="1"/>
  <c r="G38" i="1"/>
  <c r="B38" i="1"/>
  <c r="G37" i="1"/>
  <c r="B37" i="1"/>
  <c r="G36" i="1"/>
  <c r="B36" i="1"/>
  <c r="G35" i="1"/>
  <c r="B35" i="1"/>
  <c r="G34" i="1"/>
  <c r="B34" i="1"/>
  <c r="G33" i="1"/>
  <c r="B33" i="1"/>
  <c r="G32" i="1"/>
  <c r="B32" i="1"/>
  <c r="G31" i="1"/>
  <c r="B31" i="1"/>
  <c r="G30" i="1"/>
  <c r="B30" i="1"/>
  <c r="G29" i="1"/>
  <c r="B29" i="1"/>
  <c r="G28" i="1"/>
  <c r="B28" i="1"/>
  <c r="G27" i="1"/>
  <c r="B27" i="1"/>
  <c r="G26" i="1"/>
  <c r="B26" i="1"/>
  <c r="G25" i="1"/>
  <c r="B25" i="1"/>
  <c r="G24" i="1"/>
  <c r="B24" i="1"/>
  <c r="G23" i="1"/>
  <c r="B23" i="1"/>
  <c r="G22" i="1"/>
  <c r="B22" i="1"/>
  <c r="G21" i="1"/>
  <c r="B21" i="1"/>
  <c r="G20" i="1"/>
  <c r="B20" i="1"/>
  <c r="G19" i="1"/>
  <c r="B19" i="1"/>
  <c r="G18" i="1"/>
  <c r="B18" i="1"/>
  <c r="G17" i="1"/>
  <c r="B17" i="1"/>
  <c r="G16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  <c r="G7" i="1"/>
  <c r="B7" i="1"/>
  <c r="G6" i="1"/>
  <c r="B6" i="1"/>
  <c r="G5" i="1"/>
  <c r="B5" i="1"/>
</calcChain>
</file>

<file path=xl/sharedStrings.xml><?xml version="1.0" encoding="utf-8"?>
<sst xmlns="http://schemas.openxmlformats.org/spreadsheetml/2006/main" count="5402" uniqueCount="997">
  <si>
    <t>N°</t>
  </si>
  <si>
    <t>Asignar N° en relacion a Notificacion</t>
  </si>
  <si>
    <t>Archivo</t>
  </si>
  <si>
    <t>ID</t>
  </si>
  <si>
    <t>Detalle</t>
  </si>
  <si>
    <t>Fecha</t>
  </si>
  <si>
    <t>OBS</t>
  </si>
  <si>
    <t>250311 Carta SII asl.pdf</t>
  </si>
  <si>
    <t>Certificado de Coordinador Eléctrico Nacional</t>
  </si>
  <si>
    <t>220609_Certificacion Extracto - Atacama Salt Lakes SpA Asignacion de poderes.pdf</t>
  </si>
  <si>
    <t>Asignacion de poderes</t>
  </si>
  <si>
    <t>220609_Atacama Salt Lakes SpA_Inscripcion Revocacion Poderes</t>
  </si>
  <si>
    <t>Revocacion de poder</t>
  </si>
  <si>
    <t>220525_Atacama Salt Lakes SpA_ Escritura  ACTA SED-Revocacion de poderes</t>
  </si>
  <si>
    <t>Acta de sesion extraordinaria de directorio (revocacion de poderes)</t>
  </si>
  <si>
    <t>240523 ASL Copia Escritura 3 SED</t>
  </si>
  <si>
    <t>Escritura publica</t>
  </si>
  <si>
    <t>181025 Atacama Salt Lakes SpA_Constitución</t>
  </si>
  <si>
    <t>Escritura de constitucion</t>
  </si>
  <si>
    <t>181030 Atacama Salt Lakes SpA_EP Reducción Primera</t>
  </si>
  <si>
    <t>Reduccion escritura publica</t>
  </si>
  <si>
    <t>181122 Atacama Salt Lakes SpA_Inscripción Primera Sesión Di</t>
  </si>
  <si>
    <t>Acta primera sesion de directorio</t>
  </si>
  <si>
    <t>181115 Atacama Salt Lakes SpA_Protocolización Extracto Consti</t>
  </si>
  <si>
    <t>Protocolizacion extracto de constitucion de sociedad</t>
  </si>
  <si>
    <t>181030 Atacama Salt Lakes SpA_REP Primera Sesión Directorio</t>
  </si>
  <si>
    <t>240513 Comprobante Modificacion y Actualizacion de Informacion - 9046885</t>
  </si>
  <si>
    <t>Modificaciones y Actualización de Información</t>
  </si>
  <si>
    <t>241015 Formulario Solicitud_Antecedentes_Proyecto  Atacama Salt Lakes SpA</t>
  </si>
  <si>
    <t>Formulario de Solicitud y Antecedentes del Proyecto</t>
  </si>
  <si>
    <t>250313 Imagenes proyecto Laguna Verde</t>
  </si>
  <si>
    <t>Imágenes Proyecto Laguna Verde</t>
  </si>
  <si>
    <t>250313 Laguna verde</t>
  </si>
  <si>
    <t>Coordenadas del Proyecto Laguna Verde</t>
  </si>
  <si>
    <t>220104 BIGBEARDRILLING_83</t>
  </si>
  <si>
    <t>Factura electronica</t>
  </si>
  <si>
    <t>220120 BIGBEARDRILLING_84</t>
  </si>
  <si>
    <t>220208 BIRBEARDRILLING_87</t>
  </si>
  <si>
    <t>220301 BIGBEARDRILLING_89</t>
  </si>
  <si>
    <t>220309 BIGBEARDRILLING_90</t>
  </si>
  <si>
    <t>220324 BIGBEARDRILLING_93</t>
  </si>
  <si>
    <t>220409 BIGBEARDRILLING_99</t>
  </si>
  <si>
    <t>220425 BIGBEARDRILLING_100</t>
  </si>
  <si>
    <t>220527 BIGBEARDRILLING_110</t>
  </si>
  <si>
    <t>220708 BIGBEARDRILLING_116</t>
  </si>
  <si>
    <t>221028 TRANSPORTESOSMAR_167</t>
  </si>
  <si>
    <t>221116 TRANSPORTESOSMAR_169</t>
  </si>
  <si>
    <t>221124 ESTEFY_39</t>
  </si>
  <si>
    <t>230112 TRANSPORTESOSMAR_187</t>
  </si>
  <si>
    <t>230118 TRANSPORTESOSMAR_188</t>
  </si>
  <si>
    <t>230120 Estefy_43</t>
  </si>
  <si>
    <t>230208 Estefy_48</t>
  </si>
  <si>
    <t>230221 Osmar_Fac 205</t>
  </si>
  <si>
    <t>230227 INGENIERIAySERVICIOSHIDROSISTEMAS_1197</t>
  </si>
  <si>
    <t>230228 GESTIÓNAMBIENTAL_1165</t>
  </si>
  <si>
    <t>230330 Osmar _220</t>
  </si>
  <si>
    <t>230619 WORLEY_6058</t>
  </si>
  <si>
    <t>230630 GestionAmbiental_1484</t>
  </si>
  <si>
    <t>230726 GESTIÓNAMBIENTAL_1514</t>
  </si>
  <si>
    <t>240110 SNGINVESTMENTGROUP_96</t>
  </si>
  <si>
    <t>240110 WELLDRILLINGSERVICE_14</t>
  </si>
  <si>
    <t>240117 BIGBEARDRILLING_159</t>
  </si>
  <si>
    <t>240129 BIGBEARDRILLING_160</t>
  </si>
  <si>
    <t>240202 EstefySPA_79</t>
  </si>
  <si>
    <t>240207 BIGBEARDRILLING_161</t>
  </si>
  <si>
    <t>240208 BIGBEARDRILLING_162</t>
  </si>
  <si>
    <t>240227 SNGINVESTMENTGROUP_102</t>
  </si>
  <si>
    <t>240305 BIGBEARDRILLING_163</t>
  </si>
  <si>
    <t>240318 SNGINVESTMENTGROUP_105</t>
  </si>
  <si>
    <t>240319 ESTEFY_84</t>
  </si>
  <si>
    <t>240326 BIGBEARDRILLING_168</t>
  </si>
  <si>
    <t>240326 BIGBEARDRILLING_169</t>
  </si>
  <si>
    <t>240401TRANSPORTESOSMAR_305</t>
  </si>
  <si>
    <t>240402 WELLDRILLINGSERVICE_18</t>
  </si>
  <si>
    <t>240410 BIGBEARDRILLING_170</t>
  </si>
  <si>
    <t>240415 SNGINVESTMENTGROUP_106</t>
  </si>
  <si>
    <t>240426 WORLEY_6623</t>
  </si>
  <si>
    <t>240506 SNGINVESTMENTGROUP_110</t>
  </si>
  <si>
    <t>240527 WELLDRILLINGSERVICE_20</t>
  </si>
  <si>
    <t>240611 TRANSPORTRESOSMAR_325</t>
  </si>
  <si>
    <t>240617 WELLDRILLINGSERVICE_2</t>
  </si>
  <si>
    <t>240725 WORLEY_6824</t>
  </si>
  <si>
    <t>241015 Declaracion Jurada_ Atacama Salt Lakes SpA</t>
  </si>
  <si>
    <t>Declaracion Jurada</t>
  </si>
  <si>
    <t>240404 Oficio_TOMA CONOCIMIENTO EXPLORACION LAGUNA VERDE</t>
  </si>
  <si>
    <t>TOMA CONOCIMIENTO EXPLORACION LAGUNA VERDE</t>
  </si>
  <si>
    <t>240830 BELLA PINTA 1 al 7</t>
  </si>
  <si>
    <t>CERTIFICADO DE DOMINIO VIGENTE BELLA PINTA 1 AL 7</t>
  </si>
  <si>
    <t>240830 ESQUINAZO 1 al 9..</t>
  </si>
  <si>
    <t>CERTIFICADO DE DOMINIO VIGENTE ESQUINAZO 1 AL 9</t>
  </si>
  <si>
    <t>240830 ESQUINAZO 1 al 9.</t>
  </si>
  <si>
    <t>240830 ESQUINAZO 1 al 9</t>
  </si>
  <si>
    <t>240830 ESTRIBILLO 1 al 10..</t>
  </si>
  <si>
    <t>CERTIFICADO DE DOMINIO VIGENTE ESTRIBILLO 1 AL 9</t>
  </si>
  <si>
    <t>240830 ESTRIBILLO 1 al 10.</t>
  </si>
  <si>
    <t>CERTIFICADO DE DOMINIO VIGENTE ESTRIBILLO 1 AL 10</t>
  </si>
  <si>
    <t>240830 ESTRIBILLO 1 al 10</t>
  </si>
  <si>
    <t>240830 FRANCHESCA 1 al 10</t>
  </si>
  <si>
    <t>CERTIFICADO DE DOMINIO VIGENTE FRANCHESCA 1 AL 10</t>
  </si>
  <si>
    <t>240830 LAGUNA 2 1 al 30</t>
  </si>
  <si>
    <t>CERTIFICADO DE DOMINIO VIGENTE LAGUNA 2 1 AL 30</t>
  </si>
  <si>
    <t>240830 LAGUNA 3 1 al 30</t>
  </si>
  <si>
    <t>CERTIFICADO DE DOMINIO VIGENTE LAGUNA 3 1 AL 30</t>
  </si>
  <si>
    <t>240830 LAGUNA 4 1 al 30</t>
  </si>
  <si>
    <t>CERTIFICADO DE DOMINIO VIGENTE LAGUNA 4 1 AL 30</t>
  </si>
  <si>
    <t>240830 LAGUNA I 1 al 20</t>
  </si>
  <si>
    <t>CERTIFICADO DE DOMINIO VIGENTE LAGUNA I 1 AL 20</t>
  </si>
  <si>
    <t>240830 MAXIMO 1 AL 13..</t>
  </si>
  <si>
    <t>CERTIFICADO DE DOMINIO VIGENTE MAXIMO 1 AL 13</t>
  </si>
  <si>
    <t>240830 MAXIMO 1 AL 13.</t>
  </si>
  <si>
    <t>240830 MAXIMO 1 AL 13</t>
  </si>
  <si>
    <t>240830 PRIMOR 1 AL 14</t>
  </si>
  <si>
    <t>CERTIFICADO DE DOMINIO VIGENTE PRIMOR 1 AL 14</t>
  </si>
  <si>
    <t>240830 RIGUROSO 1 AL 12.</t>
  </si>
  <si>
    <t>CERTIFICADO DE DOMINIO VIGENTE RIGUROSO 1 AL 12</t>
  </si>
  <si>
    <t>240830 RIGUROSO 1 AL 12</t>
  </si>
  <si>
    <t>240830 RIGUROZO 1 AL 12</t>
  </si>
  <si>
    <t>CERTIFICADO DE DOMINIO VIGENTE RIGUROZO 1 AL 12</t>
  </si>
  <si>
    <t>240830 SCL 32A 1 AL 162</t>
  </si>
  <si>
    <t>CERTIFICADO DE DOMINIO VIGENTE SCL 32A, 1 AL 162</t>
  </si>
  <si>
    <t>240830 SCL 33 A 1 AL 140</t>
  </si>
  <si>
    <t>CERTIFICADO DE DOMINIO VIGENTE SCL 32A, 1 AL 140</t>
  </si>
  <si>
    <t>240830 XIMENA 1 AL 12..</t>
  </si>
  <si>
    <t>CERTIFICADO DE DOMINIO VIGENTE XIMENA 1 AL 12</t>
  </si>
  <si>
    <t>240830 XIMENA 1 AL 12.</t>
  </si>
  <si>
    <t>240830 XIMENA 1 AL 12</t>
  </si>
  <si>
    <t xml:space="preserve">240419 Contrato Compraventa Concesiones Minera LV </t>
  </si>
  <si>
    <t>Contrato</t>
  </si>
  <si>
    <t>210101 f29</t>
  </si>
  <si>
    <t>F29 enero 2021</t>
  </si>
  <si>
    <t>210201 f29</t>
  </si>
  <si>
    <t>F29 Febrero 2021</t>
  </si>
  <si>
    <t>210301 f29</t>
  </si>
  <si>
    <t>F29 Marzo 2021</t>
  </si>
  <si>
    <t>210401 f29</t>
  </si>
  <si>
    <t>F29 Abril 2021</t>
  </si>
  <si>
    <t>210501 f29</t>
  </si>
  <si>
    <t>F29 Mayo 2021</t>
  </si>
  <si>
    <t>210601 f29</t>
  </si>
  <si>
    <t>F29 Junio 2021</t>
  </si>
  <si>
    <t>210701 f29</t>
  </si>
  <si>
    <t>F29 Julio 2021</t>
  </si>
  <si>
    <t>210801 f29</t>
  </si>
  <si>
    <t>F29 Agosto 2021</t>
  </si>
  <si>
    <t>210901 f29</t>
  </si>
  <si>
    <t>F29 Septiembre 2021</t>
  </si>
  <si>
    <t>211001 f29</t>
  </si>
  <si>
    <t>F29 Octubre 2021</t>
  </si>
  <si>
    <t>211101 f29</t>
  </si>
  <si>
    <t>F29 Noviembre 2021</t>
  </si>
  <si>
    <t>211201 f29</t>
  </si>
  <si>
    <t>F29 Diciembre 2021</t>
  </si>
  <si>
    <t>220101 f29</t>
  </si>
  <si>
    <t>F29 Enero 2022</t>
  </si>
  <si>
    <t>220201 f29</t>
  </si>
  <si>
    <t>F29 Febrero 2022</t>
  </si>
  <si>
    <t>220301 f29</t>
  </si>
  <si>
    <t>F29 Marzo 2022</t>
  </si>
  <si>
    <t>220401 f29</t>
  </si>
  <si>
    <t>F29 Abril 2022</t>
  </si>
  <si>
    <t>220501 f29</t>
  </si>
  <si>
    <t>F29 Mayo 2022</t>
  </si>
  <si>
    <t>220601 f29</t>
  </si>
  <si>
    <t>F29 Junio 2022</t>
  </si>
  <si>
    <t>220701 f29</t>
  </si>
  <si>
    <t>F29 Julio 2022</t>
  </si>
  <si>
    <t>220801 f29</t>
  </si>
  <si>
    <t>F29 Agosto 2022</t>
  </si>
  <si>
    <t>220901 f29</t>
  </si>
  <si>
    <t>F29 Septiembre 2022</t>
  </si>
  <si>
    <t>221001 f29</t>
  </si>
  <si>
    <t>F29 Octubre 2022</t>
  </si>
  <si>
    <t>221101 f29</t>
  </si>
  <si>
    <t>F29 Noviembre 2022</t>
  </si>
  <si>
    <t>221201 f29</t>
  </si>
  <si>
    <t>F29 Diciembre 2022</t>
  </si>
  <si>
    <t>230101 f29</t>
  </si>
  <si>
    <t>F29 Enero 2023</t>
  </si>
  <si>
    <t>230201 f29</t>
  </si>
  <si>
    <t>F29 Febrero 2023</t>
  </si>
  <si>
    <t>230301 f29</t>
  </si>
  <si>
    <t>F29 Marzo 2023</t>
  </si>
  <si>
    <t>230401 f29</t>
  </si>
  <si>
    <t>F29 Abril 2023</t>
  </si>
  <si>
    <t>211221 Geomin F 2</t>
  </si>
  <si>
    <t>220102 Geomin F4</t>
  </si>
  <si>
    <t>220217 Geomin F 7</t>
  </si>
  <si>
    <t>220225 Geomin F 10</t>
  </si>
  <si>
    <t>220330 Geomin F 11</t>
  </si>
  <si>
    <t>220428 GEOMIN_13</t>
  </si>
  <si>
    <t>220726 GEOMIN_14</t>
  </si>
  <si>
    <t>220817 GEOMIN_17</t>
  </si>
  <si>
    <t>220920 GEOMIN_18</t>
  </si>
  <si>
    <t>220921 TRANSPORTESOSMAR_155</t>
  </si>
  <si>
    <t>221017 GEOMIN_19</t>
  </si>
  <si>
    <t>221102 GEOMIN_20</t>
  </si>
  <si>
    <t>221102 GEOMIN_21</t>
  </si>
  <si>
    <t>221110 TRANSPORTESOSMAR_168</t>
  </si>
  <si>
    <t>221124 Factura N39</t>
  </si>
  <si>
    <t>230112 Geomin SpA_23</t>
  </si>
  <si>
    <t>230112 Geomin SpA_24</t>
  </si>
  <si>
    <t>230131 FAE 1100</t>
  </si>
  <si>
    <t>230203 Fac 192 ASL Ep Oct Nov</t>
  </si>
  <si>
    <t>230203 Fac 193 ASL Ep Oct Nov</t>
  </si>
  <si>
    <t>230203 Fac 194 ASL EP Oct Nov</t>
  </si>
  <si>
    <t>230203 Fac 195 ASL EP 2 Diciembre</t>
  </si>
  <si>
    <t>230203 Fac 196 ASL EP 2 Diciembre</t>
  </si>
  <si>
    <t>230203 Fac 197 ASL EP 2 Diciembre</t>
  </si>
  <si>
    <t>230203 Fac 198 ASL EP 2 Diciembre</t>
  </si>
  <si>
    <t>230221 TRANSPORTES&amp;SERVICIOSOSMAR_202</t>
  </si>
  <si>
    <t>230221 TRANSPORTES&amp;SERVICIOSOSMAR_203</t>
  </si>
  <si>
    <t>230221 TRANSPORTES&amp;SERVICIOSOSMAR_204</t>
  </si>
  <si>
    <t>230221 TRANSPORTES&amp;SERVICIOSOSMAR_205</t>
  </si>
  <si>
    <t>230331 GestiónAmbiental_1250</t>
  </si>
  <si>
    <t>230411 TRANSPORTES&amp;SERVICIOSOSMAR_221</t>
  </si>
  <si>
    <t>230505 Geomin_31</t>
  </si>
  <si>
    <t>230505 Geomin_32</t>
  </si>
  <si>
    <t>230510 TransportesServiciosOsmar_241</t>
  </si>
  <si>
    <t>230510 TransportesServiciosOsmar_242</t>
  </si>
  <si>
    <t>230510 TransportesServiciosOsmar_243</t>
  </si>
  <si>
    <t>230510 TransportesServiciosOsmar_244</t>
  </si>
  <si>
    <t>230510 TransportesServiciosOsmar_245</t>
  </si>
  <si>
    <t>230515 WorleyIngConstruccion_5989</t>
  </si>
  <si>
    <t>230531 GestionAmbiental_1397</t>
  </si>
  <si>
    <t>230606 N°34</t>
  </si>
  <si>
    <t>230606 nm° 34</t>
  </si>
  <si>
    <t>230705 Estefy_59</t>
  </si>
  <si>
    <t>230705 Estefy_60</t>
  </si>
  <si>
    <t>230705 Estefy_63</t>
  </si>
  <si>
    <t>230719 Geomin_37</t>
  </si>
  <si>
    <t>230730 TransportesServiciosOsmar_256</t>
  </si>
  <si>
    <t>230823 Geomin_39</t>
  </si>
  <si>
    <t>230904 Geomin_41</t>
  </si>
  <si>
    <t>230904 Geomin_42</t>
  </si>
  <si>
    <t>230925 Geomin_43</t>
  </si>
  <si>
    <t>231023 GestionAmbiental_1735</t>
  </si>
  <si>
    <t>231228 WorleyConstruccion_6458</t>
  </si>
  <si>
    <t>231229 GestionAmbiental_1968</t>
  </si>
  <si>
    <t>231230 Estefy_74</t>
  </si>
  <si>
    <t>240102 TransportesyServiciosOsmar_286</t>
  </si>
  <si>
    <t>240119 WorleyIngenieriaConstruccion_6492</t>
  </si>
  <si>
    <t>240218 GestionAmbiental_1983</t>
  </si>
  <si>
    <t>240227 TransportesOsmar_296</t>
  </si>
  <si>
    <t>240318 TransportesServiciosOsmar_303</t>
  </si>
  <si>
    <t>240320 GestiónAmbiental_2106</t>
  </si>
  <si>
    <t>240415 TransportesServiciosOsmarSPA_308</t>
  </si>
  <si>
    <t>240425 EstefySPA_91</t>
  </si>
  <si>
    <t>240425 EstefySPA_92</t>
  </si>
  <si>
    <t>240506 TransportesServiciosOsmar_316</t>
  </si>
  <si>
    <t>240515 WorleyIngenieriaConstruccion_6735 1</t>
  </si>
  <si>
    <t>240515 WorleyIngenieriaConstruccion_6735</t>
  </si>
  <si>
    <t>240611 ServiciosOsmarSPA_324</t>
  </si>
  <si>
    <t>240626 Transportes&amp;ServiciosOsmar_326</t>
  </si>
  <si>
    <t>240912 GESTIONAMBIENTAL_2566 1</t>
  </si>
  <si>
    <t>240912 WORLEY_6992</t>
  </si>
  <si>
    <t>241008 WORLEY_7067</t>
  </si>
  <si>
    <t>241017 SNGINVESMENTGROUP_128 1</t>
  </si>
  <si>
    <t>241017 TRANSPORTESOSMAR_352 1</t>
  </si>
  <si>
    <t>241017 WELLDRILLINGSERVICES_24</t>
  </si>
  <si>
    <t>241113 WORLEY_7142 1</t>
  </si>
  <si>
    <t>250110 WORLEY_7193 1</t>
  </si>
  <si>
    <t>77340974 1.pdf51</t>
  </si>
  <si>
    <t>77340974 1.pdf52</t>
  </si>
  <si>
    <t>77340974 54</t>
  </si>
  <si>
    <t>77340974 56</t>
  </si>
  <si>
    <t>77368709 Geomin spa 22</t>
  </si>
  <si>
    <t>221028 DetalleTransferencia 5</t>
  </si>
  <si>
    <t>pago 7 factura 37 (Estefy)</t>
  </si>
  <si>
    <t>221028 DetalleTransferencia 6</t>
  </si>
  <si>
    <t>pago 6 factura 37 (Estefy)</t>
  </si>
  <si>
    <t>221028 DetalleTransferencia 7</t>
  </si>
  <si>
    <t>pago 5 factura 37 (Estefy)</t>
  </si>
  <si>
    <t>221028 DetalleTransferencia 8</t>
  </si>
  <si>
    <t>pago 4 factura 37 (Estefy)</t>
  </si>
  <si>
    <t>221028 DetalleTransferencia 9</t>
  </si>
  <si>
    <t>pago 3 factura 37 (Estefy)</t>
  </si>
  <si>
    <t>221028 DetalleTransferencia 10</t>
  </si>
  <si>
    <t>pago 2 factura 37 (Estefy)</t>
  </si>
  <si>
    <t>221028 DetalleTransferencia 11</t>
  </si>
  <si>
    <t>pago 1 factura 36 (Estefy)</t>
  </si>
  <si>
    <t>230414 DetalleTransferencia 5</t>
  </si>
  <si>
    <t>Pago Fact 54 Part 1 (Estefy)</t>
  </si>
  <si>
    <t>230414 DetalleTransferencia 6</t>
  </si>
  <si>
    <t>Pago Fact 54 Part 2 (Estefy)</t>
  </si>
  <si>
    <t>230414 DetalleTransferencia 7</t>
  </si>
  <si>
    <t>Pago Fact 54 Part 3 (Estefy)</t>
  </si>
  <si>
    <t>230317 Fact 51 y 52</t>
  </si>
  <si>
    <t>Pago fact 51 y 52 (Estefy)</t>
  </si>
  <si>
    <t>230531 Fact 56</t>
  </si>
  <si>
    <t>Pago Fact 56 (Estefy)</t>
  </si>
  <si>
    <t>230707 Fact 59 60 63</t>
  </si>
  <si>
    <t>Pago Fact 59 60 y 63 (Estefy)</t>
  </si>
  <si>
    <t>240520 Fact 91</t>
  </si>
  <si>
    <t>Pago Fact 91 (Estefy)</t>
  </si>
  <si>
    <t>240708 Fact 92</t>
  </si>
  <si>
    <t>Pago Fact 92 (Estefy)</t>
  </si>
  <si>
    <t>240708 Fact 92_1</t>
  </si>
  <si>
    <t>Pago Fact 92.1 (Estefy)</t>
  </si>
  <si>
    <t>220921 Pago Fact 155_Parte 1</t>
  </si>
  <si>
    <t>Pago fact 155 (Transporte Omar)</t>
  </si>
  <si>
    <t>220921 Pago Fact 155_Parte 2</t>
  </si>
  <si>
    <t>220921 Pago Fact 155_Parte 3</t>
  </si>
  <si>
    <t>220921 Pago Fact 155_Parte 4</t>
  </si>
  <si>
    <t>220921 Pago Fact 155_Parte 5</t>
  </si>
  <si>
    <t>221110 Pago Fact 168_Parte 1</t>
  </si>
  <si>
    <t>Pago fact 168 (Transporte Omar)</t>
  </si>
  <si>
    <t>221110 Pago Fact 168_Parte 2</t>
  </si>
  <si>
    <t>221110 Pago Fact 168_Parte 3</t>
  </si>
  <si>
    <t>221110 Pago Fact 168_Parte 4</t>
  </si>
  <si>
    <t>221110 Pago Fact 168_Parte 5</t>
  </si>
  <si>
    <t>221110 Pago Fact 168_Parte 6</t>
  </si>
  <si>
    <t>230112 DetalleTransferencia 5</t>
  </si>
  <si>
    <t>Eda Parte Edo de pago 1 Parte 8</t>
  </si>
  <si>
    <t>230112 DetalleTransferencia 6</t>
  </si>
  <si>
    <t>Eda Parte Edo de pago 1 Parte 7</t>
  </si>
  <si>
    <t>230112 DetalleTransferencia 7</t>
  </si>
  <si>
    <t>Eda Parte Edo de pago 1 Parte 6</t>
  </si>
  <si>
    <t>230112 DetalleTransferencia 8</t>
  </si>
  <si>
    <t>Eda Parte Edo de pago 1 Parte 5</t>
  </si>
  <si>
    <t>230112 DetalleTransferencia 9</t>
  </si>
  <si>
    <t>Eda Parte Edo de pago 1 Parte 4</t>
  </si>
  <si>
    <t>230112 DetalleTransferencia 10</t>
  </si>
  <si>
    <t>Eda Parte Edo de pago 1 Parte 3</t>
  </si>
  <si>
    <t>230112 DetalleTransferencia 11</t>
  </si>
  <si>
    <t>Eda Parte Edo de pago 1 Parte 2</t>
  </si>
  <si>
    <t>230112 DetalleTransferencia 12</t>
  </si>
  <si>
    <t>Eda Parte Edo de pago 1 Parte 1</t>
  </si>
  <si>
    <t>231228 Fact 286 y 352 y 316 diferencia 2024 Anticipo</t>
  </si>
  <si>
    <t>Pago fact 286 352 y 316 (Transporte Omar)</t>
  </si>
  <si>
    <t>240422 Fact 296 y 303_2024</t>
  </si>
  <si>
    <t>Pago fact 296 y 303 (transporte Omar)</t>
  </si>
  <si>
    <t>240422 Fact 316_2024</t>
  </si>
  <si>
    <t>Pago fact 316 (Transporte Omar)</t>
  </si>
  <si>
    <t>240531 Fact 308_2024</t>
  </si>
  <si>
    <t>Pago Fact 308 (Transporte Omar)</t>
  </si>
  <si>
    <t>241018 Fact 324 y 326_2024</t>
  </si>
  <si>
    <t>Pago Fact 324 y 326 (Transporte Omar)</t>
  </si>
  <si>
    <t>241018 Fact 325_2024</t>
  </si>
  <si>
    <t>Pago Fact 325 (Transporte Omar)</t>
  </si>
  <si>
    <t>Índice de documentación a aportar - Atacama Salt Lake RUT: 76.954.532-8- Notificación N°149 Expediente N°9487115</t>
  </si>
  <si>
    <t>LD_76.954.532_01_2022_6.pdf</t>
  </si>
  <si>
    <t>LD_76.954.532_02_2022_6.pdf</t>
  </si>
  <si>
    <t>LD_76.954.532_03_2022_6.pdf</t>
  </si>
  <si>
    <t>LD_76.954.532_04_2022_6.pdf</t>
  </si>
  <si>
    <t>LD_76.954.532_05_2022_6.pdf</t>
  </si>
  <si>
    <t>LD_76.954.532_06_2022_6.pdf</t>
  </si>
  <si>
    <t>LD_76.954.532_07_2022_6.pdf</t>
  </si>
  <si>
    <t>LD_76.954.532_08_2022_6.pdf</t>
  </si>
  <si>
    <t>LD_76.954.532_09_2022_6.pdf</t>
  </si>
  <si>
    <t>LD_76.954.532_10_2022_6.pdf</t>
  </si>
  <si>
    <t>LD_76.954.532_11_2022_6.pdf</t>
  </si>
  <si>
    <t>LD_76.954.532_12_2022_6.pdf</t>
  </si>
  <si>
    <t>LD_76.954.532_01_2023_6.pdf</t>
  </si>
  <si>
    <t>LD_76.954.532_02_2023_6.pdf</t>
  </si>
  <si>
    <t>LD_76.954.532_03_2023_6.pdf</t>
  </si>
  <si>
    <t>LD_76.954.532_04_2023_6.pdf</t>
  </si>
  <si>
    <t>LD_76.954.532_05_2023_6.pdf</t>
  </si>
  <si>
    <t>LD_76.954.532_06_2023_6.pdf</t>
  </si>
  <si>
    <t>LD_76.954.532_07_2023_6.pdf</t>
  </si>
  <si>
    <t>LD_76.954.532_08_2023_6.pdf</t>
  </si>
  <si>
    <t>LD_76.954.532_09_2023_6.pdf</t>
  </si>
  <si>
    <t>LD_76.954.532_10_2023_6.pdf</t>
  </si>
  <si>
    <t>LD_76.954.532_11_2023_6.pdf</t>
  </si>
  <si>
    <t>LD_76.954.532_12_2023_6.pdf</t>
  </si>
  <si>
    <t>LD_76.954.532_01_2024_6.pdf</t>
  </si>
  <si>
    <t>LD_76.954.532_02_2024_6.pdf</t>
  </si>
  <si>
    <t>LD_76.954.532_03_2024_6.pdf</t>
  </si>
  <si>
    <t>LD_76.954.532_04_2024_6.pdf</t>
  </si>
  <si>
    <t>LD_76.954.532_05_2024_6.pdf</t>
  </si>
  <si>
    <t>LD_76.954.532_06_2024_6.pdf</t>
  </si>
  <si>
    <t>LD_76.954.532_07_2024_6.pdf</t>
  </si>
  <si>
    <t>LD_76.954.532_08_2024_6.pdf</t>
  </si>
  <si>
    <t>LD_76.954.532_09_2024_6.pdf</t>
  </si>
  <si>
    <t>LD_76.954.532_10_2024_6.pdf</t>
  </si>
  <si>
    <t>LD_76.954.532_11_2024_6.pdf</t>
  </si>
  <si>
    <t>LD_76.954.532_12_2024_6.pdf</t>
  </si>
  <si>
    <t>LM_76.954.532_01_2022_6.pdf</t>
  </si>
  <si>
    <t>LM_76.954.532_02_2022_6.pdf</t>
  </si>
  <si>
    <t>LM_76.954.532_03_2022_6.pdf</t>
  </si>
  <si>
    <t>LM_76.954.532_04_2022_6.pdf</t>
  </si>
  <si>
    <t>LM_76.954.532_05_2022_6.pdf</t>
  </si>
  <si>
    <t>LM_76.954.532_06_2022_6.pdf</t>
  </si>
  <si>
    <t>LM_76.954.532_07_2022_6.pdf</t>
  </si>
  <si>
    <t>LM_76.954.532_08_2022_6.pdf</t>
  </si>
  <si>
    <t>LM_76.954.532_09_2022_6.pdf</t>
  </si>
  <si>
    <t>LM_76.954.532_10_2022_6.pdf</t>
  </si>
  <si>
    <t>LM_76.954.532_11_2022_6.pdf</t>
  </si>
  <si>
    <t>LM_76.954.532_12_2022_6.pdf</t>
  </si>
  <si>
    <t>LM_76.954.532_01_2023_6.pdf</t>
  </si>
  <si>
    <t>LM_76.954.532_02_2023_6.pdf</t>
  </si>
  <si>
    <t>LM_76.954.532_03_2023_6.pdf</t>
  </si>
  <si>
    <t>LM_76.954.532_04_2023_6.pdf</t>
  </si>
  <si>
    <t>LM_76.954.532_05_2023_6.pdf</t>
  </si>
  <si>
    <t>LM_76.954.532_06_2023_6.pdf</t>
  </si>
  <si>
    <t>LM_76.954.532_07_2023_6.pdf</t>
  </si>
  <si>
    <t>LM_76.954.532_08_2023_6.pdf</t>
  </si>
  <si>
    <t>LM_76.954.532_09_2023_6.pdf</t>
  </si>
  <si>
    <t>LM_76.954.532_10_2023_6.pdf</t>
  </si>
  <si>
    <t>LM_76.954.532_11_2023_6.pdf</t>
  </si>
  <si>
    <t>LM_76.954.532_12_2023_6.pdf</t>
  </si>
  <si>
    <t>LM_76.954.532_01_2024_6.pdf</t>
  </si>
  <si>
    <t>LM_76.954.532_02_2024_6.pdf</t>
  </si>
  <si>
    <t>LM_76.954.532_03_2024_6.pdf</t>
  </si>
  <si>
    <t>LM_76.954.532_04_2024_6.pdf</t>
  </si>
  <si>
    <t>LM_76.954.532_05_2024_6.pdf</t>
  </si>
  <si>
    <t>LM_76.954.532_06_2024_6.pdf</t>
  </si>
  <si>
    <t>LM_76.954.532_07_2024_6.pdf</t>
  </si>
  <si>
    <t>LM_76.954.532_08_2024_6.pdf</t>
  </si>
  <si>
    <t>LM_76.954.532_09_2024_6.pdf</t>
  </si>
  <si>
    <t>LM_76.954.532_10_2024_6.pdf</t>
  </si>
  <si>
    <t>LM_76.954.532_11_2024_6.pdf</t>
  </si>
  <si>
    <t>LM_76.954.532_12_2024_6.pdf</t>
  </si>
  <si>
    <t>Libro diario Enero del 2022</t>
  </si>
  <si>
    <t>Libro diario Febrero del 2022</t>
  </si>
  <si>
    <t>Libro diario Marzo del 2022</t>
  </si>
  <si>
    <t>Libro diario Abril del 2022</t>
  </si>
  <si>
    <t>Libro diario Mayo del 2022</t>
  </si>
  <si>
    <t>Libro diario Junio del 2022</t>
  </si>
  <si>
    <t>Libro diario Julio del 2022</t>
  </si>
  <si>
    <t>Libro diario Agosto del 2022</t>
  </si>
  <si>
    <t>Libro diario Septiembre del 2022</t>
  </si>
  <si>
    <t>Libro diario Octubre del 2022</t>
  </si>
  <si>
    <t>Libro diario Noviembre del 2022</t>
  </si>
  <si>
    <t>Libro diario Diciembre del 2022</t>
  </si>
  <si>
    <t>Libro diario Enero del 2023</t>
  </si>
  <si>
    <t>Libro diario Febrero del 2023</t>
  </si>
  <si>
    <t>Libro diario Marzo del 2023</t>
  </si>
  <si>
    <t>Libro diario Abril del 2023</t>
  </si>
  <si>
    <t>Libro diario Mayo del 2023</t>
  </si>
  <si>
    <t>Libro diario Junio del 2023</t>
  </si>
  <si>
    <t>Libro diario Julio del 2023</t>
  </si>
  <si>
    <t>Libro diario Agosto del 2023</t>
  </si>
  <si>
    <t>Libro diario Septiembre del 2023</t>
  </si>
  <si>
    <t>Libro diario Octubre del 2023</t>
  </si>
  <si>
    <t>Libro diario Noviembre del 2023</t>
  </si>
  <si>
    <t>Libro diario Diciembre del 2023</t>
  </si>
  <si>
    <t>Libro diario Enero del 2024</t>
  </si>
  <si>
    <t>Libro diario Febrero del 2024</t>
  </si>
  <si>
    <t>Libro diario Marzo del 2024</t>
  </si>
  <si>
    <t>Libro diario Abril del 2024</t>
  </si>
  <si>
    <t>Libro diario Mayo del 2024</t>
  </si>
  <si>
    <t>Libro diario Junio del 2024</t>
  </si>
  <si>
    <t>Libro diario Julio del 2024</t>
  </si>
  <si>
    <t>Libro diario Agosto del 2024</t>
  </si>
  <si>
    <t>Libro diario Septiembre del 2024</t>
  </si>
  <si>
    <t>Libro diario Octubre del 2024</t>
  </si>
  <si>
    <t>Libro diario Noviembre del 2024</t>
  </si>
  <si>
    <t>Libro diario Diciembre del 2024</t>
  </si>
  <si>
    <t>Libro mayor Enero del 2022</t>
  </si>
  <si>
    <t>Libro mayor Febrero del 2022</t>
  </si>
  <si>
    <t>Libro mayor Marzo del 2022</t>
  </si>
  <si>
    <t>Libro mayor Abril del 2022</t>
  </si>
  <si>
    <t>Libro mayor Mayo del 2022</t>
  </si>
  <si>
    <t>Libro mayor Junio del 2022</t>
  </si>
  <si>
    <t>Libro mayor Julio del 2022</t>
  </si>
  <si>
    <t>Libro mayor Agosto del 2022</t>
  </si>
  <si>
    <t>Libro mayor Septiembre del 2022</t>
  </si>
  <si>
    <t>Libro mayor Octubre del 2022</t>
  </si>
  <si>
    <t>Libro mayor Noviembre del 2022</t>
  </si>
  <si>
    <t>Libro mayor Diciembre del 2022</t>
  </si>
  <si>
    <t>Libro mayor Enero del 2023</t>
  </si>
  <si>
    <t>Libro mayor Febrero del 2023</t>
  </si>
  <si>
    <t>Libro mayor Marzo del 2023</t>
  </si>
  <si>
    <t>Libro mayor Abril del 2023</t>
  </si>
  <si>
    <t>Libro mayor Mayo del 2023</t>
  </si>
  <si>
    <t>Libro mayor Junio del 2023</t>
  </si>
  <si>
    <t>Libro mayor Julio del 2023</t>
  </si>
  <si>
    <t>Libro mayor Agosto del 2023</t>
  </si>
  <si>
    <t>Libro mayor Septiembre del 2023</t>
  </si>
  <si>
    <t>Libro mayor Octubre del 2023</t>
  </si>
  <si>
    <t>Libro mayor Noviembre del 2023</t>
  </si>
  <si>
    <t>Libro mayor Diciembre del 2023</t>
  </si>
  <si>
    <t>Libro mayor Enero del 2024</t>
  </si>
  <si>
    <t>Libro mayor Febrero del 2024</t>
  </si>
  <si>
    <t>Libro mayor Marzo del 2024</t>
  </si>
  <si>
    <t>Libro mayor Abril del 2024</t>
  </si>
  <si>
    <t>Libro mayor Mayo del 2024</t>
  </si>
  <si>
    <t>Libro mayor Junio del 2024</t>
  </si>
  <si>
    <t>Libro mayor Julio del 2024</t>
  </si>
  <si>
    <t>Libro mayor Agosto del 2024</t>
  </si>
  <si>
    <t>Libro mayor Septiembre del 2024</t>
  </si>
  <si>
    <t>Libro mayor Octubre del 2024</t>
  </si>
  <si>
    <t>Libro mayor Noviembre del 2024</t>
  </si>
  <si>
    <t>Libro mayor Diciembre del 2024</t>
  </si>
  <si>
    <t>RAEX202500142 Atacama Salt Lake SpA.pdf</t>
  </si>
  <si>
    <t>Resolución N°RAEX202500142</t>
  </si>
  <si>
    <t>Pago Well Drilling Service SPA F24.pdf</t>
  </si>
  <si>
    <t>Pago Factura 155.pdf</t>
  </si>
  <si>
    <t>Pago Factura 168.pdf</t>
  </si>
  <si>
    <t>Pago Factura 38.pdf</t>
  </si>
  <si>
    <t>Pago Factura 51 y 52.pdf</t>
  </si>
  <si>
    <t>Pago Factura 54.pdf</t>
  </si>
  <si>
    <t>Pago Factura 56.pdf</t>
  </si>
  <si>
    <t>Pago Factura 74.pdf</t>
  </si>
  <si>
    <t>Pago Factura 91.pdf</t>
  </si>
  <si>
    <t>Pago Factura 92.pdf</t>
  </si>
  <si>
    <t>Pago Factura 10.pdf</t>
  </si>
  <si>
    <t>Pago Factura 11.pdf</t>
  </si>
  <si>
    <t>Pago Factura 13.pdf</t>
  </si>
  <si>
    <t>Pago Factura 14.pdf</t>
  </si>
  <si>
    <t>Pago Factura 17.pdf</t>
  </si>
  <si>
    <t>Pago Factura 18.pdf</t>
  </si>
  <si>
    <t>Pago Factura 19.pdf</t>
  </si>
  <si>
    <t>Pago Factura 2.pdf</t>
  </si>
  <si>
    <t>Pago Factura 20.pdf</t>
  </si>
  <si>
    <t>Pago Factura 21.pdf</t>
  </si>
  <si>
    <t>Pago Factura 22.pdf</t>
  </si>
  <si>
    <t>Pago Factura 23 y 24.pdf</t>
  </si>
  <si>
    <t>Pago Factura 25 y 26.pdf</t>
  </si>
  <si>
    <t>Pago Factura 29 y 38.pdf</t>
  </si>
  <si>
    <t>Pago Factura 31 y 32.pdf</t>
  </si>
  <si>
    <t>Pago Factura 34.pdf</t>
  </si>
  <si>
    <t>Pago Factura 37.pdf</t>
  </si>
  <si>
    <t>Pago Factura 39.pdf</t>
  </si>
  <si>
    <t>Pago Factura 4.pdf</t>
  </si>
  <si>
    <t>Pago Factura 41.pdf</t>
  </si>
  <si>
    <t>Pago Factura 42 y 43.pdf</t>
  </si>
  <si>
    <t>Pago Factura 7.pdf</t>
  </si>
  <si>
    <t>Pago Factura 1100.pdf</t>
  </si>
  <si>
    <t>Pago Factura 1250.pdf</t>
  </si>
  <si>
    <t>Pago Factura 1397.pdf</t>
  </si>
  <si>
    <t>Pago Factura 1735.pdf</t>
  </si>
  <si>
    <t>Pago Factura 1968.pdf</t>
  </si>
  <si>
    <t>Pago Factura 1983.pdf</t>
  </si>
  <si>
    <t>Pago Factura 2106.pdf</t>
  </si>
  <si>
    <t>Pago Factura 2566.pdf</t>
  </si>
  <si>
    <t>Pago Factura 5989.pdf</t>
  </si>
  <si>
    <t>Pago Factura 6458.pdf</t>
  </si>
  <si>
    <t>Pago Factura 6492.pdf</t>
  </si>
  <si>
    <t>Pago Factura 6735.pdf</t>
  </si>
  <si>
    <t>Pago Factura 6992.pdf</t>
  </si>
  <si>
    <t>Pago Factura 7067.pdf</t>
  </si>
  <si>
    <t>Pago Facturas 7142 y 7193.pdf</t>
  </si>
  <si>
    <t>Cuadratura Facturas 96 y 128.pdf</t>
  </si>
  <si>
    <t>Pago Facturas 96 y 128.pdf</t>
  </si>
  <si>
    <t>Contrato de Prestación de Servicios Geomin 2022 LV.pdf</t>
  </si>
  <si>
    <t>Pago Facturas 221 222 y 223 por_45.pdf</t>
  </si>
  <si>
    <t>Pago Factura 60 63 y 59.pdf</t>
  </si>
  <si>
    <t>Contrato de Prestación de Servicios Geomin</t>
  </si>
  <si>
    <t>230228 nm°26 GEOMIN SPA</t>
  </si>
  <si>
    <t>230228 nm°25 GEOMIN SPA</t>
  </si>
  <si>
    <t>230228 n°29 GEOMIN SPA</t>
  </si>
  <si>
    <t>230228 n°28 GEOMIN SPA</t>
  </si>
  <si>
    <t>Cargado Expediente</t>
  </si>
  <si>
    <t>Pendiente</t>
  </si>
  <si>
    <t>Fecha Operación</t>
  </si>
  <si>
    <t>Fecha Documento</t>
  </si>
  <si>
    <t>Rut Contraparte</t>
  </si>
  <si>
    <t>Razon Social de la Contraparte del Doc.</t>
  </si>
  <si>
    <t>Monto Neto</t>
  </si>
  <si>
    <t>Monto Iva</t>
  </si>
  <si>
    <t>Monto Total</t>
  </si>
  <si>
    <t>Número Documento</t>
  </si>
  <si>
    <t>Estado Factura</t>
  </si>
  <si>
    <t>Estado Comprobante</t>
  </si>
  <si>
    <t>Estado Contrato o OC</t>
  </si>
  <si>
    <t>76499418-3</t>
  </si>
  <si>
    <t>BIG BEAR DRILLING SPA</t>
  </si>
  <si>
    <t>Aportado</t>
  </si>
  <si>
    <t>Total Créditos</t>
  </si>
  <si>
    <t>Estado</t>
  </si>
  <si>
    <t>77122777-5</t>
  </si>
  <si>
    <t>OSMAR SERVICIOS SPA</t>
  </si>
  <si>
    <t>ok</t>
  </si>
  <si>
    <t>96588850-0</t>
  </si>
  <si>
    <t>WORLEY INGENIERÍA Y CONSTRUCCIÓN CHILE SPA</t>
  </si>
  <si>
    <t>77340974-9</t>
  </si>
  <si>
    <t>ESTEFY SPA</t>
  </si>
  <si>
    <t>Page: 3</t>
  </si>
  <si>
    <t>77368709-9</t>
  </si>
  <si>
    <t>GEOMIN SPA</t>
  </si>
  <si>
    <t>76787308-5</t>
  </si>
  <si>
    <t>SNG INVESTMENT GROUP</t>
  </si>
  <si>
    <t>SPA 110.000.000</t>
  </si>
  <si>
    <t>SPA 69.460.445</t>
  </si>
  <si>
    <t>SPA 71.160.833</t>
  </si>
  <si>
    <t>SPA 48.904.833</t>
  </si>
  <si>
    <t>SPA 38.403.832</t>
  </si>
  <si>
    <t>78431420-0</t>
  </si>
  <si>
    <t>GESTION AMBIENTAL SPA</t>
  </si>
  <si>
    <t>77611378-6</t>
  </si>
  <si>
    <t>WELL DRILLING SERVICE SPA</t>
  </si>
  <si>
    <t>Total</t>
  </si>
  <si>
    <t>Estatus de requerimientos por notificacion N° 149 - Atacama Salt Lakes SpA</t>
  </si>
  <si>
    <t>solicitado de notificación</t>
  </si>
  <si>
    <t>Documento</t>
  </si>
  <si>
    <t>Nombre del archivo</t>
  </si>
  <si>
    <t>Solicitado</t>
  </si>
  <si>
    <t>Observaciones</t>
  </si>
  <si>
    <t>Los contratos vigentes con la propiedad donde se está llevando a cabo la actividad de minería y los derechos de extracción minera.</t>
  </si>
  <si>
    <t>Contrato de arriendo</t>
  </si>
  <si>
    <t>Contrato de Arriendo Ofic ASL.pdf</t>
  </si>
  <si>
    <t>Tenemos contrato de arriendo de bodega pero no así del sitio de la explotación en si, confirmar respaldo que acredite dominio de la propiedad donde se ejecuta la actividad</t>
  </si>
  <si>
    <t>Derecho de extracción</t>
  </si>
  <si>
    <t>XIMENA 1 AL 12 (03201-9965-4)</t>
  </si>
  <si>
    <t xml:space="preserve">Según Oficio de toma de conocimiento por SERNAGEOMIN existe explotación en las siguientes pertenencias mineras de las cuales solo contamos con las indicadas </t>
  </si>
  <si>
    <t>RIGUROZO 1 AL 12 (03201-9955-7)</t>
  </si>
  <si>
    <t>XIMENA 1 AL 12 (03201-9955-7)</t>
  </si>
  <si>
    <t>VERDE 7 (03201P384-K)</t>
  </si>
  <si>
    <t>LAGUNA VERDE 12, A AL 161 (03201D943-5)</t>
  </si>
  <si>
    <t>VERDE 6 (03201P386-6)</t>
  </si>
  <si>
    <t>RIGUROZO 1 AL 12 (03201-9963-8)</t>
  </si>
  <si>
    <t>Acreditar la efectividad de la operación, enviando imágenes y procedimientos de la extracción y almacenaje</t>
  </si>
  <si>
    <t>Imagen de bodega</t>
  </si>
  <si>
    <t>Planta Piloto.docx</t>
  </si>
  <si>
    <t>Contamos con imágenes aportadas previamente</t>
  </si>
  <si>
    <t>Imagen satelital del proyecto</t>
  </si>
  <si>
    <t>Laguna verde.docx</t>
  </si>
  <si>
    <t>Conjunto de imágenes del proyecto</t>
  </si>
  <si>
    <t>Imágenes proyecto Laguna Verde.docx</t>
  </si>
  <si>
    <t>Acreditar el proyecto minero e indicar en que etapa se encuentran, desde sus inicios</t>
  </si>
  <si>
    <t>Minuta descriptiva del proyecto indicando avances y estado actual</t>
  </si>
  <si>
    <t>Minuta</t>
  </si>
  <si>
    <t>Se requiere una minuta explicativa del estado actual del proyecto y sus hitos relacionados de la exploración y/o explotación</t>
  </si>
  <si>
    <t>Acreditar la efectividad de la operación con los siguientes proveedores
Adjuntando para tal efecto, guías de despacho, facturas, pagos, o cualquier otro antecedente en que se
pueda verificar el origen y trazabilidad de la operación</t>
  </si>
  <si>
    <t>guías de despacho, facturas, pagos, entre otros.</t>
  </si>
  <si>
    <t>Documentación por origen del crédito fiscal</t>
  </si>
  <si>
    <t>Detalle de documentos pendientes en hoja "proveedores"</t>
  </si>
  <si>
    <t>Libros diarios y mayores en hojas foliadas autorizadas por este Servicio</t>
  </si>
  <si>
    <t>Respaldos contables en hojas foliadas</t>
  </si>
  <si>
    <t>Libros Mayor
Libro Diario
Balances
Determinaciones (RLI, CPT y RRE)</t>
  </si>
  <si>
    <t>Pendiente de envió contabilidad en hoja foliada</t>
  </si>
  <si>
    <t>Como también se informa que se encuentran con situación pendientes de pago por formularios 29 los siguientes proveedores</t>
  </si>
  <si>
    <t>Carpeta tributaria</t>
  </si>
  <si>
    <t>Libros de Compra
Libros de Ventas
Formularios 29 declarados</t>
  </si>
  <si>
    <t>solicitar a los proveedores carpeta tributarias, ademas de enviar nominas de pago o comprobante de pago bancario por las facturas indicadas en la pestaña "Proveedores observados por SII"</t>
  </si>
  <si>
    <t>05.0001</t>
  </si>
  <si>
    <t>05.0002</t>
  </si>
  <si>
    <t>05.0003</t>
  </si>
  <si>
    <t>05.0004</t>
  </si>
  <si>
    <t>05.0005</t>
  </si>
  <si>
    <t>05.0006</t>
  </si>
  <si>
    <t>05.0007</t>
  </si>
  <si>
    <t>05.0008</t>
  </si>
  <si>
    <t>05.0009</t>
  </si>
  <si>
    <t>05.0010</t>
  </si>
  <si>
    <t>05.0011</t>
  </si>
  <si>
    <t>05.0012</t>
  </si>
  <si>
    <t>05.0013</t>
  </si>
  <si>
    <t>05.0014</t>
  </si>
  <si>
    <t>05.0015</t>
  </si>
  <si>
    <t>05.0016</t>
  </si>
  <si>
    <t>05.0017</t>
  </si>
  <si>
    <t>05.0018</t>
  </si>
  <si>
    <t>05.0019</t>
  </si>
  <si>
    <t>05.0020</t>
  </si>
  <si>
    <t>05.0021</t>
  </si>
  <si>
    <t>05.0022</t>
  </si>
  <si>
    <t>05.0023</t>
  </si>
  <si>
    <t>05.0024</t>
  </si>
  <si>
    <t>05.0025</t>
  </si>
  <si>
    <t>05.0026</t>
  </si>
  <si>
    <t>05.0027</t>
  </si>
  <si>
    <t>05.0028</t>
  </si>
  <si>
    <t>05.0029</t>
  </si>
  <si>
    <t>05.0030</t>
  </si>
  <si>
    <t>05.0031</t>
  </si>
  <si>
    <t>05.0032</t>
  </si>
  <si>
    <t>05.0033</t>
  </si>
  <si>
    <t>05.0034</t>
  </si>
  <si>
    <t>05.0035</t>
  </si>
  <si>
    <t>05.0036</t>
  </si>
  <si>
    <t>05.0037</t>
  </si>
  <si>
    <t>05.0038</t>
  </si>
  <si>
    <t>05.0039</t>
  </si>
  <si>
    <t>05.0040</t>
  </si>
  <si>
    <t>05.0041</t>
  </si>
  <si>
    <t>05.0042</t>
  </si>
  <si>
    <t>05.0043</t>
  </si>
  <si>
    <t>05.0044</t>
  </si>
  <si>
    <t>05.0045</t>
  </si>
  <si>
    <t>05.0046</t>
  </si>
  <si>
    <t>05.0047</t>
  </si>
  <si>
    <t>05.0048</t>
  </si>
  <si>
    <t>05.0049</t>
  </si>
  <si>
    <t>05.0050</t>
  </si>
  <si>
    <t>05.0051</t>
  </si>
  <si>
    <t>05.0052</t>
  </si>
  <si>
    <t>05.0053</t>
  </si>
  <si>
    <t>05.0054</t>
  </si>
  <si>
    <t>05.0055</t>
  </si>
  <si>
    <t>05.0056</t>
  </si>
  <si>
    <t>05.0057</t>
  </si>
  <si>
    <t>05.0058</t>
  </si>
  <si>
    <t>05.0059</t>
  </si>
  <si>
    <t>05.0060</t>
  </si>
  <si>
    <t>05.0061</t>
  </si>
  <si>
    <t>05.0062</t>
  </si>
  <si>
    <t>05.0063</t>
  </si>
  <si>
    <t>05.0064</t>
  </si>
  <si>
    <t>05.0065</t>
  </si>
  <si>
    <t>05.0066</t>
  </si>
  <si>
    <t>05.0067</t>
  </si>
  <si>
    <t>05.0068</t>
  </si>
  <si>
    <t>05.0069</t>
  </si>
  <si>
    <t>05.0070</t>
  </si>
  <si>
    <t>05.0071</t>
  </si>
  <si>
    <t>05.0072</t>
  </si>
  <si>
    <t>02.0001</t>
  </si>
  <si>
    <t>02.0002</t>
  </si>
  <si>
    <t>19 facturas ok</t>
  </si>
  <si>
    <t>Factura 8</t>
  </si>
  <si>
    <t>Descripción</t>
  </si>
  <si>
    <t>Factura 88</t>
  </si>
  <si>
    <t>Estado de pago N°4</t>
  </si>
  <si>
    <t>Factura 11</t>
  </si>
  <si>
    <t>Factura 113</t>
  </si>
  <si>
    <t>Estado de pago N°11</t>
  </si>
  <si>
    <t>Año</t>
  </si>
  <si>
    <t>Pendiente de pago</t>
  </si>
  <si>
    <t>Factura PDF</t>
  </si>
  <si>
    <t>Otras aportadas</t>
  </si>
  <si>
    <t>Factura 168</t>
  </si>
  <si>
    <t>Nota de credito 21</t>
  </si>
  <si>
    <t>Factura 70</t>
  </si>
  <si>
    <t>Estado de pago N°5</t>
  </si>
  <si>
    <t>Factura 20</t>
  </si>
  <si>
    <t>Estado de pago N°2</t>
  </si>
  <si>
    <t>Nota de credito 2</t>
  </si>
  <si>
    <t>Nota de credito N°3</t>
  </si>
  <si>
    <t>Nota de credito 1</t>
  </si>
  <si>
    <t>ACTA DE RECEPCION Y / O ACCESO DOCUMENTACION.pdf</t>
  </si>
  <si>
    <t>ACTA DE RECEPCION Y / O ACCESO DOCUMENTACION</t>
  </si>
  <si>
    <t>Contrato Proyecto Laguna Gestión Ambiental.pdf</t>
  </si>
  <si>
    <t>Contrato Proyecto LV RI Transportes y Servicios Osmar.pdf</t>
  </si>
  <si>
    <t>Contrato Proyecto Laguna Verde Big Bear.pdf</t>
  </si>
  <si>
    <t>Contrato Proyecto Laguna Verde Worley SPA.pdf</t>
  </si>
  <si>
    <t>OC LOG 131 Fact 48.pdf</t>
  </si>
  <si>
    <t>OC LOG 139 Fact 52.pdf</t>
  </si>
  <si>
    <t>OC LOG 140 Fact 51.pdf</t>
  </si>
  <si>
    <t>OC LOG 154 Fact 54.pdf</t>
  </si>
  <si>
    <t>OC LOG 173 Fact 56.pdf</t>
  </si>
  <si>
    <t>OC LOG 189 Fact 59.pdf</t>
  </si>
  <si>
    <t>OC LOG 191 Fact 60.pdf</t>
  </si>
  <si>
    <t>OC LOG 255 Fact 74 y 78.pdf</t>
  </si>
  <si>
    <t>OC LOG 295 Fact 79.pdf</t>
  </si>
  <si>
    <t>OC LOG 322 Fact 84.pdf</t>
  </si>
  <si>
    <t>OC LOG 347 Fact 91.pdf</t>
  </si>
  <si>
    <t>OC LOG 347 Fact 92.pdf</t>
  </si>
  <si>
    <t>230505 Geomin 32.pdf</t>
  </si>
  <si>
    <t>230510 TransportesServiciosOsmar 241.pdf</t>
  </si>
  <si>
    <t>230510 TransportesServiciosOsmar 242.pdf</t>
  </si>
  <si>
    <t>230510 TransportesServiciosOsmar 243.pdf</t>
  </si>
  <si>
    <t>230510 TransportesServiciosOsmar 244.pdf</t>
  </si>
  <si>
    <t>230510 TransportesServiciosOsmar 245.pdf</t>
  </si>
  <si>
    <t>230515 WorleyIngConstruccion5989.pdf</t>
  </si>
  <si>
    <t>230606 Geomin 34.pdf</t>
  </si>
  <si>
    <t>230719 Geomin 37.pdf</t>
  </si>
  <si>
    <t>230730 TransportesServiciosOsmar 256.pdf</t>
  </si>
  <si>
    <t>230823 Geomin 39.pdf</t>
  </si>
  <si>
    <t>230904 Geomin 41.pdf</t>
  </si>
  <si>
    <t>230904 Geomin 42.pdf</t>
  </si>
  <si>
    <t>230925 Geomin 43.pdf</t>
  </si>
  <si>
    <t>77368709 Geomin spa 22.pdf</t>
  </si>
  <si>
    <t>240801Anexo 4.1 Informe Estimación Recursos JORC.pdf</t>
  </si>
  <si>
    <t>230906 CEOL ASL Letter Stamped.pdf</t>
  </si>
  <si>
    <t>241105 Planta Piloto.pdf</t>
  </si>
  <si>
    <t>241105 Tabla de coordenadas Atacama Salt Lakes SpA</t>
  </si>
  <si>
    <t>Tabla de coordenadas excel</t>
  </si>
  <si>
    <t>241105 Tabla de coordenadas Viento Andino</t>
  </si>
  <si>
    <t>230102 2. Antecedentes Proyecto CLS 1</t>
  </si>
  <si>
    <t>Antecedentes del proyecto</t>
  </si>
  <si>
    <t>250103 8. Laguna Verde Resource Report.pdf</t>
  </si>
  <si>
    <t>230906 BMI Worley Report Carbonato de Litio.pdf</t>
  </si>
  <si>
    <t>240531 Pago Well Drilling Service SPA F24.pdf</t>
  </si>
  <si>
    <t>231228 Fact 286 y 352 y 316 diferencia 2024 Anticipo OSMAR .pdf</t>
  </si>
  <si>
    <t>240422 Fact 296 y 303 2024 OSMAR.pdf</t>
  </si>
  <si>
    <t>240422 Fact 316 2024 OSMAR.pdf</t>
  </si>
  <si>
    <t>240531 Fact 308 2024 OSMAR.pdf</t>
  </si>
  <si>
    <t>241018 Fact 324 y 326 2024 OSMAR.pdf</t>
  </si>
  <si>
    <t>241018 Fact 325 2024 OSMAR.pdf</t>
  </si>
  <si>
    <t/>
  </si>
  <si>
    <t>Comprobante PDF</t>
  </si>
  <si>
    <t>Ok</t>
  </si>
  <si>
    <t>Pago total</t>
  </si>
  <si>
    <t>Pendiente Factura</t>
  </si>
  <si>
    <t>Pago 27419448</t>
  </si>
  <si>
    <t>Según respaldo pago en exeso de 15.000.000.-</t>
  </si>
  <si>
    <t>Pago parcial 50,000,000</t>
  </si>
  <si>
    <t>Valor total en 1 movimiento</t>
  </si>
  <si>
    <t>1 comprobante por facturas 89 y 90</t>
  </si>
  <si>
    <t>pago en exeso por $6.847.870.- abono de la factura 163</t>
  </si>
  <si>
    <t>Pago total mismo comprobante 31 y 32</t>
  </si>
  <si>
    <t>Pago total mismo comprobante 28 y 29</t>
  </si>
  <si>
    <t>Pago total mismo comprobante 25 y 26</t>
  </si>
  <si>
    <t>pago en exeso por $49.693.673.- abono de la factura 163</t>
  </si>
  <si>
    <t>Según respaldos queda un saldo de $5.000.000.- pendiente de respaldar</t>
  </si>
  <si>
    <t>Pago parcial 23 y 24</t>
  </si>
  <si>
    <t>Según respaldos queda un saldo de $97.278.769.- pendiente de respaldar</t>
  </si>
  <si>
    <t>Diferencias</t>
  </si>
  <si>
    <t>Pago parcial 95.000.000</t>
  </si>
  <si>
    <t xml:space="preserve">Pago 7142 y 7193 </t>
  </si>
  <si>
    <t>Pago parcial 50.000.000</t>
  </si>
  <si>
    <t>pago total</t>
  </si>
  <si>
    <t>Pago parcial 5.298.614</t>
  </si>
  <si>
    <t>Pago total mismo comprobante 296</t>
  </si>
  <si>
    <t>Pago parcial</t>
  </si>
  <si>
    <t>Pago total mismo comprobante 59, 60 y 63</t>
  </si>
  <si>
    <t>Pago total mismo comprobante 51 y 52</t>
  </si>
  <si>
    <t>Pago parcial 73.997.187</t>
  </si>
  <si>
    <t>Indica pago de fact desde 192 a 198 falta $1.447.039.- por pagar</t>
  </si>
  <si>
    <t>N° en relacion a Notificacion</t>
  </si>
  <si>
    <t>01.0001</t>
  </si>
  <si>
    <t>01.0002</t>
  </si>
  <si>
    <t>01.0003</t>
  </si>
  <si>
    <t>01.0004</t>
  </si>
  <si>
    <t>01.0005</t>
  </si>
  <si>
    <t>01.0006</t>
  </si>
  <si>
    <t>01.0007</t>
  </si>
  <si>
    <t>01.0008</t>
  </si>
  <si>
    <t>01.0009</t>
  </si>
  <si>
    <t>01.0010</t>
  </si>
  <si>
    <t>01.0011</t>
  </si>
  <si>
    <t>01.0012</t>
  </si>
  <si>
    <t>01.0013</t>
  </si>
  <si>
    <t>01.0014</t>
  </si>
  <si>
    <t>01.0015</t>
  </si>
  <si>
    <t>01.0016</t>
  </si>
  <si>
    <t>01.0017</t>
  </si>
  <si>
    <t>01.0018</t>
  </si>
  <si>
    <t>01.0019</t>
  </si>
  <si>
    <t>01.0020</t>
  </si>
  <si>
    <t>01.0021</t>
  </si>
  <si>
    <t>01.0022</t>
  </si>
  <si>
    <t>01.0023</t>
  </si>
  <si>
    <t>01.0024</t>
  </si>
  <si>
    <t>01.0025</t>
  </si>
  <si>
    <t>Pago 23 y 24 por 39.749.146, pendiente</t>
  </si>
  <si>
    <t>11062025_Carta Explicativa Proyecto LV_SII.pdf</t>
  </si>
  <si>
    <t>6. Informe Perito Propiedad Minera.pdf</t>
  </si>
  <si>
    <t>Minuta explicativa del proyecto</t>
  </si>
  <si>
    <t>Informe pericial</t>
  </si>
  <si>
    <t>Según respaldos queda un saldo de $4.927.643.- pendiente de respaldar</t>
  </si>
  <si>
    <t>Aportar respaldo</t>
  </si>
  <si>
    <t>Solo figura anticipo del pago</t>
  </si>
  <si>
    <t>No figura pago</t>
  </si>
  <si>
    <t>Confirmar</t>
  </si>
  <si>
    <t>Indicar fecha y forma de pago del saldo pendiente y adjuntar respaldo</t>
  </si>
  <si>
    <t>Aportar respaldo correspondiente</t>
  </si>
  <si>
    <t>04.11 77.122.777-5TRANSPORTESySERVICIOSOSMAR 222</t>
  </si>
  <si>
    <t>04.11 77.122.777-5 TRANSPORTESySERVICIOSOSMAR 223</t>
  </si>
  <si>
    <t>BUSCARV</t>
  </si>
  <si>
    <t>230221 OsmarFac_205</t>
  </si>
  <si>
    <t>211221 Geomin F_2</t>
  </si>
  <si>
    <t>220102 Geomin F_4</t>
  </si>
  <si>
    <t>220217 Geomin F_7</t>
  </si>
  <si>
    <t>220225 Geomin F_10</t>
  </si>
  <si>
    <t>220330 Geomin F_11</t>
  </si>
  <si>
    <t>221124 Factura N_39</t>
  </si>
  <si>
    <t>230131 FAE_1100</t>
  </si>
  <si>
    <t>230203 Fac 192 ASL Ep Oct Nov_192</t>
  </si>
  <si>
    <t>230203 Fac 193 ASL Ep Oct Nov_193</t>
  </si>
  <si>
    <t>230203 Fac 194 ASL EP Oct Nov_194</t>
  </si>
  <si>
    <t>230203 Fac 195 ASL EP 2 Diciembre_195</t>
  </si>
  <si>
    <t>230203 Fac 196 ASL EP 2 Diciembre_196</t>
  </si>
  <si>
    <t>230203 Fac 197 ASL EP 2 Diciembre_197</t>
  </si>
  <si>
    <t>230203 Fac 198 ASL EP 2 Diciembre_198</t>
  </si>
  <si>
    <t>230228 nm°25 GEOMIN SPA_25</t>
  </si>
  <si>
    <t>230228 nm°26 GEOMIN SPA_26</t>
  </si>
  <si>
    <t>230228 n°28 GEOMIN SPA_28</t>
  </si>
  <si>
    <t>230228 n°29 GEOMIN SPA_29</t>
  </si>
  <si>
    <t>230505 Geomin 31.pdf_31</t>
  </si>
  <si>
    <t>230705 Estefy 59.pdf_59</t>
  </si>
  <si>
    <t>230705 Estefy 60.pdf_60</t>
  </si>
  <si>
    <t>230705 Estefy 63.pdf_63</t>
  </si>
  <si>
    <t>231023 GestionAmbiental 1735.pdf_1735</t>
  </si>
  <si>
    <t>230411 TRANSPORTES SERVICIOSOS MAR 223.pdf_223</t>
  </si>
  <si>
    <t>231228 WorleyConstruccion 6458.pdf_6458</t>
  </si>
  <si>
    <t>231229 GestionAmbiental 1968.pdf_1968</t>
  </si>
  <si>
    <t>231230 Estefy 74.pdf_74</t>
  </si>
  <si>
    <t>240102 TransportesyServiciosOsmar 286.pdf_286</t>
  </si>
  <si>
    <t>240119 WorleyIngenieriaConstruccion 6492.pdf_6492</t>
  </si>
  <si>
    <t>240218 GestionAmbiental 1983.pdf_1983</t>
  </si>
  <si>
    <t>240227 TransportesOsmar 296.pdf_296</t>
  </si>
  <si>
    <t>240318 TransportesServiciosOsmar 303.pdf_303</t>
  </si>
  <si>
    <t>240320 GestiónAmbiental 2106.pdf_2106</t>
  </si>
  <si>
    <t>240415 TransportesServiciosOsmarSPA 308.pdf_308</t>
  </si>
  <si>
    <t>240425 EstefySPA 91.pdf_91</t>
  </si>
  <si>
    <t>240425 EstefySPA 92.pdf_92</t>
  </si>
  <si>
    <t>240506 TransportesServiciosOsmar 316.pdf_316</t>
  </si>
  <si>
    <t>240515 WorleyIngenieriaConstruccion 6735.pdf_6735</t>
  </si>
  <si>
    <t>240611 ServiciosOsmarSPA 324.pdf_324</t>
  </si>
  <si>
    <t>240626 Transportes&amp;ServiciosOsmar 326.pdf_326</t>
  </si>
  <si>
    <t>240912 GESTIONAMBIENTAL2566 1.pdf_2566</t>
  </si>
  <si>
    <t>240912 WORLEY 6992.pdf_6992</t>
  </si>
  <si>
    <t>241008 WORLEY 7067.pdf_7067</t>
  </si>
  <si>
    <t>241017 SNGINVESMENTGROUP 128 1.pdf_128</t>
  </si>
  <si>
    <t>241017 TRANSPORTESOSMAR 352 1.pdf_352</t>
  </si>
  <si>
    <t>241017 WELLDRILLINGSERVICES 24.pdf_24</t>
  </si>
  <si>
    <t>241113 WORLEY 7142 1.pdf_7142</t>
  </si>
  <si>
    <t>250110 WORLEY 7193 1.pdf_7193</t>
  </si>
  <si>
    <t>77340974 1 51 .pdf_51</t>
  </si>
  <si>
    <t>77340974 1 52 .pdf_52</t>
  </si>
  <si>
    <t>77340974 54.pdf_54</t>
  </si>
  <si>
    <t>77340974 56.pdf_56</t>
  </si>
  <si>
    <t>Número de factura</t>
  </si>
  <si>
    <t>05.09_76.499.418-3_BIGBEARDRILLING_102</t>
  </si>
  <si>
    <t>08.05_77.122.777-5_TRANSPORTESOSMAR_332</t>
  </si>
  <si>
    <t>08.08_96.588.850-0_WORLEY_6931</t>
  </si>
  <si>
    <t>01.19_77.340.974-9_ESTEFY_78</t>
  </si>
  <si>
    <t>10.27_77.340.974_ESTEFY_38</t>
  </si>
  <si>
    <t>Pago Factura 80</t>
  </si>
  <si>
    <t>Comprobante de pago factura 80 Big Bear</t>
  </si>
  <si>
    <t>Pago Fact 110</t>
  </si>
  <si>
    <t>Comprobante de pago factura 110 Big bear</t>
  </si>
  <si>
    <t>Pago Fact 116</t>
  </si>
  <si>
    <t>Comprobante de pago factura 116 Big bear</t>
  </si>
  <si>
    <t>Pago Factura 100</t>
  </si>
  <si>
    <t>Comprobante de pago factura 100 Big bear</t>
  </si>
  <si>
    <t>Pago Factura 102</t>
  </si>
  <si>
    <t>comprobante de pago factura 102 Big bear</t>
  </si>
  <si>
    <t>Pago Factura 84</t>
  </si>
  <si>
    <t>Comprobante de pago factura 84 Big bear</t>
  </si>
  <si>
    <t>Pago Factura 87</t>
  </si>
  <si>
    <t>Comprobante de pago factura 87 Big bear</t>
  </si>
  <si>
    <t>Pago Factura 93</t>
  </si>
  <si>
    <t>Pago Factura 99</t>
  </si>
  <si>
    <t>Comprobante de pago factura 99 Big bear</t>
  </si>
  <si>
    <t>Comprobante de pago factura 93 big bear</t>
  </si>
  <si>
    <t>Pago Facturas 89 y 90</t>
  </si>
  <si>
    <t>Comprobante de pago factura 89 y 90 Big bear</t>
  </si>
  <si>
    <t>Pago Factura 39</t>
  </si>
  <si>
    <t>Comprobante de pago factura 39 Estefy</t>
  </si>
  <si>
    <t>Pago Factura 43</t>
  </si>
  <si>
    <t>Pago Factura 48</t>
  </si>
  <si>
    <t>Pago factura 159</t>
  </si>
  <si>
    <t>Comprobante de pago d factura 159 Big bear</t>
  </si>
  <si>
    <t>Comporbante de pago dde factura 159 big bear</t>
  </si>
  <si>
    <t>Pago factura 160</t>
  </si>
  <si>
    <t xml:space="preserve">Comporbante de pago factura 43 Estefy </t>
  </si>
  <si>
    <t>Comprobante de pago factura 48 Estefy</t>
  </si>
  <si>
    <t>Pago Factura 29 y 28.pdf</t>
  </si>
  <si>
    <t>Comprobante de pago factura 1165 Gestión ambiental</t>
  </si>
  <si>
    <t>Pago factura 1165</t>
  </si>
  <si>
    <t>Pago Factura 1484</t>
  </si>
  <si>
    <t>Comprobante de pago factura 1484 Gestion ambiental</t>
  </si>
  <si>
    <t>Pago Factura 1514</t>
  </si>
  <si>
    <t xml:space="preserve">Comprobante de pago factgura 1514 Gestión ambiental </t>
  </si>
  <si>
    <t>Hidrosistemas_1197</t>
  </si>
  <si>
    <t>01.02.2023_Pago Masivo 15.000.000</t>
  </si>
  <si>
    <t>Pago masivo transportes Osmar</t>
  </si>
  <si>
    <t>06.05.2023_Pago Masivo 98.846.897</t>
  </si>
  <si>
    <t>17.03.2023_Pago Masivo 50.000.000</t>
  </si>
  <si>
    <t>20.02.2023_Pago Masivo 46.926.867</t>
  </si>
  <si>
    <t>20.02.2023_Pago Masivo 300.000.000</t>
  </si>
  <si>
    <t>24.08.2023_Pago Masivo 65.407.547</t>
  </si>
  <si>
    <t>27.01.2023_Pago Masivo 90.498.640</t>
  </si>
  <si>
    <t>27.04.2023_Pago Masivo 55.814.659</t>
  </si>
  <si>
    <t>28.03.2023_Pago Masivo 398.069.402</t>
  </si>
  <si>
    <t>28.12.2023_Pago Masivo 48.750.984</t>
  </si>
  <si>
    <t>30.05.2023_Pago Masivo 76.355.095</t>
  </si>
  <si>
    <t>Cheques Pagado Transporte Osmar</t>
  </si>
  <si>
    <t>Cheque pago osmar</t>
  </si>
  <si>
    <t>Pago Factura 256</t>
  </si>
  <si>
    <t>Comprobante de pago factura 256 Osmar</t>
  </si>
  <si>
    <t>Reconciliation of costs and payments Drilling LV_Para Osmar</t>
  </si>
  <si>
    <t>Resumen de pagos y cartolas Osmar</t>
  </si>
  <si>
    <t>Transferencias 2022 - 2023</t>
  </si>
  <si>
    <t>Transferencias 2022 y 2023 Osmar</t>
  </si>
  <si>
    <t>Comprobante de pago factura 6824 Worley</t>
  </si>
  <si>
    <t>Pago Factura 6824</t>
  </si>
  <si>
    <t>Pago Factura 161</t>
  </si>
  <si>
    <t>Comprobante de pago Factura 161 Big bear</t>
  </si>
  <si>
    <t>Pago Factura 162</t>
  </si>
  <si>
    <t>Comprobante de pago factura 163 Big bear</t>
  </si>
  <si>
    <t>Pago Factura 163</t>
  </si>
  <si>
    <t>Comprobante de pago factura 162 Big bear</t>
  </si>
  <si>
    <t>Pago Factura 169</t>
  </si>
  <si>
    <t>Pago Factura 170</t>
  </si>
  <si>
    <t>Comprobante de pago factura 169 Big bear</t>
  </si>
  <si>
    <t>Comprobante de pago factura 170 Big bear</t>
  </si>
  <si>
    <t>Pago Factura 78</t>
  </si>
  <si>
    <t>Comprobante de pago factura 78 Estefy</t>
  </si>
  <si>
    <t>Pago Factura 79</t>
  </si>
  <si>
    <t>Comprobante de pago factura 84 Estefy</t>
  </si>
  <si>
    <t>Comprobante de pago factura 79 Estefy</t>
  </si>
  <si>
    <t>Pago Facturas 102</t>
  </si>
  <si>
    <t>Comprobante de pago factura 102 SNG</t>
  </si>
  <si>
    <t>Pago Facturas 105</t>
  </si>
  <si>
    <t xml:space="preserve">Comprobante de pago 105 SNG </t>
  </si>
  <si>
    <t>Pago Facturas 106</t>
  </si>
  <si>
    <t>Comprobante de pago 106 SNG</t>
  </si>
  <si>
    <t>Pago Facturas 110</t>
  </si>
  <si>
    <t>Comprobante de pago 110 SNG</t>
  </si>
  <si>
    <t>Pago Factura 14</t>
  </si>
  <si>
    <t>Comporbante de pago factura 14 Well Drill</t>
  </si>
  <si>
    <t>Pago Factura 18</t>
  </si>
  <si>
    <t>Comprobante de pago factura 18 Well Drill</t>
  </si>
  <si>
    <t>03.27_96.588.850-0_WORLEY_6623</t>
  </si>
  <si>
    <t>Comprobante de pago factura 6623 Worley</t>
  </si>
  <si>
    <t>Pago Factura 6931</t>
  </si>
  <si>
    <t>Comprobante de pago factura 6931 Worley</t>
  </si>
  <si>
    <t>Giro por cheque 36</t>
  </si>
  <si>
    <t>Giro por cheque 38</t>
  </si>
  <si>
    <t>90 millones via cheque y diferencia por transferencia ASL enero 2023</t>
  </si>
  <si>
    <t>Pago con transferencia 9 pagos de 5 millones el dia 20-01 y 30 transferencias de 5 millones el dia 23-01 Cartola ASL Enero 2023</t>
  </si>
  <si>
    <t>Pago con transferencia el dia 17-02 y el dia 20-02 Cartola ASL Febrero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</si>
</sst>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Calibri"/>
      <family val="2"/>
    </font>
    <font>
      <sz val="11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>
      <alignment horizontal="centerContinuous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 wrapText="1"/>
    </xf>
    <xf numFmtId="41" fontId="1" fillId="2" borderId="1" xfId="1" applyFont="1" applyFill="1" applyBorder="1" applyAlignment="1">
      <alignment horizontal="center" vertical="center" wrapText="1"/>
    </xf>
    <xf numFmtId="41" fontId="1" fillId="2" borderId="2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41" fontId="0" fillId="0" borderId="1" xfId="1" applyFont="1" applyBorder="1"/>
    <xf numFmtId="14" fontId="0" fillId="0" borderId="0" xfId="0" applyNumberFormat="1" applyAlignment="1">
      <alignment horizontal="center"/>
    </xf>
    <xf numFmtId="41" fontId="0" fillId="0" borderId="0" xfId="1" applyFont="1" applyBorder="1"/>
    <xf numFmtId="41" fontId="0" fillId="4" borderId="1" xfId="1" applyFont="1" applyFill="1" applyBorder="1"/>
    <xf numFmtId="41" fontId="0" fillId="5" borderId="1" xfId="1" applyFont="1" applyFill="1" applyBorder="1"/>
    <xf numFmtId="41" fontId="0" fillId="0" borderId="0" xfId="1" applyFont="1"/>
    <xf numFmtId="0" fontId="0" fillId="0" borderId="3" xfId="0" applyBorder="1"/>
    <xf numFmtId="41" fontId="0" fillId="0" borderId="3" xfId="1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5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49" fontId="0" fillId="4" borderId="1" xfId="0" applyNumberFormat="1" applyFill="1" applyBorder="1"/>
    <xf numFmtId="49" fontId="0" fillId="0" borderId="1" xfId="0" applyNumberFormat="1" applyBorder="1"/>
    <xf numFmtId="0" fontId="0" fillId="0" borderId="4" xfId="0" applyBorder="1"/>
    <xf numFmtId="1" fontId="0" fillId="0" borderId="0" xfId="1" applyNumberFormat="1" applyFont="1" applyAlignment="1">
      <alignment horizontal="center"/>
    </xf>
    <xf numFmtId="3" fontId="0" fillId="0" borderId="0" xfId="0" applyNumberFormat="1"/>
    <xf numFmtId="41" fontId="0" fillId="0" borderId="0" xfId="0" applyNumberFormat="1"/>
    <xf numFmtId="14" fontId="0" fillId="0" borderId="0" xfId="0" applyNumberFormat="1"/>
    <xf numFmtId="41" fontId="6" fillId="0" borderId="0" xfId="0" applyNumberFormat="1" applyFont="1"/>
    <xf numFmtId="0" fontId="0" fillId="5" borderId="0" xfId="0" applyFill="1"/>
    <xf numFmtId="41" fontId="0" fillId="6" borderId="1" xfId="1" applyFont="1" applyFill="1" applyBorder="1"/>
    <xf numFmtId="41" fontId="0" fillId="7" borderId="1" xfId="1" applyFont="1" applyFill="1" applyBorder="1"/>
    <xf numFmtId="41" fontId="0" fillId="8" borderId="1" xfId="1" applyFont="1" applyFill="1" applyBorder="1"/>
    <xf numFmtId="41" fontId="6" fillId="0" borderId="0" xfId="1" applyFont="1"/>
    <xf numFmtId="3" fontId="6" fillId="0" borderId="0" xfId="0" applyNumberFormat="1" applyFont="1"/>
    <xf numFmtId="0" fontId="6" fillId="0" borderId="0" xfId="0" applyFont="1"/>
    <xf numFmtId="0" fontId="0" fillId="5" borderId="1" xfId="0" applyFill="1" applyBorder="1"/>
    <xf numFmtId="41" fontId="0" fillId="0" borderId="1" xfId="1" applyFont="1" applyFill="1" applyBorder="1"/>
    <xf numFmtId="49" fontId="0" fillId="0" borderId="0" xfId="0" applyNumberFormat="1"/>
    <xf numFmtId="49" fontId="2" fillId="0" borderId="0" xfId="0" applyNumberFormat="1" applyFont="1" applyAlignment="1">
      <alignment horizontal="centerContinuous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1" xfId="0" applyFill="1" applyBorder="1"/>
    <xf numFmtId="0" fontId="0" fillId="6" borderId="0" xfId="0" applyFill="1"/>
    <xf numFmtId="41" fontId="0" fillId="0" borderId="0" xfId="1" applyFont="1" applyAlignment="1"/>
    <xf numFmtId="0" fontId="0" fillId="5" borderId="0" xfId="0" applyFill="1" applyAlignment="1"/>
  </cellXfs>
  <cellStyles count="3">
    <cellStyle name="Millares [0]" xfId="1" builtinId="6"/>
    <cellStyle name="Millares [0] 2" xfId="2" xr:uid="{0B61DD07-4241-48D0-9D8B-B3CCB8704377}"/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drigoSanhueza\Downloads\Atacama%20Salt%20Lakes%20archivos%20en%20el%20expediente.xlsx" TargetMode="External"/><Relationship Id="rId1" Type="http://schemas.openxmlformats.org/officeDocument/2006/relationships/externalLinkPath" Target="file:///C:\Users\RodrigoSanhueza\Downloads\Atacama%20Salt%20Lakes%20archivos%20en%20el%20expedien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  <sheetName val="Hoja3"/>
    </sheetNames>
    <sheetDataSet>
      <sheetData sheetId="0"/>
      <sheetData sheetId="1">
        <row r="1">
          <cell r="B1" t="str">
            <v>ID</v>
          </cell>
          <cell r="D1" t="str">
            <v>INFORMACIÓN</v>
          </cell>
        </row>
        <row r="2">
          <cell r="B2">
            <v>19149757</v>
          </cell>
          <cell r="D2" t="str">
            <v>Otro:Comp de pago parte 5 OSMAR</v>
          </cell>
        </row>
        <row r="3">
          <cell r="B3">
            <v>19149724</v>
          </cell>
          <cell r="D3" t="str">
            <v>Otro:comp de pago parte 4 OSMAR</v>
          </cell>
        </row>
        <row r="4">
          <cell r="B4">
            <v>19149670</v>
          </cell>
          <cell r="D4" t="str">
            <v>Otro:Comp de pago parte 3 OSMAR</v>
          </cell>
        </row>
        <row r="5">
          <cell r="B5">
            <v>19149641</v>
          </cell>
          <cell r="D5" t="str">
            <v>Otro:Comp de pago parte 2 OSMAR</v>
          </cell>
        </row>
        <row r="6">
          <cell r="B6">
            <v>19149598</v>
          </cell>
          <cell r="D6" t="str">
            <v>Otro:Comp de pago parte 1 OSMAR</v>
          </cell>
        </row>
        <row r="7">
          <cell r="B7">
            <v>19149475</v>
          </cell>
          <cell r="D7" t="str">
            <v>Otro:Comp de pago osmar parte 6</v>
          </cell>
        </row>
        <row r="8">
          <cell r="B8">
            <v>19149421</v>
          </cell>
          <cell r="D8" t="str">
            <v>Otro:Comp de pago osmar parte 7</v>
          </cell>
        </row>
        <row r="9">
          <cell r="B9">
            <v>19149373</v>
          </cell>
          <cell r="D9" t="str">
            <v>Otro:Comp de pago osmar part 8</v>
          </cell>
        </row>
        <row r="10">
          <cell r="B10">
            <v>19148482</v>
          </cell>
          <cell r="D10" t="str">
            <v>Otro:Compr pago fact 325</v>
          </cell>
        </row>
        <row r="11">
          <cell r="B11">
            <v>19148386</v>
          </cell>
          <cell r="D11" t="str">
            <v>Otro:Comp de pago fact 324 y 326</v>
          </cell>
        </row>
        <row r="12">
          <cell r="B12">
            <v>19148248</v>
          </cell>
          <cell r="D12" t="str">
            <v>Otro:Comp pago 308 OSMAR</v>
          </cell>
        </row>
        <row r="13">
          <cell r="B13">
            <v>19148127</v>
          </cell>
          <cell r="D13" t="str">
            <v>Otro:Comp pago fact 316 OSMAR</v>
          </cell>
        </row>
        <row r="14">
          <cell r="B14">
            <v>19148064</v>
          </cell>
          <cell r="D14" t="str">
            <v>Otro:Comp de pago Fact 296 y 303 O...</v>
          </cell>
        </row>
        <row r="15">
          <cell r="B15">
            <v>19147789</v>
          </cell>
          <cell r="D15" t="str">
            <v>Otro:Comprobante de pago Fact 286 ...</v>
          </cell>
        </row>
        <row r="16">
          <cell r="B16">
            <v>19147249</v>
          </cell>
          <cell r="D16" t="str">
            <v>Otro:Registro de pagos</v>
          </cell>
        </row>
        <row r="17">
          <cell r="B17">
            <v>19146353</v>
          </cell>
          <cell r="D17" t="str">
            <v>Otro:Resultado de las actividades ...</v>
          </cell>
        </row>
        <row r="18">
          <cell r="B18">
            <v>19146256</v>
          </cell>
          <cell r="D18" t="str">
            <v>Otro:Antecedentes del proyeto</v>
          </cell>
        </row>
        <row r="19">
          <cell r="B19">
            <v>19146051</v>
          </cell>
          <cell r="D19" t="str">
            <v>Otro:Tabla de coordenadas Viento A...</v>
          </cell>
        </row>
        <row r="20">
          <cell r="B20">
            <v>19145972</v>
          </cell>
          <cell r="D20" t="str">
            <v>Otro:Tabla de coordenadas Atacama ...</v>
          </cell>
        </row>
        <row r="21">
          <cell r="B21">
            <v>19145886</v>
          </cell>
          <cell r="D21" t="str">
            <v>Otro:Coordenadas</v>
          </cell>
        </row>
        <row r="22">
          <cell r="B22">
            <v>19145577</v>
          </cell>
          <cell r="D22" t="str">
            <v>Contrato</v>
          </cell>
        </row>
        <row r="23">
          <cell r="B23">
            <v>19144665</v>
          </cell>
          <cell r="D23" t="str">
            <v>Otro:Informe de estimacion de recu...</v>
          </cell>
        </row>
        <row r="24">
          <cell r="B24">
            <v>19143807</v>
          </cell>
          <cell r="D24" t="str">
            <v>Factura</v>
          </cell>
        </row>
        <row r="25">
          <cell r="B25">
            <v>19143632</v>
          </cell>
          <cell r="D25" t="str">
            <v>Factura</v>
          </cell>
        </row>
        <row r="26">
          <cell r="B26">
            <v>19143611</v>
          </cell>
          <cell r="D26" t="str">
            <v>Factura</v>
          </cell>
        </row>
        <row r="27">
          <cell r="B27">
            <v>19143562</v>
          </cell>
          <cell r="D27" t="str">
            <v>Factura</v>
          </cell>
        </row>
        <row r="28">
          <cell r="B28">
            <v>19143510</v>
          </cell>
          <cell r="D28" t="str">
            <v>Factura</v>
          </cell>
        </row>
        <row r="29">
          <cell r="B29">
            <v>19143470</v>
          </cell>
          <cell r="D29" t="str">
            <v>Factura</v>
          </cell>
        </row>
        <row r="30">
          <cell r="B30">
            <v>19143419</v>
          </cell>
          <cell r="D30" t="str">
            <v>Factura</v>
          </cell>
        </row>
        <row r="31">
          <cell r="B31">
            <v>19143385</v>
          </cell>
          <cell r="D31" t="str">
            <v>Factura</v>
          </cell>
        </row>
        <row r="32">
          <cell r="B32">
            <v>19143354</v>
          </cell>
          <cell r="D32" t="str">
            <v>Factura</v>
          </cell>
        </row>
        <row r="33">
          <cell r="B33">
            <v>19143314</v>
          </cell>
          <cell r="D33" t="str">
            <v>Factura</v>
          </cell>
        </row>
        <row r="34">
          <cell r="B34">
            <v>19143290</v>
          </cell>
          <cell r="D34" t="str">
            <v>Factura</v>
          </cell>
        </row>
        <row r="35">
          <cell r="B35">
            <v>19143248</v>
          </cell>
          <cell r="D35" t="str">
            <v>Factura</v>
          </cell>
        </row>
        <row r="36">
          <cell r="B36">
            <v>19143202</v>
          </cell>
          <cell r="D36" t="str">
            <v>Factura</v>
          </cell>
        </row>
        <row r="37">
          <cell r="B37">
            <v>19143145</v>
          </cell>
          <cell r="D37" t="str">
            <v>Factura</v>
          </cell>
        </row>
        <row r="38">
          <cell r="B38">
            <v>19143066</v>
          </cell>
          <cell r="D38" t="str">
            <v>Factura</v>
          </cell>
        </row>
        <row r="39">
          <cell r="B39">
            <v>19143025</v>
          </cell>
          <cell r="D39" t="str">
            <v>Factura</v>
          </cell>
        </row>
        <row r="40">
          <cell r="B40">
            <v>19142977</v>
          </cell>
          <cell r="D40" t="str">
            <v>Factura</v>
          </cell>
        </row>
        <row r="41">
          <cell r="B41">
            <v>19142887</v>
          </cell>
          <cell r="D41" t="str">
            <v>Factura</v>
          </cell>
        </row>
        <row r="42">
          <cell r="B42">
            <v>19142862</v>
          </cell>
          <cell r="D42" t="str">
            <v>Factura</v>
          </cell>
        </row>
        <row r="43">
          <cell r="B43">
            <v>19142802</v>
          </cell>
          <cell r="D43" t="str">
            <v>Factura</v>
          </cell>
        </row>
        <row r="44">
          <cell r="B44">
            <v>19142728</v>
          </cell>
          <cell r="D44" t="str">
            <v>Factura</v>
          </cell>
        </row>
        <row r="45">
          <cell r="B45">
            <v>19142679</v>
          </cell>
          <cell r="D45" t="str">
            <v>Factura</v>
          </cell>
        </row>
        <row r="46">
          <cell r="B46">
            <v>19142647</v>
          </cell>
          <cell r="D46" t="str">
            <v>Factura</v>
          </cell>
        </row>
        <row r="47">
          <cell r="B47">
            <v>19142598</v>
          </cell>
          <cell r="D47" t="str">
            <v>Factura</v>
          </cell>
        </row>
        <row r="48">
          <cell r="B48">
            <v>19142518</v>
          </cell>
          <cell r="D48" t="str">
            <v>Factura</v>
          </cell>
        </row>
        <row r="49">
          <cell r="B49">
            <v>19142485</v>
          </cell>
          <cell r="D49" t="str">
            <v>Factura</v>
          </cell>
        </row>
        <row r="50">
          <cell r="B50">
            <v>19142434</v>
          </cell>
          <cell r="D50" t="str">
            <v>Factura</v>
          </cell>
        </row>
        <row r="51">
          <cell r="B51">
            <v>19142413</v>
          </cell>
          <cell r="D51" t="str">
            <v>Factura</v>
          </cell>
        </row>
        <row r="52">
          <cell r="B52">
            <v>19142382</v>
          </cell>
          <cell r="D52" t="str">
            <v>Factura</v>
          </cell>
        </row>
        <row r="53">
          <cell r="B53">
            <v>19142311</v>
          </cell>
          <cell r="D53" t="str">
            <v>Factura</v>
          </cell>
        </row>
        <row r="54">
          <cell r="B54">
            <v>19138060</v>
          </cell>
          <cell r="D54" t="str">
            <v>Factura</v>
          </cell>
        </row>
        <row r="55">
          <cell r="B55">
            <v>19138047</v>
          </cell>
          <cell r="D55" t="str">
            <v>Factura</v>
          </cell>
        </row>
        <row r="56">
          <cell r="B56">
            <v>19138030</v>
          </cell>
          <cell r="D56" t="str">
            <v>Factura</v>
          </cell>
        </row>
        <row r="57">
          <cell r="B57">
            <v>19138004</v>
          </cell>
          <cell r="D57" t="str">
            <v>Factura</v>
          </cell>
        </row>
        <row r="58">
          <cell r="B58">
            <v>19137942</v>
          </cell>
          <cell r="D58" t="str">
            <v>Factura</v>
          </cell>
        </row>
        <row r="59">
          <cell r="B59">
            <v>19137913</v>
          </cell>
          <cell r="D59" t="str">
            <v>Factura</v>
          </cell>
        </row>
        <row r="60">
          <cell r="B60">
            <v>19137886</v>
          </cell>
          <cell r="D60" t="str">
            <v>Factura</v>
          </cell>
        </row>
        <row r="61">
          <cell r="B61">
            <v>19137855</v>
          </cell>
          <cell r="D61" t="str">
            <v>Factura</v>
          </cell>
        </row>
        <row r="62">
          <cell r="B62">
            <v>19137747</v>
          </cell>
          <cell r="D62" t="str">
            <v>Factura</v>
          </cell>
        </row>
        <row r="63">
          <cell r="B63">
            <v>19137692</v>
          </cell>
          <cell r="D63" t="str">
            <v>Factura</v>
          </cell>
        </row>
        <row r="64">
          <cell r="B64">
            <v>19137660</v>
          </cell>
          <cell r="D64" t="str">
            <v>Factura</v>
          </cell>
        </row>
        <row r="65">
          <cell r="B65">
            <v>19137622</v>
          </cell>
          <cell r="D65" t="str">
            <v>Factura</v>
          </cell>
        </row>
        <row r="66">
          <cell r="B66">
            <v>19137403</v>
          </cell>
          <cell r="D66" t="str">
            <v>Factura</v>
          </cell>
        </row>
        <row r="67">
          <cell r="B67">
            <v>19137342</v>
          </cell>
          <cell r="D67" t="str">
            <v>Factura</v>
          </cell>
        </row>
        <row r="68">
          <cell r="B68">
            <v>19137246</v>
          </cell>
          <cell r="D68" t="str">
            <v>Factura</v>
          </cell>
        </row>
        <row r="69">
          <cell r="B69">
            <v>19137080</v>
          </cell>
          <cell r="D69" t="str">
            <v>Factura</v>
          </cell>
        </row>
        <row r="70">
          <cell r="B70">
            <v>19137037</v>
          </cell>
          <cell r="D70" t="str">
            <v>Factura</v>
          </cell>
        </row>
        <row r="71">
          <cell r="B71">
            <v>19136955</v>
          </cell>
          <cell r="D71" t="str">
            <v>Factura</v>
          </cell>
        </row>
        <row r="72">
          <cell r="B72">
            <v>19136919</v>
          </cell>
          <cell r="D72" t="str">
            <v>Factura</v>
          </cell>
        </row>
        <row r="73">
          <cell r="B73">
            <v>19136865</v>
          </cell>
          <cell r="D73" t="str">
            <v>Factura</v>
          </cell>
        </row>
        <row r="74">
          <cell r="B74">
            <v>19125885</v>
          </cell>
          <cell r="D74" t="str">
            <v>Orden de compra</v>
          </cell>
        </row>
        <row r="75">
          <cell r="B75">
            <v>19125580</v>
          </cell>
          <cell r="D75" t="str">
            <v>Orden de Compra</v>
          </cell>
        </row>
        <row r="76">
          <cell r="B76">
            <v>19125301</v>
          </cell>
          <cell r="D76" t="str">
            <v>Orden de Compra</v>
          </cell>
        </row>
        <row r="77">
          <cell r="B77">
            <v>19124884</v>
          </cell>
          <cell r="D77" t="str">
            <v>Orden de Compra</v>
          </cell>
        </row>
        <row r="78">
          <cell r="B78">
            <v>19124518</v>
          </cell>
          <cell r="D78" t="str">
            <v>Orden de Compra</v>
          </cell>
        </row>
        <row r="79">
          <cell r="B79">
            <v>19124336</v>
          </cell>
          <cell r="D79" t="str">
            <v>Orden de compra</v>
          </cell>
        </row>
        <row r="80">
          <cell r="B80">
            <v>19124271</v>
          </cell>
          <cell r="D80" t="str">
            <v>Orden de Compra</v>
          </cell>
        </row>
        <row r="81">
          <cell r="B81">
            <v>19124111</v>
          </cell>
          <cell r="D81" t="str">
            <v>Orden de compra</v>
          </cell>
        </row>
        <row r="82">
          <cell r="B82">
            <v>19124051</v>
          </cell>
          <cell r="D82" t="str">
            <v>Orden de compra</v>
          </cell>
        </row>
        <row r="83">
          <cell r="B83">
            <v>19123926</v>
          </cell>
          <cell r="D83" t="str">
            <v>Orden de compra</v>
          </cell>
        </row>
        <row r="84">
          <cell r="B84">
            <v>19123723</v>
          </cell>
          <cell r="D84" t="str">
            <v>Orden de Compra</v>
          </cell>
        </row>
        <row r="85">
          <cell r="B85">
            <v>19118936</v>
          </cell>
          <cell r="D85" t="str">
            <v>Orden de Compra</v>
          </cell>
        </row>
        <row r="86">
          <cell r="B86">
            <v>19118885</v>
          </cell>
          <cell r="D86" t="str">
            <v>Contrato de servicios</v>
          </cell>
        </row>
        <row r="87">
          <cell r="B87">
            <v>19118823</v>
          </cell>
          <cell r="D87" t="str">
            <v>Contrato de servicios</v>
          </cell>
        </row>
        <row r="88">
          <cell r="B88">
            <v>19118658</v>
          </cell>
          <cell r="D88" t="str">
            <v>Contrato de servicios</v>
          </cell>
        </row>
        <row r="89">
          <cell r="B89">
            <v>18856992</v>
          </cell>
          <cell r="D89" t="str">
            <v>Contrato</v>
          </cell>
        </row>
        <row r="90">
          <cell r="B90">
            <v>18856943</v>
          </cell>
          <cell r="D90" t="str">
            <v>Comprobante pago</v>
          </cell>
        </row>
        <row r="91">
          <cell r="B91">
            <v>18856926</v>
          </cell>
          <cell r="D91" t="str">
            <v>Anexo</v>
          </cell>
        </row>
        <row r="92">
          <cell r="B92">
            <v>18856913</v>
          </cell>
          <cell r="D92" t="str">
            <v>Comprobante pago</v>
          </cell>
        </row>
        <row r="93">
          <cell r="B93">
            <v>18856902</v>
          </cell>
          <cell r="D93" t="str">
            <v>Comprobante pago</v>
          </cell>
        </row>
        <row r="94">
          <cell r="B94">
            <v>18856880</v>
          </cell>
          <cell r="D94" t="str">
            <v>Comprobante pago</v>
          </cell>
        </row>
        <row r="95">
          <cell r="B95">
            <v>18856869</v>
          </cell>
          <cell r="D95" t="str">
            <v>Comprobante pago</v>
          </cell>
        </row>
        <row r="96">
          <cell r="B96">
            <v>18856851</v>
          </cell>
          <cell r="D96" t="str">
            <v>Comprobante pago</v>
          </cell>
        </row>
        <row r="97">
          <cell r="B97">
            <v>18856842</v>
          </cell>
          <cell r="D97" t="str">
            <v>Comprobante pago</v>
          </cell>
        </row>
        <row r="98">
          <cell r="B98">
            <v>18856824</v>
          </cell>
          <cell r="D98" t="str">
            <v>Comprobante pago</v>
          </cell>
        </row>
        <row r="99">
          <cell r="B99">
            <v>18856807</v>
          </cell>
          <cell r="D99" t="str">
            <v>Comprobante pago</v>
          </cell>
        </row>
        <row r="100">
          <cell r="B100">
            <v>18856794</v>
          </cell>
          <cell r="D100" t="str">
            <v>Comprobante pago</v>
          </cell>
        </row>
        <row r="101">
          <cell r="B101">
            <v>18856784</v>
          </cell>
          <cell r="D101" t="str">
            <v>Comprobante pago</v>
          </cell>
        </row>
        <row r="102">
          <cell r="B102">
            <v>18856670</v>
          </cell>
          <cell r="D102" t="str">
            <v>Comprobante pago</v>
          </cell>
        </row>
        <row r="103">
          <cell r="B103">
            <v>18856662</v>
          </cell>
          <cell r="D103" t="str">
            <v>Comprobante pago</v>
          </cell>
        </row>
        <row r="104">
          <cell r="B104">
            <v>18856653</v>
          </cell>
          <cell r="D104" t="str">
            <v>Comprobante pago</v>
          </cell>
        </row>
        <row r="105">
          <cell r="B105">
            <v>18856650</v>
          </cell>
          <cell r="D105" t="str">
            <v>Comprobante pago</v>
          </cell>
        </row>
        <row r="106">
          <cell r="B106">
            <v>18856642</v>
          </cell>
          <cell r="D106" t="str">
            <v>Comprobante pago</v>
          </cell>
        </row>
        <row r="107">
          <cell r="B107">
            <v>18856622</v>
          </cell>
          <cell r="D107" t="str">
            <v>Comprobante pago</v>
          </cell>
        </row>
        <row r="108">
          <cell r="B108">
            <v>18856614</v>
          </cell>
          <cell r="D108" t="str">
            <v>Comprobante pago</v>
          </cell>
        </row>
        <row r="109">
          <cell r="B109">
            <v>18856594</v>
          </cell>
          <cell r="D109" t="str">
            <v>Comprobante pago</v>
          </cell>
        </row>
        <row r="110">
          <cell r="B110">
            <v>18856575</v>
          </cell>
          <cell r="D110" t="str">
            <v>Comprobante pago</v>
          </cell>
        </row>
        <row r="111">
          <cell r="B111">
            <v>18856567</v>
          </cell>
          <cell r="D111" t="str">
            <v>Comprobante pago</v>
          </cell>
        </row>
        <row r="112">
          <cell r="B112">
            <v>18856558</v>
          </cell>
          <cell r="D112" t="str">
            <v>Comprobante pago</v>
          </cell>
        </row>
        <row r="113">
          <cell r="B113">
            <v>18856547</v>
          </cell>
          <cell r="D113" t="str">
            <v>Comprobante pago</v>
          </cell>
        </row>
        <row r="114">
          <cell r="B114">
            <v>18856508</v>
          </cell>
          <cell r="D114" t="str">
            <v>Comprobante pago</v>
          </cell>
        </row>
        <row r="115">
          <cell r="B115">
            <v>18856497</v>
          </cell>
          <cell r="D115" t="str">
            <v>Comprobante pago</v>
          </cell>
        </row>
        <row r="116">
          <cell r="B116">
            <v>18856489</v>
          </cell>
          <cell r="D116" t="str">
            <v>Comprobante pago</v>
          </cell>
        </row>
        <row r="117">
          <cell r="B117">
            <v>18856478</v>
          </cell>
          <cell r="D117" t="str">
            <v>Comprobante pago</v>
          </cell>
        </row>
        <row r="118">
          <cell r="B118">
            <v>18856474</v>
          </cell>
          <cell r="D118" t="str">
            <v>Comprobante pago</v>
          </cell>
        </row>
        <row r="119">
          <cell r="B119">
            <v>18856444</v>
          </cell>
          <cell r="D119" t="str">
            <v>Comprobante pago</v>
          </cell>
        </row>
        <row r="120">
          <cell r="B120">
            <v>18856433</v>
          </cell>
          <cell r="D120" t="str">
            <v>Comprobante pago</v>
          </cell>
        </row>
        <row r="121">
          <cell r="B121">
            <v>18856401</v>
          </cell>
          <cell r="D121" t="str">
            <v>Comprobante pago</v>
          </cell>
        </row>
        <row r="122">
          <cell r="B122">
            <v>18856391</v>
          </cell>
          <cell r="D122" t="str">
            <v>Comprobante pago</v>
          </cell>
        </row>
        <row r="123">
          <cell r="B123">
            <v>18856372</v>
          </cell>
          <cell r="D123" t="str">
            <v>Comprobante pago</v>
          </cell>
        </row>
        <row r="124">
          <cell r="B124">
            <v>18856345</v>
          </cell>
          <cell r="D124" t="str">
            <v>Comprobante pago</v>
          </cell>
        </row>
        <row r="125">
          <cell r="B125">
            <v>18856299</v>
          </cell>
          <cell r="D125" t="str">
            <v>Comprobante pago</v>
          </cell>
        </row>
        <row r="126">
          <cell r="B126">
            <v>18856288</v>
          </cell>
          <cell r="D126" t="str">
            <v>Comprobante pago</v>
          </cell>
        </row>
        <row r="127">
          <cell r="B127">
            <v>18856274</v>
          </cell>
          <cell r="D127" t="str">
            <v>Comprobante pago</v>
          </cell>
        </row>
        <row r="128">
          <cell r="B128">
            <v>18856264</v>
          </cell>
          <cell r="D128" t="str">
            <v>Comprobante pago</v>
          </cell>
        </row>
        <row r="129">
          <cell r="B129">
            <v>18856218</v>
          </cell>
          <cell r="D129" t="str">
            <v>Comprobante pago</v>
          </cell>
        </row>
        <row r="130">
          <cell r="B130">
            <v>18856204</v>
          </cell>
          <cell r="D130" t="str">
            <v>Comprobante pago</v>
          </cell>
        </row>
        <row r="131">
          <cell r="B131">
            <v>18856190</v>
          </cell>
          <cell r="D131" t="str">
            <v>Comprobante pago</v>
          </cell>
        </row>
        <row r="132">
          <cell r="B132">
            <v>18856166</v>
          </cell>
          <cell r="D132" t="str">
            <v>Comprobante pago</v>
          </cell>
        </row>
        <row r="133">
          <cell r="B133">
            <v>18856144</v>
          </cell>
          <cell r="D133" t="str">
            <v>Comprobante pago</v>
          </cell>
        </row>
        <row r="134">
          <cell r="B134">
            <v>18856135</v>
          </cell>
          <cell r="D134" t="str">
            <v>Comprobante pago</v>
          </cell>
        </row>
        <row r="135">
          <cell r="B135">
            <v>18856129</v>
          </cell>
          <cell r="D135" t="str">
            <v>Comprobante pago</v>
          </cell>
        </row>
        <row r="136">
          <cell r="B136">
            <v>18856116</v>
          </cell>
          <cell r="D136" t="str">
            <v>Comprobante pago</v>
          </cell>
        </row>
        <row r="137">
          <cell r="B137">
            <v>18856097</v>
          </cell>
          <cell r="D137" t="str">
            <v>Comprobante pago</v>
          </cell>
        </row>
        <row r="138">
          <cell r="B138">
            <v>18856083</v>
          </cell>
          <cell r="D138" t="str">
            <v>Comprobante pago</v>
          </cell>
        </row>
        <row r="139">
          <cell r="B139">
            <v>18856072</v>
          </cell>
          <cell r="D139" t="str">
            <v>Comprobante pago</v>
          </cell>
        </row>
        <row r="140">
          <cell r="B140">
            <v>18648349</v>
          </cell>
          <cell r="D140" t="str">
            <v>Acta de recepción final</v>
          </cell>
        </row>
        <row r="141">
          <cell r="B141">
            <v>18444171</v>
          </cell>
          <cell r="D141" t="str">
            <v>Otro:Informe estudio de mercado</v>
          </cell>
        </row>
        <row r="142">
          <cell r="B142">
            <v>18022104</v>
          </cell>
          <cell r="D142" t="str">
            <v>Libro mayor</v>
          </cell>
        </row>
        <row r="143">
          <cell r="B143">
            <v>18022086</v>
          </cell>
          <cell r="D143" t="str">
            <v>Libro mayor</v>
          </cell>
        </row>
        <row r="144">
          <cell r="B144">
            <v>18022083</v>
          </cell>
          <cell r="D144" t="str">
            <v>Libro mayor</v>
          </cell>
        </row>
        <row r="145">
          <cell r="B145">
            <v>18022079</v>
          </cell>
          <cell r="D145" t="str">
            <v>Libro mayor</v>
          </cell>
        </row>
        <row r="146">
          <cell r="B146">
            <v>18022073</v>
          </cell>
          <cell r="D146" t="str">
            <v>Libro mayor</v>
          </cell>
        </row>
        <row r="147">
          <cell r="B147">
            <v>18022064</v>
          </cell>
          <cell r="D147" t="str">
            <v>Libro mayor</v>
          </cell>
        </row>
        <row r="148">
          <cell r="B148">
            <v>18022041</v>
          </cell>
          <cell r="D148" t="str">
            <v>Libro mayor</v>
          </cell>
        </row>
        <row r="149">
          <cell r="B149">
            <v>18022029</v>
          </cell>
          <cell r="D149" t="str">
            <v>Libro mayor</v>
          </cell>
        </row>
        <row r="150">
          <cell r="B150">
            <v>18022023</v>
          </cell>
          <cell r="D150" t="str">
            <v>Libro mayor</v>
          </cell>
        </row>
        <row r="151">
          <cell r="B151">
            <v>18022010</v>
          </cell>
          <cell r="D151" t="str">
            <v>Libro mayor</v>
          </cell>
        </row>
        <row r="152">
          <cell r="B152">
            <v>18021992</v>
          </cell>
          <cell r="D152" t="str">
            <v>Libro mayor</v>
          </cell>
        </row>
        <row r="153">
          <cell r="B153">
            <v>18021972</v>
          </cell>
          <cell r="D153" t="str">
            <v>Libro mayor</v>
          </cell>
        </row>
        <row r="154">
          <cell r="B154">
            <v>18021965</v>
          </cell>
          <cell r="D154" t="str">
            <v>Libro mayor</v>
          </cell>
        </row>
        <row r="155">
          <cell r="B155">
            <v>18021953</v>
          </cell>
          <cell r="D155" t="str">
            <v>Libro mayor</v>
          </cell>
        </row>
        <row r="156">
          <cell r="B156">
            <v>18021943</v>
          </cell>
          <cell r="D156" t="str">
            <v>Libro mayor</v>
          </cell>
        </row>
        <row r="157">
          <cell r="B157">
            <v>18021936</v>
          </cell>
          <cell r="D157" t="str">
            <v>Libro mayor</v>
          </cell>
        </row>
        <row r="158">
          <cell r="B158">
            <v>18021899</v>
          </cell>
          <cell r="D158" t="str">
            <v>Libro mayor</v>
          </cell>
        </row>
        <row r="159">
          <cell r="B159">
            <v>18021885</v>
          </cell>
          <cell r="D159" t="str">
            <v>Libro mayor</v>
          </cell>
        </row>
        <row r="160">
          <cell r="B160">
            <v>18021874</v>
          </cell>
          <cell r="D160" t="str">
            <v>Libro mayor</v>
          </cell>
        </row>
        <row r="161">
          <cell r="B161">
            <v>18021865</v>
          </cell>
          <cell r="D161" t="str">
            <v>Libro mayor</v>
          </cell>
        </row>
        <row r="162">
          <cell r="B162">
            <v>18021853</v>
          </cell>
          <cell r="D162" t="str">
            <v>Libro mayor</v>
          </cell>
        </row>
        <row r="163">
          <cell r="B163">
            <v>18021837</v>
          </cell>
          <cell r="D163" t="str">
            <v>Libro mayor</v>
          </cell>
        </row>
        <row r="164">
          <cell r="B164">
            <v>18021830</v>
          </cell>
          <cell r="D164" t="str">
            <v>Libro mayor</v>
          </cell>
        </row>
        <row r="165">
          <cell r="B165">
            <v>18021827</v>
          </cell>
          <cell r="D165" t="str">
            <v>Libro mayor</v>
          </cell>
        </row>
        <row r="166">
          <cell r="B166">
            <v>18021819</v>
          </cell>
          <cell r="D166" t="str">
            <v>Libro mayor</v>
          </cell>
        </row>
        <row r="167">
          <cell r="B167">
            <v>18021813</v>
          </cell>
          <cell r="D167" t="str">
            <v>Libro mayor</v>
          </cell>
        </row>
        <row r="168">
          <cell r="B168">
            <v>18021774</v>
          </cell>
          <cell r="D168" t="str">
            <v>Libro mayor</v>
          </cell>
        </row>
        <row r="169">
          <cell r="B169">
            <v>18021766</v>
          </cell>
          <cell r="D169" t="str">
            <v>Libro mayor</v>
          </cell>
        </row>
        <row r="170">
          <cell r="B170">
            <v>18021760</v>
          </cell>
          <cell r="D170" t="str">
            <v>Libro mayor</v>
          </cell>
        </row>
        <row r="171">
          <cell r="B171">
            <v>18021751</v>
          </cell>
          <cell r="D171" t="str">
            <v>Libro mayor</v>
          </cell>
        </row>
        <row r="172">
          <cell r="B172">
            <v>18021737</v>
          </cell>
          <cell r="D172" t="str">
            <v>Libro mayor</v>
          </cell>
        </row>
        <row r="173">
          <cell r="B173">
            <v>18021723</v>
          </cell>
          <cell r="D173" t="str">
            <v>Libro mayor</v>
          </cell>
        </row>
        <row r="174">
          <cell r="B174">
            <v>18021716</v>
          </cell>
          <cell r="D174" t="str">
            <v>Libro mayor</v>
          </cell>
        </row>
        <row r="175">
          <cell r="B175">
            <v>18021699</v>
          </cell>
          <cell r="D175" t="str">
            <v>Libro mayor</v>
          </cell>
        </row>
        <row r="176">
          <cell r="B176">
            <v>18021693</v>
          </cell>
          <cell r="D176" t="str">
            <v>Libro mayor</v>
          </cell>
        </row>
        <row r="177">
          <cell r="B177">
            <v>18021689</v>
          </cell>
          <cell r="D177" t="str">
            <v>Libro mayor</v>
          </cell>
        </row>
        <row r="178">
          <cell r="B178">
            <v>18021663</v>
          </cell>
          <cell r="D178" t="str">
            <v>Libro diario</v>
          </cell>
        </row>
        <row r="179">
          <cell r="B179">
            <v>18021657</v>
          </cell>
          <cell r="D179" t="str">
            <v>Libro diario</v>
          </cell>
        </row>
        <row r="180">
          <cell r="B180">
            <v>18021645</v>
          </cell>
          <cell r="D180" t="str">
            <v>Libro diario</v>
          </cell>
        </row>
        <row r="181">
          <cell r="B181">
            <v>18021622</v>
          </cell>
          <cell r="D181" t="str">
            <v>Libro diario</v>
          </cell>
        </row>
        <row r="182">
          <cell r="B182">
            <v>18021617</v>
          </cell>
          <cell r="D182" t="str">
            <v>Libro diario</v>
          </cell>
        </row>
        <row r="183">
          <cell r="B183">
            <v>18021590</v>
          </cell>
          <cell r="D183" t="str">
            <v>Libro diario</v>
          </cell>
        </row>
        <row r="184">
          <cell r="B184">
            <v>18021586</v>
          </cell>
          <cell r="D184" t="str">
            <v>Libro diario</v>
          </cell>
        </row>
        <row r="185">
          <cell r="B185">
            <v>18021570</v>
          </cell>
          <cell r="D185" t="str">
            <v>Libro diario</v>
          </cell>
        </row>
        <row r="186">
          <cell r="B186">
            <v>18021559</v>
          </cell>
          <cell r="D186" t="str">
            <v>Libro diario</v>
          </cell>
        </row>
        <row r="187">
          <cell r="B187">
            <v>18021555</v>
          </cell>
          <cell r="D187" t="str">
            <v>Libro diario</v>
          </cell>
        </row>
        <row r="188">
          <cell r="B188">
            <v>18021529</v>
          </cell>
          <cell r="D188" t="str">
            <v>Libro diario</v>
          </cell>
        </row>
        <row r="189">
          <cell r="B189">
            <v>18021520</v>
          </cell>
          <cell r="D189" t="str">
            <v>Libro diario</v>
          </cell>
        </row>
        <row r="190">
          <cell r="B190">
            <v>18021507</v>
          </cell>
          <cell r="D190" t="str">
            <v>Libro diario</v>
          </cell>
        </row>
        <row r="191">
          <cell r="B191">
            <v>18021495</v>
          </cell>
          <cell r="D191" t="str">
            <v>Libro diario</v>
          </cell>
        </row>
        <row r="192">
          <cell r="B192">
            <v>18021491</v>
          </cell>
          <cell r="D192" t="str">
            <v>Libro diario</v>
          </cell>
        </row>
        <row r="193">
          <cell r="B193">
            <v>18021479</v>
          </cell>
          <cell r="D193" t="str">
            <v>Libro diario</v>
          </cell>
        </row>
        <row r="194">
          <cell r="B194">
            <v>18021472</v>
          </cell>
          <cell r="D194" t="str">
            <v>Libro diario</v>
          </cell>
        </row>
        <row r="195">
          <cell r="B195">
            <v>18021462</v>
          </cell>
          <cell r="D195" t="str">
            <v>Libro diario</v>
          </cell>
        </row>
        <row r="196">
          <cell r="B196">
            <v>18021449</v>
          </cell>
          <cell r="D196" t="str">
            <v>Libro diario</v>
          </cell>
        </row>
        <row r="197">
          <cell r="B197">
            <v>18021441</v>
          </cell>
          <cell r="D197" t="str">
            <v>Libro diario</v>
          </cell>
        </row>
        <row r="198">
          <cell r="B198">
            <v>18021414</v>
          </cell>
          <cell r="D198" t="str">
            <v>Libro diario</v>
          </cell>
        </row>
        <row r="199">
          <cell r="B199">
            <v>18021409</v>
          </cell>
          <cell r="D199" t="str">
            <v>Libro diario</v>
          </cell>
        </row>
        <row r="200">
          <cell r="B200">
            <v>18021398</v>
          </cell>
          <cell r="D200" t="str">
            <v>Libro diario</v>
          </cell>
        </row>
        <row r="201">
          <cell r="B201">
            <v>18021384</v>
          </cell>
          <cell r="D201" t="str">
            <v>Libro diario</v>
          </cell>
        </row>
        <row r="202">
          <cell r="B202">
            <v>18021372</v>
          </cell>
          <cell r="D202" t="str">
            <v>Libro diario</v>
          </cell>
        </row>
        <row r="203">
          <cell r="B203">
            <v>18021342</v>
          </cell>
          <cell r="D203" t="str">
            <v>Libro diario</v>
          </cell>
        </row>
        <row r="204">
          <cell r="B204">
            <v>18021326</v>
          </cell>
          <cell r="D204" t="str">
            <v>Libro diario</v>
          </cell>
        </row>
        <row r="205">
          <cell r="B205">
            <v>18021318</v>
          </cell>
          <cell r="D205" t="str">
            <v>Libro diario</v>
          </cell>
        </row>
        <row r="206">
          <cell r="B206">
            <v>18021306</v>
          </cell>
          <cell r="D206" t="str">
            <v>Libro diario</v>
          </cell>
        </row>
        <row r="207">
          <cell r="B207">
            <v>18021295</v>
          </cell>
          <cell r="D207" t="str">
            <v>Libro diario</v>
          </cell>
        </row>
        <row r="208">
          <cell r="B208">
            <v>18021256</v>
          </cell>
          <cell r="D208" t="str">
            <v>Libro diario</v>
          </cell>
        </row>
        <row r="209">
          <cell r="B209">
            <v>18021243</v>
          </cell>
          <cell r="D209" t="str">
            <v>Libro diario</v>
          </cell>
        </row>
        <row r="210">
          <cell r="B210">
            <v>18021226</v>
          </cell>
          <cell r="D210" t="str">
            <v>Libro diario</v>
          </cell>
        </row>
        <row r="211">
          <cell r="B211">
            <v>18021218</v>
          </cell>
          <cell r="D211" t="str">
            <v>Libro diario</v>
          </cell>
        </row>
        <row r="212">
          <cell r="B212">
            <v>18021209</v>
          </cell>
          <cell r="D212" t="str">
            <v>Libro diario</v>
          </cell>
        </row>
        <row r="213">
          <cell r="B213">
            <v>18021198</v>
          </cell>
          <cell r="D213" t="str">
            <v>Libro diario</v>
          </cell>
        </row>
        <row r="214">
          <cell r="B214">
            <v>18018279</v>
          </cell>
          <cell r="D214" t="str">
            <v>Factura</v>
          </cell>
        </row>
        <row r="215">
          <cell r="B215">
            <v>18018217</v>
          </cell>
          <cell r="D215" t="str">
            <v>Factura</v>
          </cell>
        </row>
        <row r="216">
          <cell r="B216">
            <v>18018195</v>
          </cell>
          <cell r="D216" t="str">
            <v>Factura</v>
          </cell>
        </row>
        <row r="217">
          <cell r="B217">
            <v>18018164</v>
          </cell>
          <cell r="D217" t="str">
            <v>Factura</v>
          </cell>
        </row>
        <row r="218">
          <cell r="B218">
            <v>18018129</v>
          </cell>
          <cell r="D218" t="str">
            <v>Factura</v>
          </cell>
        </row>
        <row r="219">
          <cell r="B219">
            <v>18018122</v>
          </cell>
          <cell r="D219" t="str">
            <v>Factura</v>
          </cell>
        </row>
        <row r="220">
          <cell r="B220">
            <v>18018087</v>
          </cell>
          <cell r="D220" t="str">
            <v>Factura</v>
          </cell>
        </row>
        <row r="221">
          <cell r="B221">
            <v>18018080</v>
          </cell>
          <cell r="D221" t="str">
            <v>Factura</v>
          </cell>
        </row>
        <row r="222">
          <cell r="B222">
            <v>18018066</v>
          </cell>
          <cell r="D222" t="str">
            <v>Factura</v>
          </cell>
        </row>
        <row r="223">
          <cell r="B223">
            <v>18018051</v>
          </cell>
          <cell r="D223" t="str">
            <v>Factura</v>
          </cell>
        </row>
        <row r="224">
          <cell r="B224">
            <v>18018008</v>
          </cell>
          <cell r="D224" t="str">
            <v>Factura</v>
          </cell>
        </row>
        <row r="225">
          <cell r="B225">
            <v>18017971</v>
          </cell>
          <cell r="D225" t="str">
            <v>Factura</v>
          </cell>
        </row>
        <row r="226">
          <cell r="B226">
            <v>18017960</v>
          </cell>
          <cell r="D226" t="str">
            <v>Factura</v>
          </cell>
        </row>
        <row r="227">
          <cell r="B227">
            <v>18017941</v>
          </cell>
          <cell r="D227" t="str">
            <v>Factura</v>
          </cell>
        </row>
        <row r="228">
          <cell r="B228">
            <v>18017930</v>
          </cell>
          <cell r="D228" t="str">
            <v>Factura</v>
          </cell>
        </row>
        <row r="229">
          <cell r="B229">
            <v>18017915</v>
          </cell>
          <cell r="D229" t="str">
            <v>Factura</v>
          </cell>
        </row>
        <row r="230">
          <cell r="B230">
            <v>18017899</v>
          </cell>
          <cell r="D230" t="str">
            <v>Factura</v>
          </cell>
        </row>
        <row r="231">
          <cell r="B231">
            <v>18017876</v>
          </cell>
          <cell r="D231" t="str">
            <v>Factura</v>
          </cell>
        </row>
        <row r="232">
          <cell r="B232">
            <v>18017867</v>
          </cell>
          <cell r="D232" t="str">
            <v>Factura</v>
          </cell>
        </row>
        <row r="233">
          <cell r="B233">
            <v>18017806</v>
          </cell>
          <cell r="D233" t="str">
            <v>Factura</v>
          </cell>
        </row>
        <row r="234">
          <cell r="B234">
            <v>18017752</v>
          </cell>
          <cell r="D234" t="str">
            <v>Factura</v>
          </cell>
        </row>
        <row r="235">
          <cell r="B235">
            <v>18017730</v>
          </cell>
          <cell r="D235" t="str">
            <v>Factura</v>
          </cell>
        </row>
        <row r="236">
          <cell r="B236">
            <v>18017714</v>
          </cell>
          <cell r="D236" t="str">
            <v>Factura</v>
          </cell>
        </row>
        <row r="237">
          <cell r="B237">
            <v>18017700</v>
          </cell>
          <cell r="D237" t="str">
            <v>Factura</v>
          </cell>
        </row>
        <row r="238">
          <cell r="B238">
            <v>18017694</v>
          </cell>
          <cell r="D238" t="str">
            <v>Factura</v>
          </cell>
        </row>
        <row r="239">
          <cell r="B239">
            <v>18017684</v>
          </cell>
          <cell r="D239" t="str">
            <v>Factura</v>
          </cell>
        </row>
        <row r="240">
          <cell r="B240">
            <v>18017675</v>
          </cell>
          <cell r="D240" t="str">
            <v>Factura</v>
          </cell>
        </row>
        <row r="241">
          <cell r="B241">
            <v>18017663</v>
          </cell>
          <cell r="D241" t="str">
            <v>Factura</v>
          </cell>
        </row>
        <row r="242">
          <cell r="B242">
            <v>18017635</v>
          </cell>
          <cell r="D242" t="str">
            <v>Factura</v>
          </cell>
        </row>
        <row r="243">
          <cell r="B243">
            <v>18017628</v>
          </cell>
          <cell r="D243" t="str">
            <v>Factura</v>
          </cell>
        </row>
        <row r="244">
          <cell r="B244">
            <v>18017616</v>
          </cell>
          <cell r="D244" t="str">
            <v>Factura</v>
          </cell>
        </row>
        <row r="245">
          <cell r="B245">
            <v>18017607</v>
          </cell>
          <cell r="D245" t="str">
            <v>Factura</v>
          </cell>
        </row>
        <row r="246">
          <cell r="B246">
            <v>18017597</v>
          </cell>
          <cell r="D246" t="str">
            <v>Factura</v>
          </cell>
        </row>
        <row r="247">
          <cell r="B247">
            <v>18017573</v>
          </cell>
          <cell r="D247" t="str">
            <v>Factura</v>
          </cell>
        </row>
        <row r="248">
          <cell r="B248">
            <v>18011915</v>
          </cell>
          <cell r="D248" t="str">
            <v>Formulario 29, Declaración y P...</v>
          </cell>
        </row>
        <row r="249">
          <cell r="B249">
            <v>18011914</v>
          </cell>
          <cell r="D249" t="str">
            <v>Formulario 29, Declaración y P...</v>
          </cell>
        </row>
        <row r="250">
          <cell r="B250">
            <v>18011910</v>
          </cell>
          <cell r="D250" t="str">
            <v>Formulario 29, Declaración y P...</v>
          </cell>
        </row>
        <row r="251">
          <cell r="B251">
            <v>18011906</v>
          </cell>
          <cell r="D251" t="str">
            <v>Formulario 29, Declaración y P...</v>
          </cell>
        </row>
        <row r="252">
          <cell r="B252">
            <v>18011873</v>
          </cell>
          <cell r="D252" t="str">
            <v>Formulario 29, Declaración y P...</v>
          </cell>
        </row>
        <row r="253">
          <cell r="B253">
            <v>18011856</v>
          </cell>
          <cell r="D253" t="str">
            <v>Formulario 29, Declaración y P...</v>
          </cell>
        </row>
        <row r="254">
          <cell r="B254">
            <v>18011845</v>
          </cell>
          <cell r="D254" t="str">
            <v>Formulario 29, Declaración y P...</v>
          </cell>
        </row>
        <row r="255">
          <cell r="B255">
            <v>18011830</v>
          </cell>
          <cell r="D255" t="str">
            <v>Formulario 29, Declaración y P...</v>
          </cell>
        </row>
        <row r="256">
          <cell r="B256">
            <v>18011816</v>
          </cell>
          <cell r="D256" t="str">
            <v>Formulario 29, Declaración y P...</v>
          </cell>
        </row>
        <row r="257">
          <cell r="B257">
            <v>18011803</v>
          </cell>
          <cell r="D257" t="str">
            <v>Formulario 29, Declaración y P...</v>
          </cell>
        </row>
        <row r="258">
          <cell r="B258">
            <v>18011794</v>
          </cell>
          <cell r="D258" t="str">
            <v>Formulario 29, Declaración y P...</v>
          </cell>
        </row>
        <row r="259">
          <cell r="B259">
            <v>18011785</v>
          </cell>
          <cell r="D259" t="str">
            <v>Formulario 29, Declaración y P...</v>
          </cell>
        </row>
        <row r="260">
          <cell r="B260">
            <v>18011776</v>
          </cell>
          <cell r="D260" t="str">
            <v>Formulario 29, Declaración y P...</v>
          </cell>
        </row>
        <row r="261">
          <cell r="B261">
            <v>18011770</v>
          </cell>
          <cell r="D261" t="str">
            <v>Formulario 29, Declaración y P...</v>
          </cell>
        </row>
        <row r="262">
          <cell r="B262">
            <v>18011763</v>
          </cell>
          <cell r="D262" t="str">
            <v>Formulario 29, Declaración y P...</v>
          </cell>
        </row>
        <row r="263">
          <cell r="B263">
            <v>18011757</v>
          </cell>
          <cell r="D263" t="str">
            <v>Formulario 29, Declaración y P...</v>
          </cell>
        </row>
        <row r="264">
          <cell r="B264">
            <v>18011631</v>
          </cell>
          <cell r="D264" t="str">
            <v>Formulario 29, Declaración y P...</v>
          </cell>
        </row>
        <row r="265">
          <cell r="B265">
            <v>18011628</v>
          </cell>
          <cell r="D265" t="str">
            <v>Formulario 29, Declaración y P...</v>
          </cell>
        </row>
        <row r="266">
          <cell r="B266">
            <v>18011624</v>
          </cell>
          <cell r="D266" t="str">
            <v>Formulario 29, Declaración y P...</v>
          </cell>
        </row>
        <row r="267">
          <cell r="B267">
            <v>18011623</v>
          </cell>
          <cell r="D267" t="str">
            <v>Formulario 29, Declaración y P...</v>
          </cell>
        </row>
        <row r="268">
          <cell r="B268">
            <v>18011619</v>
          </cell>
          <cell r="D268" t="str">
            <v>Formulario 29, Declaración y P...</v>
          </cell>
        </row>
        <row r="269">
          <cell r="B269">
            <v>18011614</v>
          </cell>
          <cell r="D269" t="str">
            <v>Formulario 29, Declaración y P...</v>
          </cell>
        </row>
        <row r="270">
          <cell r="B270">
            <v>18011609</v>
          </cell>
          <cell r="D270" t="str">
            <v>Formulario 29, Declaración y P...</v>
          </cell>
        </row>
        <row r="271">
          <cell r="B271">
            <v>18011604</v>
          </cell>
          <cell r="D271" t="str">
            <v>Formulario 29, Declaración y P...</v>
          </cell>
        </row>
        <row r="272">
          <cell r="B272">
            <v>18011600</v>
          </cell>
          <cell r="D272" t="str">
            <v>Formulario 29, Declaración y P...</v>
          </cell>
        </row>
        <row r="273">
          <cell r="B273">
            <v>18011594</v>
          </cell>
          <cell r="D273" t="str">
            <v>Formulario 29, Declaración y P...</v>
          </cell>
        </row>
        <row r="274">
          <cell r="B274">
            <v>18011586</v>
          </cell>
          <cell r="D274" t="str">
            <v>Formulario 29, Declaración y P...</v>
          </cell>
        </row>
        <row r="275">
          <cell r="B275">
            <v>18011582</v>
          </cell>
          <cell r="D275" t="str">
            <v>Formulario 29, Declaración y P...</v>
          </cell>
        </row>
        <row r="276">
          <cell r="B276">
            <v>18009857</v>
          </cell>
          <cell r="D276" t="str">
            <v>Otro:CERTIFICADO DE DOMINIO VIGENT...</v>
          </cell>
        </row>
        <row r="277">
          <cell r="B277">
            <v>18009845</v>
          </cell>
          <cell r="D277" t="str">
            <v>Otro:CERTIFICADO DE DOMINIO VIGENT...</v>
          </cell>
        </row>
        <row r="278">
          <cell r="B278">
            <v>18009832</v>
          </cell>
          <cell r="D278" t="str">
            <v>Otro:CERTIFICADO DE DOMINIO VIGENT...</v>
          </cell>
        </row>
        <row r="279">
          <cell r="B279">
            <v>18009818</v>
          </cell>
          <cell r="D279" t="str">
            <v>Otro:CERTIFICADO DE DOMINIO VIGENT...</v>
          </cell>
        </row>
        <row r="280">
          <cell r="B280">
            <v>18009805</v>
          </cell>
          <cell r="D280" t="str">
            <v>Otro:CERTIFICADO DE DOMINIO VIGENT...</v>
          </cell>
        </row>
        <row r="281">
          <cell r="B281">
            <v>18009785</v>
          </cell>
          <cell r="D281" t="str">
            <v>Otro:CERTIFICADO DE DOMINIO VIGENT...</v>
          </cell>
        </row>
        <row r="282">
          <cell r="B282">
            <v>18009775</v>
          </cell>
          <cell r="D282" t="str">
            <v>Otro:CERTIFICADO DE DOMINIO VIGENT...</v>
          </cell>
        </row>
        <row r="283">
          <cell r="B283">
            <v>18009765</v>
          </cell>
          <cell r="D283" t="str">
            <v>Otro:CERTIFICADO DE DOMINIO VIGENT...</v>
          </cell>
        </row>
        <row r="284">
          <cell r="B284">
            <v>18009738</v>
          </cell>
          <cell r="D284" t="str">
            <v>Otro:CERTIFICADO DE DOMINIO VIGENT...</v>
          </cell>
        </row>
        <row r="285">
          <cell r="B285">
            <v>18009733</v>
          </cell>
          <cell r="D285" t="str">
            <v>Otro:CERTIFICADO DE DOMINIO VIGENT...</v>
          </cell>
        </row>
        <row r="286">
          <cell r="B286">
            <v>18009725</v>
          </cell>
          <cell r="D286" t="str">
            <v>Otro:CERTIFICADO DE DOMINIO VIGENT...</v>
          </cell>
        </row>
        <row r="287">
          <cell r="B287">
            <v>18009719</v>
          </cell>
          <cell r="D287" t="str">
            <v>Otro:CERTIFICADO DE DOMINIO VIGENT...</v>
          </cell>
        </row>
        <row r="288">
          <cell r="B288">
            <v>18009704</v>
          </cell>
          <cell r="D288" t="str">
            <v>Otro:CERTIFICADO DE DOMINIO VIGENT...</v>
          </cell>
        </row>
        <row r="289">
          <cell r="B289">
            <v>18009685</v>
          </cell>
          <cell r="D289" t="str">
            <v>Otro:CERTIFICADO DE DOMINIO VIGENT...</v>
          </cell>
        </row>
        <row r="290">
          <cell r="B290">
            <v>18009669</v>
          </cell>
          <cell r="D290" t="str">
            <v>Otro:CERTIFICADO DE DOMINIO VIGENT...</v>
          </cell>
        </row>
        <row r="291">
          <cell r="B291">
            <v>18009661</v>
          </cell>
          <cell r="D291" t="str">
            <v>Otro:CERTIFICADO DE DOMINIO VIGENT...</v>
          </cell>
        </row>
        <row r="292">
          <cell r="B292">
            <v>18009641</v>
          </cell>
          <cell r="D292" t="str">
            <v>Otro:CERTIFICADO DE DOMINIO VIGENT...</v>
          </cell>
        </row>
        <row r="293">
          <cell r="B293">
            <v>18009633</v>
          </cell>
          <cell r="D293" t="str">
            <v>Otro:CERTIFICADO DE DOMINIO VIGENT...</v>
          </cell>
        </row>
        <row r="294">
          <cell r="B294">
            <v>18009618</v>
          </cell>
          <cell r="D294" t="str">
            <v>Otro:CERTIFICADO DE DOMINIO VIGENT...</v>
          </cell>
        </row>
        <row r="295">
          <cell r="B295">
            <v>18009593</v>
          </cell>
          <cell r="D295" t="str">
            <v>Otro:CERTIFICADO DE DOMINIO VIGENT...</v>
          </cell>
        </row>
        <row r="296">
          <cell r="B296">
            <v>18009581</v>
          </cell>
          <cell r="D296" t="str">
            <v>Otro:CERTIFICADO DE DOMINIO VIGENT...</v>
          </cell>
        </row>
        <row r="297">
          <cell r="B297">
            <v>18009565</v>
          </cell>
          <cell r="D297" t="str">
            <v>Otro:CERTIFICADO DE DOMINIO VIGENT...</v>
          </cell>
        </row>
        <row r="298">
          <cell r="B298">
            <v>18009553</v>
          </cell>
          <cell r="D298" t="str">
            <v>Otro:CERTIFICADO DE DOMINIO VIGENT...</v>
          </cell>
        </row>
        <row r="299">
          <cell r="B299">
            <v>18009545</v>
          </cell>
          <cell r="D299" t="str">
            <v>Otro:CERTIFICADO DE DOMINIO VIGENT...</v>
          </cell>
        </row>
        <row r="300">
          <cell r="B300">
            <v>18009512</v>
          </cell>
          <cell r="D300" t="str">
            <v>Contrato</v>
          </cell>
        </row>
        <row r="301">
          <cell r="B301">
            <v>18008939</v>
          </cell>
          <cell r="D301" t="str">
            <v>BBRR_Otro</v>
          </cell>
        </row>
        <row r="302">
          <cell r="B302">
            <v>18005759</v>
          </cell>
          <cell r="D302" t="str">
            <v>Declaración Jurada</v>
          </cell>
        </row>
        <row r="303">
          <cell r="B303">
            <v>18003433</v>
          </cell>
          <cell r="D303" t="str">
            <v>Factura</v>
          </cell>
        </row>
        <row r="304">
          <cell r="B304">
            <v>18003422</v>
          </cell>
          <cell r="D304" t="str">
            <v>Factura</v>
          </cell>
        </row>
        <row r="305">
          <cell r="B305">
            <v>18003407</v>
          </cell>
          <cell r="D305" t="str">
            <v>Factura</v>
          </cell>
        </row>
        <row r="306">
          <cell r="B306">
            <v>18003398</v>
          </cell>
          <cell r="D306" t="str">
            <v>Factura</v>
          </cell>
        </row>
        <row r="307">
          <cell r="B307">
            <v>18003379</v>
          </cell>
          <cell r="D307" t="str">
            <v>Factura</v>
          </cell>
        </row>
        <row r="308">
          <cell r="B308">
            <v>18003354</v>
          </cell>
          <cell r="D308" t="str">
            <v>Factura</v>
          </cell>
        </row>
        <row r="309">
          <cell r="B309">
            <v>18003338</v>
          </cell>
          <cell r="D309" t="str">
            <v>Factura</v>
          </cell>
        </row>
        <row r="310">
          <cell r="B310">
            <v>18003320</v>
          </cell>
          <cell r="D310" t="str">
            <v>Factura</v>
          </cell>
        </row>
        <row r="311">
          <cell r="B311">
            <v>18003302</v>
          </cell>
          <cell r="D311" t="str">
            <v>Factura</v>
          </cell>
        </row>
        <row r="312">
          <cell r="B312">
            <v>18003281</v>
          </cell>
          <cell r="D312" t="str">
            <v>Factura</v>
          </cell>
        </row>
        <row r="313">
          <cell r="B313">
            <v>18003256</v>
          </cell>
          <cell r="D313" t="str">
            <v>Factura</v>
          </cell>
        </row>
        <row r="314">
          <cell r="B314">
            <v>18003234</v>
          </cell>
          <cell r="D314" t="str">
            <v>Factura</v>
          </cell>
        </row>
        <row r="315">
          <cell r="B315">
            <v>18003217</v>
          </cell>
          <cell r="D315" t="str">
            <v>Factura</v>
          </cell>
        </row>
        <row r="316">
          <cell r="B316">
            <v>18003194</v>
          </cell>
          <cell r="D316" t="str">
            <v>Factura</v>
          </cell>
        </row>
        <row r="317">
          <cell r="B317">
            <v>18003180</v>
          </cell>
          <cell r="D317" t="str">
            <v>Factura</v>
          </cell>
        </row>
        <row r="318">
          <cell r="B318">
            <v>18003168</v>
          </cell>
          <cell r="D318" t="str">
            <v>Factura</v>
          </cell>
        </row>
        <row r="319">
          <cell r="B319">
            <v>18003152</v>
          </cell>
          <cell r="D319" t="str">
            <v>Factura</v>
          </cell>
        </row>
        <row r="320">
          <cell r="B320">
            <v>18003094</v>
          </cell>
          <cell r="D320" t="str">
            <v>Factura</v>
          </cell>
        </row>
        <row r="321">
          <cell r="B321">
            <v>18003063</v>
          </cell>
          <cell r="D321" t="str">
            <v>Factura</v>
          </cell>
        </row>
        <row r="322">
          <cell r="B322">
            <v>18003035</v>
          </cell>
          <cell r="D322" t="str">
            <v>Factura</v>
          </cell>
        </row>
        <row r="323">
          <cell r="B323">
            <v>18003021</v>
          </cell>
          <cell r="D323" t="str">
            <v>Factura</v>
          </cell>
        </row>
        <row r="324">
          <cell r="B324">
            <v>18003001</v>
          </cell>
          <cell r="D324" t="str">
            <v>Factura</v>
          </cell>
        </row>
        <row r="325">
          <cell r="B325">
            <v>18002976</v>
          </cell>
          <cell r="D325" t="str">
            <v>Factura</v>
          </cell>
        </row>
        <row r="326">
          <cell r="B326">
            <v>18002949</v>
          </cell>
          <cell r="D326" t="str">
            <v>Factura</v>
          </cell>
        </row>
        <row r="327">
          <cell r="B327">
            <v>18002926</v>
          </cell>
          <cell r="D327" t="str">
            <v>Factura</v>
          </cell>
        </row>
        <row r="328">
          <cell r="B328">
            <v>18002916</v>
          </cell>
          <cell r="D328" t="str">
            <v>Factura</v>
          </cell>
        </row>
        <row r="329">
          <cell r="B329">
            <v>18002894</v>
          </cell>
          <cell r="D329" t="str">
            <v>Factura</v>
          </cell>
        </row>
        <row r="330">
          <cell r="B330">
            <v>18002879</v>
          </cell>
          <cell r="D330" t="str">
            <v>Factura</v>
          </cell>
        </row>
        <row r="331">
          <cell r="B331">
            <v>18002866</v>
          </cell>
          <cell r="D331" t="str">
            <v>Factura</v>
          </cell>
        </row>
        <row r="332">
          <cell r="B332">
            <v>18002819</v>
          </cell>
          <cell r="D332" t="str">
            <v>Factura</v>
          </cell>
        </row>
        <row r="333">
          <cell r="B333">
            <v>18002810</v>
          </cell>
          <cell r="D333" t="str">
            <v>Factura</v>
          </cell>
        </row>
        <row r="334">
          <cell r="B334">
            <v>18002784</v>
          </cell>
          <cell r="D334" t="str">
            <v>Factura</v>
          </cell>
        </row>
        <row r="335">
          <cell r="B335">
            <v>18002676</v>
          </cell>
          <cell r="D335" t="str">
            <v>Factura</v>
          </cell>
        </row>
        <row r="336">
          <cell r="B336">
            <v>18002664</v>
          </cell>
          <cell r="D336" t="str">
            <v>Factura</v>
          </cell>
        </row>
        <row r="337">
          <cell r="B337">
            <v>18002644</v>
          </cell>
          <cell r="D337" t="str">
            <v>Factura</v>
          </cell>
        </row>
        <row r="338">
          <cell r="B338">
            <v>18002466</v>
          </cell>
          <cell r="D338" t="str">
            <v>Factura</v>
          </cell>
        </row>
        <row r="339">
          <cell r="B339">
            <v>18002449</v>
          </cell>
          <cell r="D339" t="str">
            <v>Factura</v>
          </cell>
        </row>
        <row r="340">
          <cell r="B340">
            <v>18002436</v>
          </cell>
          <cell r="D340" t="str">
            <v>Factura</v>
          </cell>
        </row>
        <row r="341">
          <cell r="B341">
            <v>18002421</v>
          </cell>
          <cell r="D341" t="str">
            <v>Factura</v>
          </cell>
        </row>
        <row r="342">
          <cell r="B342">
            <v>18002338</v>
          </cell>
          <cell r="D342" t="str">
            <v>Factura</v>
          </cell>
        </row>
        <row r="343">
          <cell r="B343">
            <v>18002257</v>
          </cell>
          <cell r="D343" t="str">
            <v>Factura</v>
          </cell>
        </row>
        <row r="344">
          <cell r="B344">
            <v>18002225</v>
          </cell>
          <cell r="D344" t="str">
            <v>Factura</v>
          </cell>
        </row>
        <row r="345">
          <cell r="B345">
            <v>18002209</v>
          </cell>
          <cell r="D345" t="str">
            <v>Factura</v>
          </cell>
        </row>
        <row r="346">
          <cell r="B346">
            <v>18002196</v>
          </cell>
          <cell r="D346" t="str">
            <v>Factura</v>
          </cell>
        </row>
        <row r="347">
          <cell r="B347">
            <v>18002083</v>
          </cell>
          <cell r="D347" t="str">
            <v>Factura</v>
          </cell>
        </row>
        <row r="348">
          <cell r="B348">
            <v>18001222</v>
          </cell>
          <cell r="D348" t="str">
            <v>BBRR_Otro</v>
          </cell>
        </row>
        <row r="349">
          <cell r="B349">
            <v>18001069</v>
          </cell>
          <cell r="D349" t="str">
            <v>BBRR_Fotos del proyecto</v>
          </cell>
        </row>
        <row r="350">
          <cell r="B350">
            <v>18000986</v>
          </cell>
          <cell r="D350" t="str">
            <v>Antecedentes de Respaldo</v>
          </cell>
        </row>
        <row r="351">
          <cell r="B351">
            <v>18000095</v>
          </cell>
          <cell r="D351" t="str">
            <v>BBRR_Otro</v>
          </cell>
        </row>
        <row r="352">
          <cell r="B352">
            <v>18000051</v>
          </cell>
          <cell r="D352" t="str">
            <v>Acta de juntas de accionistas ...</v>
          </cell>
        </row>
        <row r="353">
          <cell r="B353">
            <v>18000016</v>
          </cell>
          <cell r="D353" t="str">
            <v>Extracto de protocolización de...</v>
          </cell>
        </row>
        <row r="354">
          <cell r="B354">
            <v>17999967</v>
          </cell>
          <cell r="D354" t="str">
            <v>Acta de sesión de directorio</v>
          </cell>
        </row>
        <row r="355">
          <cell r="B355">
            <v>17999870</v>
          </cell>
          <cell r="D355" t="str">
            <v>Escritura pública</v>
          </cell>
        </row>
        <row r="356">
          <cell r="B356">
            <v>17999032</v>
          </cell>
          <cell r="D356" t="str">
            <v>Escrito aclatorio</v>
          </cell>
        </row>
        <row r="357">
          <cell r="B357">
            <v>17021208</v>
          </cell>
          <cell r="D357" t="str">
            <v>Documento que acredita calidad...</v>
          </cell>
        </row>
        <row r="358">
          <cell r="B358">
            <v>15152098</v>
          </cell>
          <cell r="D358" t="str">
            <v>BBRR_Escritura</v>
          </cell>
        </row>
        <row r="359">
          <cell r="B359">
            <v>15152098</v>
          </cell>
          <cell r="D359" t="str">
            <v>Documento modificatorio (estat...</v>
          </cell>
        </row>
        <row r="360">
          <cell r="B360">
            <v>15152098</v>
          </cell>
          <cell r="D360" t="str">
            <v>Documento modificatorio (estat...</v>
          </cell>
        </row>
        <row r="361">
          <cell r="B361">
            <v>14820711</v>
          </cell>
          <cell r="D361" t="str">
            <v>Extracto de publicación en el ...</v>
          </cell>
        </row>
        <row r="362">
          <cell r="B362">
            <v>14820711</v>
          </cell>
          <cell r="D362" t="str">
            <v>Extracto de publicación en el ...</v>
          </cell>
        </row>
        <row r="363">
          <cell r="B363">
            <v>14820701</v>
          </cell>
          <cell r="D363" t="str">
            <v>Otro:Inscripcion Registro de Comer...</v>
          </cell>
        </row>
        <row r="364">
          <cell r="B364">
            <v>14820701</v>
          </cell>
          <cell r="D364" t="str">
            <v>Inscripción en el Registro de ...</v>
          </cell>
        </row>
        <row r="365">
          <cell r="B365">
            <v>14820687</v>
          </cell>
          <cell r="D365" t="str">
            <v>Escritura modificación de la s...</v>
          </cell>
        </row>
        <row r="366">
          <cell r="B366">
            <v>14820687</v>
          </cell>
          <cell r="D366" t="str">
            <v>Contrato de compraventa</v>
          </cell>
        </row>
        <row r="367">
          <cell r="B367">
            <v>14444329</v>
          </cell>
          <cell r="D367" t="str">
            <v>Documento que acredita calidad...</v>
          </cell>
        </row>
        <row r="368">
          <cell r="B368">
            <v>14443752</v>
          </cell>
          <cell r="D368" t="str">
            <v>Otro:Anexo contrato arrendamiento ...</v>
          </cell>
        </row>
        <row r="369">
          <cell r="B369">
            <v>14337947</v>
          </cell>
          <cell r="D369" t="str">
            <v>Contrato de compraventa</v>
          </cell>
        </row>
        <row r="370">
          <cell r="B370">
            <v>11881562</v>
          </cell>
          <cell r="D370" t="str">
            <v>Factura</v>
          </cell>
        </row>
        <row r="371">
          <cell r="B371">
            <v>11881562</v>
          </cell>
          <cell r="D371" t="str">
            <v>Factura</v>
          </cell>
        </row>
        <row r="372">
          <cell r="B372">
            <v>11881561</v>
          </cell>
          <cell r="D372" t="str">
            <v>Factura</v>
          </cell>
        </row>
        <row r="373">
          <cell r="B373">
            <v>11881561</v>
          </cell>
          <cell r="D373" t="str">
            <v>Factura</v>
          </cell>
        </row>
        <row r="374">
          <cell r="B374">
            <v>11881560</v>
          </cell>
          <cell r="D374" t="str">
            <v>Factura</v>
          </cell>
        </row>
        <row r="375">
          <cell r="B375">
            <v>11881560</v>
          </cell>
          <cell r="D375" t="str">
            <v>Factura</v>
          </cell>
        </row>
        <row r="376">
          <cell r="B376">
            <v>11881558</v>
          </cell>
          <cell r="D376" t="str">
            <v>Factura</v>
          </cell>
        </row>
        <row r="377">
          <cell r="B377">
            <v>11881556</v>
          </cell>
          <cell r="D377" t="str">
            <v>Factura</v>
          </cell>
        </row>
        <row r="378">
          <cell r="B378">
            <v>11881554</v>
          </cell>
          <cell r="D378" t="str">
            <v>Factura</v>
          </cell>
        </row>
        <row r="379">
          <cell r="B379">
            <v>11881464</v>
          </cell>
          <cell r="D379" t="str">
            <v>Orden de Compra</v>
          </cell>
        </row>
        <row r="380">
          <cell r="B380">
            <v>11881441</v>
          </cell>
          <cell r="D380" t="str">
            <v>Padrón Venta ENAMI</v>
          </cell>
        </row>
        <row r="381">
          <cell r="B381">
            <v>11821776</v>
          </cell>
          <cell r="D381" t="str">
            <v>Documento que acredita tenenci...</v>
          </cell>
        </row>
        <row r="382">
          <cell r="B382">
            <v>11821774</v>
          </cell>
          <cell r="D382" t="str">
            <v>Documento que acredita tenenci...</v>
          </cell>
        </row>
        <row r="383">
          <cell r="B383">
            <v>11821773</v>
          </cell>
          <cell r="D383" t="str">
            <v>Documento que acredita tenenci...</v>
          </cell>
        </row>
        <row r="384">
          <cell r="B384">
            <v>11821771</v>
          </cell>
          <cell r="D384" t="str">
            <v>Documento que acredita tenenci...</v>
          </cell>
        </row>
        <row r="385">
          <cell r="B385">
            <v>11821769</v>
          </cell>
          <cell r="D385" t="str">
            <v>Documento que acredita tenenci...</v>
          </cell>
        </row>
        <row r="386">
          <cell r="B386">
            <v>11821767</v>
          </cell>
          <cell r="D386" t="str">
            <v>Documento que acredita tenenci...</v>
          </cell>
        </row>
        <row r="387">
          <cell r="B387">
            <v>11821766</v>
          </cell>
          <cell r="D387" t="str">
            <v>Documento que acredita tenenci...</v>
          </cell>
        </row>
        <row r="388">
          <cell r="B388">
            <v>11821765</v>
          </cell>
          <cell r="D388" t="str">
            <v>Documento que acredita tenenci...</v>
          </cell>
        </row>
        <row r="389">
          <cell r="B389">
            <v>11821764</v>
          </cell>
          <cell r="D389" t="str">
            <v>Documento que acredita tenenci...</v>
          </cell>
        </row>
        <row r="390">
          <cell r="B390">
            <v>11821763</v>
          </cell>
          <cell r="D390" t="str">
            <v>Documento que acredita tenenci...</v>
          </cell>
        </row>
        <row r="391">
          <cell r="B391">
            <v>11821755</v>
          </cell>
          <cell r="D391" t="str">
            <v>Documento que acredita tenenci...</v>
          </cell>
        </row>
        <row r="392">
          <cell r="B392">
            <v>11821754</v>
          </cell>
          <cell r="D392" t="str">
            <v>Documento que acredita tenenci...</v>
          </cell>
        </row>
        <row r="393">
          <cell r="B393">
            <v>11821752</v>
          </cell>
          <cell r="D393" t="str">
            <v>Documento que acredita tenenci...</v>
          </cell>
        </row>
        <row r="394">
          <cell r="B394">
            <v>11821749</v>
          </cell>
          <cell r="D394" t="str">
            <v>Documento que acredita tenenci...</v>
          </cell>
        </row>
        <row r="395">
          <cell r="B395">
            <v>11821748</v>
          </cell>
          <cell r="D395" t="str">
            <v>Documento que acredita tenenci...</v>
          </cell>
        </row>
        <row r="396">
          <cell r="B396">
            <v>11821747</v>
          </cell>
          <cell r="D396" t="str">
            <v>Documento que acredita tenenci...</v>
          </cell>
        </row>
        <row r="397">
          <cell r="B397">
            <v>11821745</v>
          </cell>
          <cell r="D397" t="str">
            <v>Documento que acredita tenenci...</v>
          </cell>
        </row>
        <row r="398">
          <cell r="B398">
            <v>11821744</v>
          </cell>
          <cell r="D398" t="str">
            <v>Documento que acredita tenenci...</v>
          </cell>
        </row>
        <row r="399">
          <cell r="B399">
            <v>11821742</v>
          </cell>
          <cell r="D399" t="str">
            <v>Documento que acredita tenenci...</v>
          </cell>
        </row>
        <row r="400">
          <cell r="B400">
            <v>11821740</v>
          </cell>
          <cell r="D400" t="str">
            <v>Documento que acredita tenenci...</v>
          </cell>
        </row>
        <row r="401">
          <cell r="B401">
            <v>11821731</v>
          </cell>
          <cell r="D401" t="str">
            <v>Documento que acredita tenenci...</v>
          </cell>
        </row>
        <row r="402">
          <cell r="B402">
            <v>11821730</v>
          </cell>
          <cell r="D402" t="str">
            <v>Documento que acredita tenenci...</v>
          </cell>
        </row>
        <row r="403">
          <cell r="B403">
            <v>11821729</v>
          </cell>
          <cell r="D403" t="str">
            <v>Documento que acredita tenenci...</v>
          </cell>
        </row>
        <row r="404">
          <cell r="B404">
            <v>11821727</v>
          </cell>
          <cell r="D404" t="str">
            <v>Documento que acredita tenenci...</v>
          </cell>
        </row>
        <row r="405">
          <cell r="B405">
            <v>11821726</v>
          </cell>
          <cell r="D405" t="str">
            <v>Documento que acredita tenenci...</v>
          </cell>
        </row>
        <row r="406">
          <cell r="B406">
            <v>11821725</v>
          </cell>
          <cell r="D406" t="str">
            <v>Documento que acredita tenenci...</v>
          </cell>
        </row>
        <row r="407">
          <cell r="B407">
            <v>11821724</v>
          </cell>
          <cell r="D407" t="str">
            <v>Documento que acredita tenenci...</v>
          </cell>
        </row>
        <row r="408">
          <cell r="B408">
            <v>11821723</v>
          </cell>
          <cell r="D408" t="str">
            <v>Documento que acredita tenenci...</v>
          </cell>
        </row>
        <row r="409">
          <cell r="B409">
            <v>11821722</v>
          </cell>
          <cell r="D409" t="str">
            <v>Documento que acredita tenenci...</v>
          </cell>
        </row>
        <row r="410">
          <cell r="B410">
            <v>11821721</v>
          </cell>
          <cell r="D410" t="str">
            <v>Documento que acredita tenenci...</v>
          </cell>
        </row>
        <row r="411">
          <cell r="B411">
            <v>11821713</v>
          </cell>
          <cell r="D411" t="str">
            <v>Documento que acredita tenenci...</v>
          </cell>
        </row>
        <row r="412">
          <cell r="B412">
            <v>11821712</v>
          </cell>
          <cell r="D412" t="str">
            <v>Documento que acredita tenenci...</v>
          </cell>
        </row>
        <row r="413">
          <cell r="B413">
            <v>11821711</v>
          </cell>
          <cell r="D413" t="str">
            <v>Documento que acredita tenenci...</v>
          </cell>
        </row>
        <row r="414">
          <cell r="B414">
            <v>11821710</v>
          </cell>
          <cell r="D414" t="str">
            <v>Documento que acredita tenenci...</v>
          </cell>
        </row>
        <row r="415">
          <cell r="B415">
            <v>11821709</v>
          </cell>
          <cell r="D415" t="str">
            <v>Documento que acredita tenenci...</v>
          </cell>
        </row>
        <row r="416">
          <cell r="B416">
            <v>11821708</v>
          </cell>
          <cell r="D416" t="str">
            <v>Documento que acredita tenenci...</v>
          </cell>
        </row>
        <row r="417">
          <cell r="B417">
            <v>11821706</v>
          </cell>
          <cell r="D417" t="str">
            <v>Documento que acredita tenenci...</v>
          </cell>
        </row>
        <row r="418">
          <cell r="B418">
            <v>11821705</v>
          </cell>
          <cell r="D418" t="str">
            <v>Documento que acredita tenenci...</v>
          </cell>
        </row>
        <row r="419">
          <cell r="B419">
            <v>11821704</v>
          </cell>
          <cell r="D419" t="str">
            <v>Documento que acredita tenenci...</v>
          </cell>
        </row>
        <row r="420">
          <cell r="B420">
            <v>11821703</v>
          </cell>
          <cell r="D420" t="str">
            <v>Documento que acredita tenenci...</v>
          </cell>
        </row>
        <row r="421">
          <cell r="B421">
            <v>11821687</v>
          </cell>
          <cell r="D421" t="str">
            <v>Documento que acredita tenenci...</v>
          </cell>
        </row>
        <row r="422">
          <cell r="B422">
            <v>11821686</v>
          </cell>
          <cell r="D422" t="str">
            <v>Documento que acredita tenenci...</v>
          </cell>
        </row>
        <row r="423">
          <cell r="B423">
            <v>11821684</v>
          </cell>
          <cell r="D423" t="str">
            <v>Documento que acredita tenenci...</v>
          </cell>
        </row>
        <row r="424">
          <cell r="B424">
            <v>11821682</v>
          </cell>
          <cell r="D424" t="str">
            <v>Documento que acredita tenenci...</v>
          </cell>
        </row>
        <row r="425">
          <cell r="B425">
            <v>11821681</v>
          </cell>
          <cell r="D425" t="str">
            <v>Documento que acredita tenenci...</v>
          </cell>
        </row>
        <row r="426">
          <cell r="B426">
            <v>11821680</v>
          </cell>
          <cell r="D426" t="str">
            <v>Documento que acredita tenenci...</v>
          </cell>
        </row>
        <row r="427">
          <cell r="B427">
            <v>11821679</v>
          </cell>
          <cell r="D427" t="str">
            <v>Documento que acredita tenenci...</v>
          </cell>
        </row>
        <row r="428">
          <cell r="B428">
            <v>11821678</v>
          </cell>
          <cell r="D428" t="str">
            <v>Documento que acredita tenenci...</v>
          </cell>
        </row>
        <row r="429">
          <cell r="B429">
            <v>11821676</v>
          </cell>
          <cell r="D429" t="str">
            <v>Documento que acredita tenenci...</v>
          </cell>
        </row>
        <row r="430">
          <cell r="B430">
            <v>11821675</v>
          </cell>
          <cell r="D430" t="str">
            <v>Documento que acredita tenenci...</v>
          </cell>
        </row>
        <row r="431">
          <cell r="B431">
            <v>11821666</v>
          </cell>
          <cell r="D431" t="str">
            <v>Documento que acredita tenenci...</v>
          </cell>
        </row>
        <row r="432">
          <cell r="B432">
            <v>11821664</v>
          </cell>
          <cell r="D432" t="str">
            <v>Documento que acredita tenenci...</v>
          </cell>
        </row>
        <row r="433">
          <cell r="B433">
            <v>11821663</v>
          </cell>
          <cell r="D433" t="str">
            <v>Documento que acredita tenenci...</v>
          </cell>
        </row>
        <row r="434">
          <cell r="B434">
            <v>11821662</v>
          </cell>
          <cell r="D434" t="str">
            <v>Documento que acredita tenenci...</v>
          </cell>
        </row>
        <row r="435">
          <cell r="B435">
            <v>11821661</v>
          </cell>
          <cell r="D435" t="str">
            <v>Documento que acredita tenenci...</v>
          </cell>
        </row>
        <row r="436">
          <cell r="B436">
            <v>11821660</v>
          </cell>
          <cell r="D436" t="str">
            <v>Documento que acredita tenenci...</v>
          </cell>
        </row>
        <row r="437">
          <cell r="B437">
            <v>11821659</v>
          </cell>
          <cell r="D437" t="str">
            <v>Documento que acredita tenenci...</v>
          </cell>
        </row>
        <row r="438">
          <cell r="B438">
            <v>11821658</v>
          </cell>
          <cell r="D438" t="str">
            <v>Documento que acredita tenenci...</v>
          </cell>
        </row>
        <row r="439">
          <cell r="B439">
            <v>11821657</v>
          </cell>
          <cell r="D439" t="str">
            <v>Documento que acredita tenenci...</v>
          </cell>
        </row>
        <row r="440">
          <cell r="B440">
            <v>11821656</v>
          </cell>
          <cell r="D440" t="str">
            <v>Documento que acredita tenenci...</v>
          </cell>
        </row>
        <row r="441">
          <cell r="B441">
            <v>11821654</v>
          </cell>
          <cell r="D441" t="str">
            <v>Documento que acredita tenenci...</v>
          </cell>
        </row>
        <row r="442">
          <cell r="B442">
            <v>11821653</v>
          </cell>
          <cell r="D442" t="str">
            <v>Documento que acredita tenenci...</v>
          </cell>
        </row>
        <row r="443">
          <cell r="B443">
            <v>11821652</v>
          </cell>
          <cell r="D443" t="str">
            <v>Documento que acredita tenenci...</v>
          </cell>
        </row>
        <row r="444">
          <cell r="B444">
            <v>11821651</v>
          </cell>
          <cell r="D444" t="str">
            <v>Documento que acredita tenenci...</v>
          </cell>
        </row>
        <row r="445">
          <cell r="B445">
            <v>11821650</v>
          </cell>
          <cell r="D445" t="str">
            <v>Documento que acredita tenenci...</v>
          </cell>
        </row>
        <row r="446">
          <cell r="B446">
            <v>11821649</v>
          </cell>
          <cell r="D446" t="str">
            <v>Documento que acredita tenenci...</v>
          </cell>
        </row>
        <row r="447">
          <cell r="B447">
            <v>11821647</v>
          </cell>
          <cell r="D447" t="str">
            <v>Documento que acredita tenenci...</v>
          </cell>
        </row>
        <row r="448">
          <cell r="B448">
            <v>11821646</v>
          </cell>
          <cell r="D448" t="str">
            <v>Documento que acredita tenenci...</v>
          </cell>
        </row>
        <row r="449">
          <cell r="B449">
            <v>11821645</v>
          </cell>
          <cell r="D449" t="str">
            <v>Documento que acredita tenenci...</v>
          </cell>
        </row>
        <row r="450">
          <cell r="B450">
            <v>11821643</v>
          </cell>
          <cell r="D450" t="str">
            <v>Documento que acredita tenenci...</v>
          </cell>
        </row>
        <row r="451">
          <cell r="B451">
            <v>11821629</v>
          </cell>
          <cell r="D451" t="str">
            <v>Documento que acredita tenenci...</v>
          </cell>
        </row>
        <row r="452">
          <cell r="B452">
            <v>11821628</v>
          </cell>
          <cell r="D452" t="str">
            <v>Documento que acredita tenenci...</v>
          </cell>
        </row>
        <row r="453">
          <cell r="B453">
            <v>11821627</v>
          </cell>
          <cell r="D453" t="str">
            <v>Documento que acredita tenenci...</v>
          </cell>
        </row>
        <row r="454">
          <cell r="B454">
            <v>11821625</v>
          </cell>
          <cell r="D454" t="str">
            <v>Documento que acredita tenenci...</v>
          </cell>
        </row>
        <row r="455">
          <cell r="B455">
            <v>11821623</v>
          </cell>
          <cell r="D455" t="str">
            <v>Documento que acredita tenenci...</v>
          </cell>
        </row>
        <row r="456">
          <cell r="B456">
            <v>11821622</v>
          </cell>
          <cell r="D456" t="str">
            <v>Documento que acredita tenenci...</v>
          </cell>
        </row>
        <row r="457">
          <cell r="B457">
            <v>11821621</v>
          </cell>
          <cell r="D457" t="str">
            <v>Documento que acredita tenenci...</v>
          </cell>
        </row>
        <row r="458">
          <cell r="B458">
            <v>11821618</v>
          </cell>
          <cell r="D458" t="str">
            <v>Documento que acredita tenenci...</v>
          </cell>
        </row>
        <row r="459">
          <cell r="B459">
            <v>11821616</v>
          </cell>
          <cell r="D459" t="str">
            <v>Documento que acredita tenenci...</v>
          </cell>
        </row>
        <row r="460">
          <cell r="B460">
            <v>11821615</v>
          </cell>
          <cell r="D460" t="str">
            <v>Documento que acredita tenenci...</v>
          </cell>
        </row>
        <row r="461">
          <cell r="B461">
            <v>11821610</v>
          </cell>
          <cell r="D461" t="str">
            <v>Escritura de Constitución</v>
          </cell>
        </row>
        <row r="462">
          <cell r="B462">
            <v>11821610</v>
          </cell>
          <cell r="D462" t="str">
            <v>Escritura de Constitución</v>
          </cell>
        </row>
        <row r="463">
          <cell r="B463">
            <v>11231599</v>
          </cell>
          <cell r="D463" t="str">
            <v>Contrato</v>
          </cell>
        </row>
        <row r="464">
          <cell r="B464">
            <v>11230399</v>
          </cell>
          <cell r="D464" t="str">
            <v>Contrato de servicios</v>
          </cell>
        </row>
        <row r="465">
          <cell r="B465">
            <v>11230399</v>
          </cell>
          <cell r="D465" t="str">
            <v>Contrato</v>
          </cell>
        </row>
        <row r="466">
          <cell r="B466">
            <v>11230161</v>
          </cell>
          <cell r="D466" t="str">
            <v>Inscripción en el Registro de ...</v>
          </cell>
        </row>
        <row r="467">
          <cell r="B467">
            <v>11230161</v>
          </cell>
          <cell r="D467" t="str">
            <v>Documento modificatorio (estat...</v>
          </cell>
        </row>
        <row r="468">
          <cell r="B468">
            <v>11230159</v>
          </cell>
          <cell r="D468" t="str">
            <v>BBRR_Otro</v>
          </cell>
        </row>
        <row r="469">
          <cell r="B469">
            <v>11230159</v>
          </cell>
          <cell r="D469" t="str">
            <v>Documento modificatorio (estat...</v>
          </cell>
        </row>
        <row r="470">
          <cell r="B470">
            <v>11230157</v>
          </cell>
          <cell r="D470" t="str">
            <v>Documento modificatorio (estat...</v>
          </cell>
        </row>
        <row r="471">
          <cell r="B471">
            <v>11230157</v>
          </cell>
          <cell r="D471" t="str">
            <v>Acta de juntas de accionistas ...</v>
          </cell>
        </row>
      </sheetData>
      <sheetData sheetId="2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D11B5-00DF-46AE-8DF7-B4EB3C028D36}">
  <sheetPr>
    <tabColor rgb="FF92D050"/>
  </sheetPr>
  <dimension ref="A1:K460"/>
  <sheetViews>
    <sheetView showGridLines="0" zoomScale="70" zoomScaleNormal="70" workbookViewId="0">
      <pane ySplit="4" topLeftCell="A228" activePane="bottomLeft" state="frozen"/>
      <selection pane="bottomLeft" activeCell="B304" sqref="B304:C304"/>
    </sheetView>
  </sheetViews>
  <sheetFormatPr baseColWidth="10" defaultRowHeight="15" x14ac:dyDescent="0.25"/>
  <cols>
    <col min="1" max="1" width="2.7109375" customWidth="1"/>
    <col min="2" max="2" width="5.5703125" customWidth="1"/>
    <col min="3" max="3" width="11.7109375" style="58" bestFit="1" customWidth="1"/>
    <col min="4" max="4" width="65.28515625" customWidth="1"/>
    <col min="5" max="5" width="15" customWidth="1"/>
    <col min="6" max="6" width="47.5703125" hidden="1" customWidth="1"/>
    <col min="7" max="7" width="47.140625" hidden="1" customWidth="1"/>
    <col min="8" max="8" width="67" customWidth="1"/>
    <col min="9" max="9" width="15.42578125" bestFit="1" customWidth="1"/>
    <col min="10" max="10" width="36.7109375" bestFit="1" customWidth="1"/>
    <col min="11" max="11" width="10.42578125" bestFit="1" customWidth="1"/>
  </cols>
  <sheetData>
    <row r="1" spans="1:11" ht="6" customHeight="1" x14ac:dyDescent="0.25">
      <c r="J1" s="8"/>
    </row>
    <row r="2" spans="1:11" x14ac:dyDescent="0.25">
      <c r="B2" s="1" t="s">
        <v>339</v>
      </c>
      <c r="C2" s="59"/>
      <c r="D2" s="1"/>
      <c r="E2" s="1"/>
      <c r="F2" s="1"/>
      <c r="G2" s="1"/>
      <c r="H2" s="1"/>
      <c r="I2" s="1"/>
      <c r="J2" s="9"/>
    </row>
    <row r="3" spans="1:11" ht="6" customHeight="1" x14ac:dyDescent="0.25">
      <c r="J3" s="8"/>
    </row>
    <row r="4" spans="1:11" ht="45.75" customHeight="1" x14ac:dyDescent="0.25">
      <c r="B4" s="2" t="s">
        <v>0</v>
      </c>
      <c r="C4" s="60" t="s">
        <v>801</v>
      </c>
      <c r="D4" s="2" t="s">
        <v>2</v>
      </c>
      <c r="E4" s="2" t="s">
        <v>3</v>
      </c>
      <c r="F4" s="2" t="s">
        <v>841</v>
      </c>
      <c r="G4" s="2"/>
      <c r="H4" s="2" t="s">
        <v>4</v>
      </c>
      <c r="I4" s="2" t="s">
        <v>5</v>
      </c>
      <c r="J4" s="2" t="s">
        <v>6</v>
      </c>
      <c r="K4" s="62" t="s">
        <v>895</v>
      </c>
    </row>
    <row r="5" spans="1:11" x14ac:dyDescent="0.25">
      <c r="A5" s="6"/>
      <c r="B5" s="7">
        <f>COUNTA($D$5:$D5)</f>
        <v>1</v>
      </c>
      <c r="C5" s="41"/>
      <c r="D5" s="7" t="s">
        <v>7</v>
      </c>
      <c r="E5" s="7">
        <v>17999032</v>
      </c>
      <c r="F5" s="7" t="str">
        <f>_xlfn.XLOOKUP(E5,[1]Hoja2!$B:$B,[1]Hoja2!$D:$D,"",0,1)</f>
        <v>Escrito aclatorio</v>
      </c>
      <c r="G5" s="7" t="str">
        <f>LEFT(D5,LEN(D5)-4)</f>
        <v>250311 Carta SII asl</v>
      </c>
      <c r="H5" s="7" t="s">
        <v>8</v>
      </c>
      <c r="I5" s="11">
        <f>DATE(20&amp;MID($D5,1,2),MID($D5,3,2),MID($D5,5,2))</f>
        <v>45727</v>
      </c>
      <c r="J5" s="12" t="s">
        <v>543</v>
      </c>
    </row>
    <row r="6" spans="1:11" x14ac:dyDescent="0.25">
      <c r="A6" s="6"/>
      <c r="B6" s="7">
        <f>COUNTA($D$5:$D6)</f>
        <v>2</v>
      </c>
      <c r="C6" s="41"/>
      <c r="D6" s="7" t="s">
        <v>9</v>
      </c>
      <c r="E6" s="7">
        <v>11230161</v>
      </c>
      <c r="F6" s="7" t="str">
        <f>_xlfn.XLOOKUP(E6,[1]Hoja2!$B:$B,[1]Hoja2!$D:$D,"",0,1)</f>
        <v>Inscripción en el Registro de ...</v>
      </c>
      <c r="G6" s="7" t="str">
        <f>LEFT(D6,LEN(D6)-4)</f>
        <v>220609_Certificacion Extracto - Atacama Salt Lakes SpA Asignacion de poderes</v>
      </c>
      <c r="H6" s="7" t="s">
        <v>10</v>
      </c>
      <c r="I6" s="11">
        <f t="shared" ref="I6:I155" si="0">DATE(20&amp;MID($D6,1,2),MID($D6,3,2),MID($D6,5,2))</f>
        <v>44721</v>
      </c>
      <c r="J6" s="12" t="s">
        <v>543</v>
      </c>
    </row>
    <row r="7" spans="1:11" x14ac:dyDescent="0.25">
      <c r="A7" s="6"/>
      <c r="B7" s="7">
        <f>COUNTA($D$5:$D7)</f>
        <v>3</v>
      </c>
      <c r="C7" s="41"/>
      <c r="D7" s="7" t="s">
        <v>11</v>
      </c>
      <c r="E7" s="7">
        <v>11230159</v>
      </c>
      <c r="F7" s="7" t="str">
        <f>_xlfn.XLOOKUP(E7,[1]Hoja2!$B:$B,[1]Hoja2!$D:$D,"",0,1)</f>
        <v>BBRR_Otro</v>
      </c>
      <c r="G7" s="7" t="str">
        <f>LEFT(D7,LEN(D7))</f>
        <v>220609_Atacama Salt Lakes SpA_Inscripcion Revocacion Poderes</v>
      </c>
      <c r="H7" s="7" t="s">
        <v>12</v>
      </c>
      <c r="I7" s="11">
        <f t="shared" si="0"/>
        <v>44721</v>
      </c>
      <c r="J7" s="12" t="s">
        <v>543</v>
      </c>
    </row>
    <row r="8" spans="1:11" x14ac:dyDescent="0.25">
      <c r="A8" s="6"/>
      <c r="B8" s="7">
        <f>COUNTA($D$5:$D8)</f>
        <v>4</v>
      </c>
      <c r="C8" s="41"/>
      <c r="D8" s="7" t="s">
        <v>13</v>
      </c>
      <c r="E8" s="7">
        <v>11230157</v>
      </c>
      <c r="F8" s="7" t="str">
        <f>_xlfn.XLOOKUP(E8,[1]Hoja2!$B:$B,[1]Hoja2!$D:$D,"",0,1)</f>
        <v>Documento modificatorio (estat...</v>
      </c>
      <c r="G8" s="7" t="str">
        <f t="shared" ref="G8:G71" si="1">LEFT(D8,LEN(D8))</f>
        <v>220525_Atacama Salt Lakes SpA_ Escritura  ACTA SED-Revocacion de poderes</v>
      </c>
      <c r="H8" s="7" t="s">
        <v>14</v>
      </c>
      <c r="I8" s="11">
        <f t="shared" si="0"/>
        <v>44706</v>
      </c>
      <c r="J8" s="12" t="s">
        <v>543</v>
      </c>
    </row>
    <row r="9" spans="1:11" x14ac:dyDescent="0.25">
      <c r="A9" s="6"/>
      <c r="B9" s="7">
        <f>COUNTA($D$5:$D9)</f>
        <v>5</v>
      </c>
      <c r="C9" s="41"/>
      <c r="D9" s="7" t="s">
        <v>15</v>
      </c>
      <c r="E9" s="7">
        <v>15152098</v>
      </c>
      <c r="F9" s="7" t="str">
        <f>_xlfn.XLOOKUP(E9,[1]Hoja2!$B:$B,[1]Hoja2!$D:$D,"",0,1)</f>
        <v>BBRR_Escritura</v>
      </c>
      <c r="G9" s="7" t="str">
        <f t="shared" si="1"/>
        <v>240523 ASL Copia Escritura 3 SED</v>
      </c>
      <c r="H9" s="7" t="s">
        <v>16</v>
      </c>
      <c r="I9" s="11">
        <f t="shared" si="0"/>
        <v>45435</v>
      </c>
      <c r="J9" s="12" t="s">
        <v>543</v>
      </c>
    </row>
    <row r="10" spans="1:11" x14ac:dyDescent="0.25">
      <c r="A10" s="6"/>
      <c r="B10" s="7">
        <f>COUNTA($D$5:$D10)</f>
        <v>6</v>
      </c>
      <c r="C10" s="41"/>
      <c r="D10" s="7" t="s">
        <v>17</v>
      </c>
      <c r="E10" s="7">
        <v>11821610</v>
      </c>
      <c r="F10" s="7" t="str">
        <f>_xlfn.XLOOKUP(E10,[1]Hoja2!$B:$B,[1]Hoja2!$D:$D,"",0,1)</f>
        <v>Escritura de Constitución</v>
      </c>
      <c r="G10" s="7" t="str">
        <f>LEFT(D10,LEN(D10))</f>
        <v>181025 Atacama Salt Lakes SpA_Constitución</v>
      </c>
      <c r="H10" s="7" t="s">
        <v>18</v>
      </c>
      <c r="I10" s="11">
        <f t="shared" si="0"/>
        <v>43398</v>
      </c>
      <c r="J10" s="12" t="s">
        <v>543</v>
      </c>
    </row>
    <row r="11" spans="1:11" x14ac:dyDescent="0.25">
      <c r="A11" s="6"/>
      <c r="B11" s="7">
        <f>COUNTA($D$5:$D11)</f>
        <v>7</v>
      </c>
      <c r="C11" s="41"/>
      <c r="D11" s="7" t="s">
        <v>19</v>
      </c>
      <c r="E11" s="7">
        <v>17999870</v>
      </c>
      <c r="F11" s="7" t="str">
        <f>_xlfn.XLOOKUP(E11,[1]Hoja2!$B:$B,[1]Hoja2!$D:$D,"",0,1)</f>
        <v>Escritura pública</v>
      </c>
      <c r="G11" s="7" t="str">
        <f t="shared" si="1"/>
        <v>181030 Atacama Salt Lakes SpA_EP Reducción Primera</v>
      </c>
      <c r="H11" s="7" t="s">
        <v>20</v>
      </c>
      <c r="I11" s="11">
        <f t="shared" si="0"/>
        <v>43403</v>
      </c>
      <c r="J11" s="12" t="s">
        <v>543</v>
      </c>
    </row>
    <row r="12" spans="1:11" x14ac:dyDescent="0.25">
      <c r="A12" s="6"/>
      <c r="B12" s="7">
        <f>COUNTA($D$5:$D12)</f>
        <v>8</v>
      </c>
      <c r="C12" s="41"/>
      <c r="D12" s="7" t="s">
        <v>21</v>
      </c>
      <c r="E12" s="7">
        <v>17999967</v>
      </c>
      <c r="F12" s="7" t="str">
        <f>_xlfn.XLOOKUP(E12,[1]Hoja2!$B:$B,[1]Hoja2!$D:$D,"",0,1)</f>
        <v>Acta de sesión de directorio</v>
      </c>
      <c r="G12" s="7" t="str">
        <f t="shared" si="1"/>
        <v>181122 Atacama Salt Lakes SpA_Inscripción Primera Sesión Di</v>
      </c>
      <c r="H12" s="7" t="s">
        <v>22</v>
      </c>
      <c r="I12" s="11">
        <f t="shared" si="0"/>
        <v>43426</v>
      </c>
      <c r="J12" s="12" t="s">
        <v>543</v>
      </c>
    </row>
    <row r="13" spans="1:11" x14ac:dyDescent="0.25">
      <c r="A13" s="6"/>
      <c r="B13" s="7">
        <f>COUNTA($D$5:$D13)</f>
        <v>9</v>
      </c>
      <c r="C13" s="41"/>
      <c r="D13" s="7" t="s">
        <v>23</v>
      </c>
      <c r="E13" s="7">
        <v>18000016</v>
      </c>
      <c r="F13" s="7" t="str">
        <f>_xlfn.XLOOKUP(E13,[1]Hoja2!$B:$B,[1]Hoja2!$D:$D,"",0,1)</f>
        <v>Extracto de protocolización de...</v>
      </c>
      <c r="G13" s="7" t="str">
        <f t="shared" si="1"/>
        <v>181115 Atacama Salt Lakes SpA_Protocolización Extracto Consti</v>
      </c>
      <c r="H13" s="7" t="s">
        <v>24</v>
      </c>
      <c r="I13" s="11">
        <f t="shared" si="0"/>
        <v>43419</v>
      </c>
      <c r="J13" s="12" t="s">
        <v>543</v>
      </c>
    </row>
    <row r="14" spans="1:11" x14ac:dyDescent="0.25">
      <c r="A14" s="6"/>
      <c r="B14" s="7">
        <f>COUNTA($D$5:$D14)</f>
        <v>10</v>
      </c>
      <c r="C14" s="41"/>
      <c r="D14" s="7" t="s">
        <v>25</v>
      </c>
      <c r="E14" s="7">
        <v>18000051</v>
      </c>
      <c r="F14" s="7" t="str">
        <f>_xlfn.XLOOKUP(E14,[1]Hoja2!$B:$B,[1]Hoja2!$D:$D,"",0,1)</f>
        <v>Acta de juntas de accionistas ...</v>
      </c>
      <c r="G14" s="7" t="str">
        <f t="shared" si="1"/>
        <v>181030 Atacama Salt Lakes SpA_REP Primera Sesión Directorio</v>
      </c>
      <c r="H14" s="7" t="s">
        <v>20</v>
      </c>
      <c r="I14" s="11">
        <f t="shared" si="0"/>
        <v>43403</v>
      </c>
      <c r="J14" s="12" t="s">
        <v>543</v>
      </c>
    </row>
    <row r="15" spans="1:11" x14ac:dyDescent="0.25">
      <c r="A15" s="6"/>
      <c r="B15" s="7">
        <f>COUNTA($D$5:$D15)</f>
        <v>11</v>
      </c>
      <c r="C15" s="41"/>
      <c r="D15" s="7" t="s">
        <v>26</v>
      </c>
      <c r="E15" s="7">
        <v>18000095</v>
      </c>
      <c r="F15" s="7" t="str">
        <f>_xlfn.XLOOKUP(E15,[1]Hoja2!$B:$B,[1]Hoja2!$D:$D,"",0,1)</f>
        <v>BBRR_Otro</v>
      </c>
      <c r="G15" s="7" t="str">
        <f t="shared" si="1"/>
        <v>240513 Comprobante Modificacion y Actualizacion de Informacion - 9046885</v>
      </c>
      <c r="H15" s="7" t="s">
        <v>27</v>
      </c>
      <c r="I15" s="11">
        <f t="shared" si="0"/>
        <v>45425</v>
      </c>
      <c r="J15" s="12" t="s">
        <v>543</v>
      </c>
    </row>
    <row r="16" spans="1:11" x14ac:dyDescent="0.25">
      <c r="A16" s="6"/>
      <c r="B16" s="7">
        <f>COUNTA($D$5:$D16)</f>
        <v>12</v>
      </c>
      <c r="C16" s="41"/>
      <c r="D16" s="7" t="s">
        <v>28</v>
      </c>
      <c r="E16" s="7">
        <v>18000986</v>
      </c>
      <c r="F16" s="7" t="str">
        <f>_xlfn.XLOOKUP(E16,[1]Hoja2!$B:$B,[1]Hoja2!$D:$D,"",0,1)</f>
        <v>Antecedentes de Respaldo</v>
      </c>
      <c r="G16" s="7" t="str">
        <f t="shared" si="1"/>
        <v>241015 Formulario Solicitud_Antecedentes_Proyecto  Atacama Salt Lakes SpA</v>
      </c>
      <c r="H16" s="7" t="s">
        <v>29</v>
      </c>
      <c r="I16" s="11">
        <f t="shared" si="0"/>
        <v>45580</v>
      </c>
      <c r="J16" s="12" t="s">
        <v>543</v>
      </c>
    </row>
    <row r="17" spans="1:11" x14ac:dyDescent="0.25">
      <c r="A17" s="6"/>
      <c r="B17" s="7">
        <f>COUNTA($D$5:$D17)</f>
        <v>13</v>
      </c>
      <c r="C17" s="41" t="s">
        <v>698</v>
      </c>
      <c r="D17" s="7" t="s">
        <v>30</v>
      </c>
      <c r="E17" s="7">
        <v>18001069</v>
      </c>
      <c r="F17" s="7" t="str">
        <f>_xlfn.XLOOKUP(E17,[1]Hoja2!$B:$B,[1]Hoja2!$D:$D,"",0,1)</f>
        <v>BBRR_Fotos del proyecto</v>
      </c>
      <c r="G17" s="7" t="str">
        <f t="shared" si="1"/>
        <v>250313 Imagenes proyecto Laguna Verde</v>
      </c>
      <c r="H17" s="7" t="s">
        <v>31</v>
      </c>
      <c r="I17" s="11">
        <f t="shared" si="0"/>
        <v>45729</v>
      </c>
      <c r="J17" s="12" t="s">
        <v>543</v>
      </c>
    </row>
    <row r="18" spans="1:11" x14ac:dyDescent="0.25">
      <c r="A18" s="6"/>
      <c r="B18" s="7">
        <f>COUNTA($D$5:$D18)</f>
        <v>14</v>
      </c>
      <c r="C18" s="41" t="s">
        <v>699</v>
      </c>
      <c r="D18" s="7" t="s">
        <v>32</v>
      </c>
      <c r="E18" s="7">
        <v>18001222</v>
      </c>
      <c r="F18" s="7" t="str">
        <f>_xlfn.XLOOKUP(E18,[1]Hoja2!$B:$B,[1]Hoja2!$D:$D,"",0,1)</f>
        <v>BBRR_Otro</v>
      </c>
      <c r="G18" s="7" t="str">
        <f t="shared" si="1"/>
        <v>250313 Laguna verde</v>
      </c>
      <c r="H18" s="7" t="s">
        <v>33</v>
      </c>
      <c r="I18" s="11">
        <f t="shared" si="0"/>
        <v>45729</v>
      </c>
      <c r="J18" s="12" t="s">
        <v>543</v>
      </c>
    </row>
    <row r="19" spans="1:11" x14ac:dyDescent="0.25">
      <c r="A19" s="6"/>
      <c r="B19" s="7">
        <f>COUNTA($D$5:$D19)</f>
        <v>15</v>
      </c>
      <c r="C19" s="41"/>
      <c r="D19" s="7" t="s">
        <v>34</v>
      </c>
      <c r="E19" s="7">
        <v>18002083</v>
      </c>
      <c r="F19" s="7" t="str">
        <f>_xlfn.XLOOKUP(E19,[1]Hoja2!$B:$B,[1]Hoja2!$D:$D,"",0,1)</f>
        <v>Factura</v>
      </c>
      <c r="G19" s="7" t="str">
        <f t="shared" si="1"/>
        <v>220104 BIGBEARDRILLING_83</v>
      </c>
      <c r="H19" s="7" t="s">
        <v>35</v>
      </c>
      <c r="I19" s="11">
        <f t="shared" si="0"/>
        <v>44565</v>
      </c>
      <c r="J19" s="12" t="s">
        <v>543</v>
      </c>
      <c r="K19">
        <f>VALUE(_xlfn.TEXTAFTER(D19,"_"))</f>
        <v>83</v>
      </c>
    </row>
    <row r="20" spans="1:11" x14ac:dyDescent="0.25">
      <c r="A20" s="6"/>
      <c r="B20" s="7">
        <f>COUNTA($D$5:$D20)</f>
        <v>16</v>
      </c>
      <c r="C20" s="41"/>
      <c r="D20" s="7" t="s">
        <v>36</v>
      </c>
      <c r="E20" s="7">
        <v>18002196</v>
      </c>
      <c r="F20" s="7" t="str">
        <f>_xlfn.XLOOKUP(E20,[1]Hoja2!$B:$B,[1]Hoja2!$D:$D,"",0,1)</f>
        <v>Factura</v>
      </c>
      <c r="G20" s="7" t="str">
        <f t="shared" si="1"/>
        <v>220120 BIGBEARDRILLING_84</v>
      </c>
      <c r="H20" s="7" t="s">
        <v>35</v>
      </c>
      <c r="I20" s="11">
        <f t="shared" si="0"/>
        <v>44581</v>
      </c>
      <c r="J20" s="12" t="s">
        <v>543</v>
      </c>
      <c r="K20">
        <f t="shared" ref="K20:K64" si="2">VALUE(_xlfn.TEXTAFTER(D20,"_"))</f>
        <v>84</v>
      </c>
    </row>
    <row r="21" spans="1:11" x14ac:dyDescent="0.25">
      <c r="A21" s="6"/>
      <c r="B21" s="7">
        <f>COUNTA($D$5:$D21)</f>
        <v>17</v>
      </c>
      <c r="C21" s="41"/>
      <c r="D21" s="7" t="s">
        <v>37</v>
      </c>
      <c r="E21" s="7">
        <v>18002209</v>
      </c>
      <c r="F21" s="7" t="str">
        <f>_xlfn.XLOOKUP(E21,[1]Hoja2!$B:$B,[1]Hoja2!$D:$D,"",0,1)</f>
        <v>Factura</v>
      </c>
      <c r="G21" s="7" t="str">
        <f t="shared" si="1"/>
        <v>220208 BIRBEARDRILLING_87</v>
      </c>
      <c r="H21" s="7" t="s">
        <v>35</v>
      </c>
      <c r="I21" s="11">
        <f t="shared" si="0"/>
        <v>44600</v>
      </c>
      <c r="J21" s="12" t="s">
        <v>543</v>
      </c>
      <c r="K21">
        <f t="shared" si="2"/>
        <v>87</v>
      </c>
    </row>
    <row r="22" spans="1:11" x14ac:dyDescent="0.25">
      <c r="A22" s="6"/>
      <c r="B22" s="7">
        <f>COUNTA($D$5:$D22)</f>
        <v>18</v>
      </c>
      <c r="C22" s="41"/>
      <c r="D22" s="7" t="s">
        <v>38</v>
      </c>
      <c r="E22" s="7">
        <v>18002225</v>
      </c>
      <c r="F22" s="7" t="str">
        <f>_xlfn.XLOOKUP(E22,[1]Hoja2!$B:$B,[1]Hoja2!$D:$D,"",0,1)</f>
        <v>Factura</v>
      </c>
      <c r="G22" s="7" t="str">
        <f t="shared" si="1"/>
        <v>220301 BIGBEARDRILLING_89</v>
      </c>
      <c r="H22" s="7" t="s">
        <v>35</v>
      </c>
      <c r="I22" s="11">
        <f t="shared" si="0"/>
        <v>44621</v>
      </c>
      <c r="J22" s="12" t="s">
        <v>543</v>
      </c>
      <c r="K22">
        <f t="shared" si="2"/>
        <v>89</v>
      </c>
    </row>
    <row r="23" spans="1:11" x14ac:dyDescent="0.25">
      <c r="A23" s="6"/>
      <c r="B23" s="7">
        <f>COUNTA($D$5:$D23)</f>
        <v>19</v>
      </c>
      <c r="C23" s="41"/>
      <c r="D23" s="7" t="s">
        <v>39</v>
      </c>
      <c r="E23" s="7">
        <v>18002257</v>
      </c>
      <c r="F23" s="7" t="str">
        <f>_xlfn.XLOOKUP(E23,[1]Hoja2!$B:$B,[1]Hoja2!$D:$D,"",0,1)</f>
        <v>Factura</v>
      </c>
      <c r="G23" s="7" t="str">
        <f t="shared" si="1"/>
        <v>220309 BIGBEARDRILLING_90</v>
      </c>
      <c r="H23" s="7" t="s">
        <v>35</v>
      </c>
      <c r="I23" s="11">
        <f t="shared" si="0"/>
        <v>44629</v>
      </c>
      <c r="J23" s="12" t="s">
        <v>543</v>
      </c>
      <c r="K23">
        <f t="shared" si="2"/>
        <v>90</v>
      </c>
    </row>
    <row r="24" spans="1:11" x14ac:dyDescent="0.25">
      <c r="A24" s="6"/>
      <c r="B24" s="7">
        <f>COUNTA($D$5:$D24)</f>
        <v>20</v>
      </c>
      <c r="C24" s="41"/>
      <c r="D24" s="7" t="s">
        <v>40</v>
      </c>
      <c r="E24" s="7">
        <v>18002338</v>
      </c>
      <c r="F24" s="7" t="str">
        <f>_xlfn.XLOOKUP(E24,[1]Hoja2!$B:$B,[1]Hoja2!$D:$D,"",0,1)</f>
        <v>Factura</v>
      </c>
      <c r="G24" s="7" t="str">
        <f t="shared" si="1"/>
        <v>220324 BIGBEARDRILLING_93</v>
      </c>
      <c r="H24" s="7" t="s">
        <v>35</v>
      </c>
      <c r="I24" s="11">
        <f t="shared" si="0"/>
        <v>44644</v>
      </c>
      <c r="J24" s="12" t="s">
        <v>543</v>
      </c>
      <c r="K24">
        <f t="shared" si="2"/>
        <v>93</v>
      </c>
    </row>
    <row r="25" spans="1:11" x14ac:dyDescent="0.25">
      <c r="A25" s="6"/>
      <c r="B25" s="7">
        <f>COUNTA($D$5:$D25)</f>
        <v>21</v>
      </c>
      <c r="C25" s="41"/>
      <c r="D25" s="7" t="s">
        <v>41</v>
      </c>
      <c r="E25" s="7">
        <v>18002421</v>
      </c>
      <c r="F25" s="7" t="str">
        <f>_xlfn.XLOOKUP(E25,[1]Hoja2!$B:$B,[1]Hoja2!$D:$D,"",0,1)</f>
        <v>Factura</v>
      </c>
      <c r="G25" s="7" t="str">
        <f t="shared" si="1"/>
        <v>220409 BIGBEARDRILLING_99</v>
      </c>
      <c r="H25" s="7" t="s">
        <v>35</v>
      </c>
      <c r="I25" s="11">
        <f t="shared" si="0"/>
        <v>44660</v>
      </c>
      <c r="J25" s="12" t="s">
        <v>543</v>
      </c>
      <c r="K25">
        <f t="shared" si="2"/>
        <v>99</v>
      </c>
    </row>
    <row r="26" spans="1:11" x14ac:dyDescent="0.25">
      <c r="A26" s="6"/>
      <c r="B26" s="7">
        <f>COUNTA($D$5:$D26)</f>
        <v>22</v>
      </c>
      <c r="C26" s="41"/>
      <c r="D26" s="7" t="s">
        <v>42</v>
      </c>
      <c r="E26" s="7">
        <v>18002436</v>
      </c>
      <c r="F26" s="7" t="str">
        <f>_xlfn.XLOOKUP(E26,[1]Hoja2!$B:$B,[1]Hoja2!$D:$D,"",0,1)</f>
        <v>Factura</v>
      </c>
      <c r="G26" s="7" t="str">
        <f t="shared" si="1"/>
        <v>220425 BIGBEARDRILLING_100</v>
      </c>
      <c r="H26" s="7" t="s">
        <v>35</v>
      </c>
      <c r="I26" s="11">
        <f t="shared" si="0"/>
        <v>44676</v>
      </c>
      <c r="J26" s="12" t="s">
        <v>543</v>
      </c>
      <c r="K26">
        <f t="shared" si="2"/>
        <v>100</v>
      </c>
    </row>
    <row r="27" spans="1:11" x14ac:dyDescent="0.25">
      <c r="A27" s="6"/>
      <c r="B27" s="7">
        <f>COUNTA($D$5:$D27)</f>
        <v>23</v>
      </c>
      <c r="C27" s="41"/>
      <c r="D27" s="7" t="s">
        <v>43</v>
      </c>
      <c r="E27" s="7">
        <v>18002449</v>
      </c>
      <c r="F27" s="7" t="str">
        <f>_xlfn.XLOOKUP(E27,[1]Hoja2!$B:$B,[1]Hoja2!$D:$D,"",0,1)</f>
        <v>Factura</v>
      </c>
      <c r="G27" s="7" t="str">
        <f t="shared" si="1"/>
        <v>220527 BIGBEARDRILLING_110</v>
      </c>
      <c r="H27" s="7" t="s">
        <v>35</v>
      </c>
      <c r="I27" s="11">
        <f t="shared" si="0"/>
        <v>44708</v>
      </c>
      <c r="J27" s="12" t="s">
        <v>543</v>
      </c>
      <c r="K27">
        <f t="shared" si="2"/>
        <v>110</v>
      </c>
    </row>
    <row r="28" spans="1:11" x14ac:dyDescent="0.25">
      <c r="A28" s="6"/>
      <c r="B28" s="7">
        <f>COUNTA($D$5:$D28)</f>
        <v>24</v>
      </c>
      <c r="C28" s="41"/>
      <c r="D28" s="7" t="s">
        <v>44</v>
      </c>
      <c r="E28" s="7">
        <v>18002466</v>
      </c>
      <c r="F28" s="7" t="str">
        <f>_xlfn.XLOOKUP(E28,[1]Hoja2!$B:$B,[1]Hoja2!$D:$D,"",0,1)</f>
        <v>Factura</v>
      </c>
      <c r="G28" s="7" t="str">
        <f t="shared" si="1"/>
        <v>220708 BIGBEARDRILLING_116</v>
      </c>
      <c r="H28" s="7" t="s">
        <v>35</v>
      </c>
      <c r="I28" s="11">
        <f t="shared" si="0"/>
        <v>44750</v>
      </c>
      <c r="J28" s="12" t="s">
        <v>543</v>
      </c>
      <c r="K28">
        <f t="shared" si="2"/>
        <v>116</v>
      </c>
    </row>
    <row r="29" spans="1:11" x14ac:dyDescent="0.25">
      <c r="A29" s="6"/>
      <c r="B29" s="7">
        <f>COUNTA($D$5:$D29)</f>
        <v>25</v>
      </c>
      <c r="C29" s="41"/>
      <c r="D29" s="7" t="s">
        <v>45</v>
      </c>
      <c r="E29" s="7">
        <v>18002644</v>
      </c>
      <c r="F29" s="7" t="str">
        <f>_xlfn.XLOOKUP(E29,[1]Hoja2!$B:$B,[1]Hoja2!$D:$D,"",0,1)</f>
        <v>Factura</v>
      </c>
      <c r="G29" s="7" t="str">
        <f t="shared" si="1"/>
        <v>221028 TRANSPORTESOSMAR_167</v>
      </c>
      <c r="H29" s="7" t="s">
        <v>35</v>
      </c>
      <c r="I29" s="11">
        <f t="shared" si="0"/>
        <v>44862</v>
      </c>
      <c r="J29" s="12" t="s">
        <v>543</v>
      </c>
      <c r="K29">
        <f t="shared" si="2"/>
        <v>167</v>
      </c>
    </row>
    <row r="30" spans="1:11" x14ac:dyDescent="0.25">
      <c r="A30" s="6"/>
      <c r="B30" s="7">
        <f>COUNTA($D$5:$D30)</f>
        <v>26</v>
      </c>
      <c r="C30" s="41"/>
      <c r="D30" s="7" t="s">
        <v>46</v>
      </c>
      <c r="E30" s="7">
        <v>18002664</v>
      </c>
      <c r="F30" s="7" t="str">
        <f>_xlfn.XLOOKUP(E30,[1]Hoja2!$B:$B,[1]Hoja2!$D:$D,"",0,1)</f>
        <v>Factura</v>
      </c>
      <c r="G30" s="7" t="str">
        <f t="shared" si="1"/>
        <v>221116 TRANSPORTESOSMAR_169</v>
      </c>
      <c r="H30" s="7" t="s">
        <v>35</v>
      </c>
      <c r="I30" s="11">
        <f t="shared" si="0"/>
        <v>44881</v>
      </c>
      <c r="J30" s="12" t="s">
        <v>543</v>
      </c>
      <c r="K30">
        <f t="shared" si="2"/>
        <v>169</v>
      </c>
    </row>
    <row r="31" spans="1:11" x14ac:dyDescent="0.25">
      <c r="A31" s="6"/>
      <c r="B31" s="7">
        <f>COUNTA($D$5:$D31)</f>
        <v>27</v>
      </c>
      <c r="C31" s="41"/>
      <c r="D31" s="7" t="s">
        <v>47</v>
      </c>
      <c r="E31" s="7">
        <v>18002676</v>
      </c>
      <c r="F31" s="7" t="str">
        <f>_xlfn.XLOOKUP(E31,[1]Hoja2!$B:$B,[1]Hoja2!$D:$D,"",0,1)</f>
        <v>Factura</v>
      </c>
      <c r="G31" s="7" t="str">
        <f t="shared" si="1"/>
        <v>221124 ESTEFY_39</v>
      </c>
      <c r="H31" s="7" t="s">
        <v>35</v>
      </c>
      <c r="I31" s="11">
        <f t="shared" si="0"/>
        <v>44889</v>
      </c>
      <c r="J31" s="12" t="s">
        <v>543</v>
      </c>
      <c r="K31">
        <f t="shared" si="2"/>
        <v>39</v>
      </c>
    </row>
    <row r="32" spans="1:11" x14ac:dyDescent="0.25">
      <c r="A32" s="6"/>
      <c r="B32" s="7">
        <f>COUNTA($D$5:$D32)</f>
        <v>28</v>
      </c>
      <c r="C32" s="41"/>
      <c r="D32" s="7" t="s">
        <v>48</v>
      </c>
      <c r="E32" s="7">
        <v>11881560</v>
      </c>
      <c r="F32" s="7" t="str">
        <f>_xlfn.XLOOKUP(E32,[1]Hoja2!$B:$B,[1]Hoja2!$D:$D,"",0,1)</f>
        <v>Factura</v>
      </c>
      <c r="G32" s="7" t="str">
        <f t="shared" si="1"/>
        <v>230112 TRANSPORTESOSMAR_187</v>
      </c>
      <c r="H32" s="7" t="s">
        <v>35</v>
      </c>
      <c r="I32" s="11">
        <f t="shared" si="0"/>
        <v>44938</v>
      </c>
      <c r="J32" s="12" t="s">
        <v>543</v>
      </c>
      <c r="K32">
        <f t="shared" si="2"/>
        <v>187</v>
      </c>
    </row>
    <row r="33" spans="1:11" x14ac:dyDescent="0.25">
      <c r="A33" s="6"/>
      <c r="B33" s="7">
        <f>COUNTA($D$5:$D33)</f>
        <v>29</v>
      </c>
      <c r="C33" s="41"/>
      <c r="D33" s="7" t="s">
        <v>49</v>
      </c>
      <c r="E33" s="7">
        <v>11881562</v>
      </c>
      <c r="F33" s="7" t="str">
        <f>_xlfn.XLOOKUP(E33,[1]Hoja2!$B:$B,[1]Hoja2!$D:$D,"",0,1)</f>
        <v>Factura</v>
      </c>
      <c r="G33" s="7" t="str">
        <f t="shared" si="1"/>
        <v>230118 TRANSPORTESOSMAR_188</v>
      </c>
      <c r="H33" s="7" t="s">
        <v>35</v>
      </c>
      <c r="I33" s="11">
        <f t="shared" si="0"/>
        <v>44944</v>
      </c>
      <c r="J33" s="12" t="s">
        <v>543</v>
      </c>
      <c r="K33">
        <f t="shared" si="2"/>
        <v>188</v>
      </c>
    </row>
    <row r="34" spans="1:11" x14ac:dyDescent="0.25">
      <c r="A34" s="6"/>
      <c r="B34" s="7">
        <f>COUNTA($D$5:$D34)</f>
        <v>30</v>
      </c>
      <c r="C34" s="41"/>
      <c r="D34" s="7" t="s">
        <v>50</v>
      </c>
      <c r="E34" s="7">
        <v>18002784</v>
      </c>
      <c r="F34" s="7" t="str">
        <f>_xlfn.XLOOKUP(E34,[1]Hoja2!$B:$B,[1]Hoja2!$D:$D,"",0,1)</f>
        <v>Factura</v>
      </c>
      <c r="G34" s="7" t="str">
        <f t="shared" si="1"/>
        <v>230120 Estefy_43</v>
      </c>
      <c r="H34" s="7" t="s">
        <v>35</v>
      </c>
      <c r="I34" s="11">
        <f t="shared" si="0"/>
        <v>44946</v>
      </c>
      <c r="J34" s="12" t="s">
        <v>543</v>
      </c>
      <c r="K34">
        <f t="shared" si="2"/>
        <v>43</v>
      </c>
    </row>
    <row r="35" spans="1:11" x14ac:dyDescent="0.25">
      <c r="A35" s="6"/>
      <c r="B35" s="7">
        <f>COUNTA($D$5:$D35)</f>
        <v>31</v>
      </c>
      <c r="C35" s="41"/>
      <c r="D35" s="7" t="s">
        <v>51</v>
      </c>
      <c r="E35" s="7">
        <v>18002810</v>
      </c>
      <c r="F35" s="7" t="str">
        <f>_xlfn.XLOOKUP(E35,[1]Hoja2!$B:$B,[1]Hoja2!$D:$D,"",0,1)</f>
        <v>Factura</v>
      </c>
      <c r="G35" s="7" t="str">
        <f t="shared" si="1"/>
        <v>230208 Estefy_48</v>
      </c>
      <c r="H35" s="7" t="s">
        <v>35</v>
      </c>
      <c r="I35" s="11">
        <f t="shared" si="0"/>
        <v>44965</v>
      </c>
      <c r="J35" s="12" t="s">
        <v>543</v>
      </c>
      <c r="K35">
        <f t="shared" si="2"/>
        <v>48</v>
      </c>
    </row>
    <row r="36" spans="1:11" x14ac:dyDescent="0.25">
      <c r="A36" s="6"/>
      <c r="B36" s="7">
        <f>COUNTA($D$5:$D36)</f>
        <v>32</v>
      </c>
      <c r="C36" s="41"/>
      <c r="D36" s="7" t="s">
        <v>842</v>
      </c>
      <c r="E36" s="7">
        <v>18002819</v>
      </c>
      <c r="F36" s="7" t="str">
        <f>_xlfn.XLOOKUP(E36,[1]Hoja2!$B:$B,[1]Hoja2!$D:$D,"",0,1)</f>
        <v>Factura</v>
      </c>
      <c r="G36" s="7" t="str">
        <f t="shared" si="1"/>
        <v>230221 OsmarFac_205</v>
      </c>
      <c r="H36" s="7" t="s">
        <v>35</v>
      </c>
      <c r="I36" s="11">
        <f t="shared" si="0"/>
        <v>44978</v>
      </c>
      <c r="J36" s="12" t="s">
        <v>543</v>
      </c>
      <c r="K36">
        <f t="shared" si="2"/>
        <v>205</v>
      </c>
    </row>
    <row r="37" spans="1:11" x14ac:dyDescent="0.25">
      <c r="A37" s="6"/>
      <c r="B37" s="7">
        <f>COUNTA($D$5:$D37)</f>
        <v>33</v>
      </c>
      <c r="C37" s="41"/>
      <c r="D37" s="7" t="s">
        <v>53</v>
      </c>
      <c r="E37" s="7">
        <v>18002866</v>
      </c>
      <c r="F37" s="7" t="str">
        <f>_xlfn.XLOOKUP(E37,[1]Hoja2!$B:$B,[1]Hoja2!$D:$D,"",0,1)</f>
        <v>Factura</v>
      </c>
      <c r="G37" s="7" t="str">
        <f t="shared" si="1"/>
        <v>230227 INGENIERIAySERVICIOSHIDROSISTEMAS_1197</v>
      </c>
      <c r="H37" s="7" t="s">
        <v>35</v>
      </c>
      <c r="I37" s="11">
        <f t="shared" si="0"/>
        <v>44984</v>
      </c>
      <c r="J37" s="12" t="s">
        <v>543</v>
      </c>
      <c r="K37">
        <f t="shared" si="2"/>
        <v>1197</v>
      </c>
    </row>
    <row r="38" spans="1:11" x14ac:dyDescent="0.25">
      <c r="A38" s="6"/>
      <c r="B38" s="7">
        <f>COUNTA($D$5:$D38)</f>
        <v>34</v>
      </c>
      <c r="C38" s="41"/>
      <c r="D38" s="7" t="s">
        <v>54</v>
      </c>
      <c r="E38" s="7">
        <v>18002879</v>
      </c>
      <c r="F38" s="7" t="str">
        <f>_xlfn.XLOOKUP(E38,[1]Hoja2!$B:$B,[1]Hoja2!$D:$D,"",0,1)</f>
        <v>Factura</v>
      </c>
      <c r="G38" s="7" t="str">
        <f t="shared" si="1"/>
        <v>230228 GESTIÓNAMBIENTAL_1165</v>
      </c>
      <c r="H38" s="7" t="s">
        <v>35</v>
      </c>
      <c r="I38" s="11">
        <f t="shared" si="0"/>
        <v>44985</v>
      </c>
      <c r="J38" s="12" t="s">
        <v>543</v>
      </c>
      <c r="K38">
        <f t="shared" si="2"/>
        <v>1165</v>
      </c>
    </row>
    <row r="39" spans="1:11" x14ac:dyDescent="0.25">
      <c r="A39" s="6"/>
      <c r="B39" s="7">
        <f>COUNTA($D$5:$D39)</f>
        <v>35</v>
      </c>
      <c r="C39" s="41"/>
      <c r="D39" s="7" t="s">
        <v>55</v>
      </c>
      <c r="E39" s="7">
        <v>18002894</v>
      </c>
      <c r="F39" s="7" t="str">
        <f>_xlfn.XLOOKUP(E39,[1]Hoja2!$B:$B,[1]Hoja2!$D:$D,"",0,1)</f>
        <v>Factura</v>
      </c>
      <c r="G39" s="7" t="str">
        <f t="shared" si="1"/>
        <v>230330 Osmar _220</v>
      </c>
      <c r="H39" s="7" t="s">
        <v>35</v>
      </c>
      <c r="I39" s="11">
        <f t="shared" si="0"/>
        <v>45015</v>
      </c>
      <c r="J39" s="12" t="s">
        <v>543</v>
      </c>
      <c r="K39">
        <f t="shared" si="2"/>
        <v>220</v>
      </c>
    </row>
    <row r="40" spans="1:11" x14ac:dyDescent="0.25">
      <c r="A40" s="6"/>
      <c r="B40" s="7">
        <f>COUNTA($D$5:$D40)</f>
        <v>36</v>
      </c>
      <c r="C40" s="41"/>
      <c r="D40" s="7" t="s">
        <v>56</v>
      </c>
      <c r="E40" s="7">
        <v>18002916</v>
      </c>
      <c r="F40" s="7" t="str">
        <f>_xlfn.XLOOKUP(E40,[1]Hoja2!$B:$B,[1]Hoja2!$D:$D,"",0,1)</f>
        <v>Factura</v>
      </c>
      <c r="G40" s="7" t="str">
        <f t="shared" si="1"/>
        <v>230619 WORLEY_6058</v>
      </c>
      <c r="H40" s="7" t="s">
        <v>35</v>
      </c>
      <c r="I40" s="11">
        <f t="shared" si="0"/>
        <v>45096</v>
      </c>
      <c r="J40" s="12" t="s">
        <v>543</v>
      </c>
      <c r="K40">
        <f t="shared" si="2"/>
        <v>6058</v>
      </c>
    </row>
    <row r="41" spans="1:11" x14ac:dyDescent="0.25">
      <c r="A41" s="6"/>
      <c r="B41" s="7">
        <f>COUNTA($D$5:$D41)</f>
        <v>37</v>
      </c>
      <c r="C41" s="41"/>
      <c r="D41" s="7" t="s">
        <v>57</v>
      </c>
      <c r="E41" s="7">
        <v>18002926</v>
      </c>
      <c r="F41" s="7" t="str">
        <f>_xlfn.XLOOKUP(E41,[1]Hoja2!$B:$B,[1]Hoja2!$D:$D,"",0,1)</f>
        <v>Factura</v>
      </c>
      <c r="G41" s="7" t="str">
        <f t="shared" si="1"/>
        <v>230630 GestionAmbiental_1484</v>
      </c>
      <c r="H41" s="7" t="s">
        <v>35</v>
      </c>
      <c r="I41" s="11">
        <f t="shared" si="0"/>
        <v>45107</v>
      </c>
      <c r="J41" s="12" t="s">
        <v>543</v>
      </c>
      <c r="K41">
        <f t="shared" si="2"/>
        <v>1484</v>
      </c>
    </row>
    <row r="42" spans="1:11" x14ac:dyDescent="0.25">
      <c r="A42" s="6"/>
      <c r="B42" s="7">
        <f>COUNTA($D$5:$D42)</f>
        <v>38</v>
      </c>
      <c r="C42" s="41"/>
      <c r="D42" s="7" t="s">
        <v>58</v>
      </c>
      <c r="E42" s="7">
        <v>18002949</v>
      </c>
      <c r="F42" s="7" t="str">
        <f>_xlfn.XLOOKUP(E42,[1]Hoja2!$B:$B,[1]Hoja2!$D:$D,"",0,1)</f>
        <v>Factura</v>
      </c>
      <c r="G42" s="7" t="str">
        <f t="shared" si="1"/>
        <v>230726 GESTIÓNAMBIENTAL_1514</v>
      </c>
      <c r="H42" s="7" t="s">
        <v>35</v>
      </c>
      <c r="I42" s="11">
        <f t="shared" si="0"/>
        <v>45133</v>
      </c>
      <c r="J42" s="12" t="s">
        <v>543</v>
      </c>
      <c r="K42">
        <f t="shared" si="2"/>
        <v>1514</v>
      </c>
    </row>
    <row r="43" spans="1:11" x14ac:dyDescent="0.25">
      <c r="A43" s="6"/>
      <c r="B43" s="7">
        <f>COUNTA($D$5:$D43)</f>
        <v>39</v>
      </c>
      <c r="C43" s="41"/>
      <c r="D43" s="7" t="s">
        <v>59</v>
      </c>
      <c r="E43" s="7">
        <v>18002976</v>
      </c>
      <c r="F43" s="7" t="str">
        <f>_xlfn.XLOOKUP(E43,[1]Hoja2!$B:$B,[1]Hoja2!$D:$D,"",0,1)</f>
        <v>Factura</v>
      </c>
      <c r="G43" s="7" t="str">
        <f t="shared" si="1"/>
        <v>240110 SNGINVESTMENTGROUP_96</v>
      </c>
      <c r="H43" s="7" t="s">
        <v>35</v>
      </c>
      <c r="I43" s="11">
        <f t="shared" si="0"/>
        <v>45301</v>
      </c>
      <c r="J43" s="12" t="s">
        <v>543</v>
      </c>
      <c r="K43">
        <f t="shared" si="2"/>
        <v>96</v>
      </c>
    </row>
    <row r="44" spans="1:11" x14ac:dyDescent="0.25">
      <c r="A44" s="6"/>
      <c r="B44" s="7">
        <f>COUNTA($D$5:$D44)</f>
        <v>40</v>
      </c>
      <c r="C44" s="41"/>
      <c r="D44" s="7" t="s">
        <v>60</v>
      </c>
      <c r="E44" s="7">
        <v>18003001</v>
      </c>
      <c r="F44" s="7" t="str">
        <f>_xlfn.XLOOKUP(E44,[1]Hoja2!$B:$B,[1]Hoja2!$D:$D,"",0,1)</f>
        <v>Factura</v>
      </c>
      <c r="G44" s="7" t="str">
        <f t="shared" si="1"/>
        <v>240110 WELLDRILLINGSERVICE_14</v>
      </c>
      <c r="H44" s="7" t="s">
        <v>35</v>
      </c>
      <c r="I44" s="11">
        <f t="shared" si="0"/>
        <v>45301</v>
      </c>
      <c r="J44" s="12" t="s">
        <v>543</v>
      </c>
      <c r="K44">
        <f t="shared" si="2"/>
        <v>14</v>
      </c>
    </row>
    <row r="45" spans="1:11" x14ac:dyDescent="0.25">
      <c r="A45" s="6"/>
      <c r="B45" s="7">
        <f>COUNTA($D$5:$D45)</f>
        <v>41</v>
      </c>
      <c r="C45" s="41"/>
      <c r="D45" s="7" t="s">
        <v>61</v>
      </c>
      <c r="E45" s="7">
        <v>18003021</v>
      </c>
      <c r="F45" s="7" t="str">
        <f>_xlfn.XLOOKUP(E45,[1]Hoja2!$B:$B,[1]Hoja2!$D:$D,"",0,1)</f>
        <v>Factura</v>
      </c>
      <c r="G45" s="7" t="str">
        <f t="shared" si="1"/>
        <v>240117 BIGBEARDRILLING_159</v>
      </c>
      <c r="H45" s="7" t="s">
        <v>35</v>
      </c>
      <c r="I45" s="11">
        <f t="shared" si="0"/>
        <v>45308</v>
      </c>
      <c r="J45" s="12" t="s">
        <v>543</v>
      </c>
      <c r="K45">
        <f t="shared" si="2"/>
        <v>159</v>
      </c>
    </row>
    <row r="46" spans="1:11" x14ac:dyDescent="0.25">
      <c r="A46" s="6"/>
      <c r="B46" s="7">
        <f>COUNTA($D$5:$D46)</f>
        <v>42</v>
      </c>
      <c r="C46" s="41"/>
      <c r="D46" s="7" t="s">
        <v>62</v>
      </c>
      <c r="E46" s="7">
        <v>18003035</v>
      </c>
      <c r="F46" s="7" t="str">
        <f>_xlfn.XLOOKUP(E46,[1]Hoja2!$B:$B,[1]Hoja2!$D:$D,"",0,1)</f>
        <v>Factura</v>
      </c>
      <c r="G46" s="7" t="str">
        <f t="shared" si="1"/>
        <v>240129 BIGBEARDRILLING_160</v>
      </c>
      <c r="H46" s="7" t="s">
        <v>35</v>
      </c>
      <c r="I46" s="11">
        <f t="shared" si="0"/>
        <v>45320</v>
      </c>
      <c r="J46" s="12" t="s">
        <v>543</v>
      </c>
      <c r="K46">
        <f t="shared" si="2"/>
        <v>160</v>
      </c>
    </row>
    <row r="47" spans="1:11" x14ac:dyDescent="0.25">
      <c r="A47" s="6"/>
      <c r="B47" s="7">
        <f>COUNTA($D$5:$D47)</f>
        <v>43</v>
      </c>
      <c r="C47" s="41"/>
      <c r="D47" s="7" t="s">
        <v>63</v>
      </c>
      <c r="E47" s="7">
        <v>18003063</v>
      </c>
      <c r="F47" s="7" t="str">
        <f>_xlfn.XLOOKUP(E47,[1]Hoja2!$B:$B,[1]Hoja2!$D:$D,"",0,1)</f>
        <v>Factura</v>
      </c>
      <c r="G47" s="7" t="str">
        <f t="shared" si="1"/>
        <v>240202 EstefySPA_79</v>
      </c>
      <c r="H47" s="7" t="s">
        <v>35</v>
      </c>
      <c r="I47" s="11">
        <f t="shared" si="0"/>
        <v>45324</v>
      </c>
      <c r="J47" s="12" t="s">
        <v>543</v>
      </c>
      <c r="K47">
        <f t="shared" si="2"/>
        <v>79</v>
      </c>
    </row>
    <row r="48" spans="1:11" x14ac:dyDescent="0.25">
      <c r="A48" s="6"/>
      <c r="B48" s="7">
        <f>COUNTA($D$5:$D48)</f>
        <v>44</v>
      </c>
      <c r="C48" s="41"/>
      <c r="D48" s="7" t="s">
        <v>64</v>
      </c>
      <c r="E48" s="7">
        <v>18003094</v>
      </c>
      <c r="F48" s="7" t="str">
        <f>_xlfn.XLOOKUP(E48,[1]Hoja2!$B:$B,[1]Hoja2!$D:$D,"",0,1)</f>
        <v>Factura</v>
      </c>
      <c r="G48" s="7" t="str">
        <f t="shared" si="1"/>
        <v>240207 BIGBEARDRILLING_161</v>
      </c>
      <c r="H48" s="7" t="s">
        <v>35</v>
      </c>
      <c r="I48" s="11">
        <f t="shared" si="0"/>
        <v>45329</v>
      </c>
      <c r="J48" s="12" t="s">
        <v>543</v>
      </c>
      <c r="K48">
        <f t="shared" si="2"/>
        <v>161</v>
      </c>
    </row>
    <row r="49" spans="1:11" x14ac:dyDescent="0.25">
      <c r="A49" s="6"/>
      <c r="B49" s="7">
        <f>COUNTA($D$5:$D49)</f>
        <v>45</v>
      </c>
      <c r="C49" s="41"/>
      <c r="D49" s="7" t="s">
        <v>65</v>
      </c>
      <c r="E49" s="7">
        <v>18003152</v>
      </c>
      <c r="F49" s="7" t="str">
        <f>_xlfn.XLOOKUP(E49,[1]Hoja2!$B:$B,[1]Hoja2!$D:$D,"",0,1)</f>
        <v>Factura</v>
      </c>
      <c r="G49" s="7" t="str">
        <f t="shared" si="1"/>
        <v>240208 BIGBEARDRILLING_162</v>
      </c>
      <c r="H49" s="7" t="s">
        <v>35</v>
      </c>
      <c r="I49" s="11">
        <f t="shared" si="0"/>
        <v>45330</v>
      </c>
      <c r="J49" s="12" t="s">
        <v>543</v>
      </c>
      <c r="K49">
        <f t="shared" si="2"/>
        <v>162</v>
      </c>
    </row>
    <row r="50" spans="1:11" x14ac:dyDescent="0.25">
      <c r="A50" s="6"/>
      <c r="B50" s="7">
        <f>COUNTA($D$5:$D50)</f>
        <v>46</v>
      </c>
      <c r="C50" s="41"/>
      <c r="D50" s="7" t="s">
        <v>66</v>
      </c>
      <c r="E50" s="7">
        <v>18003168</v>
      </c>
      <c r="F50" s="7" t="str">
        <f>_xlfn.XLOOKUP(E50,[1]Hoja2!$B:$B,[1]Hoja2!$D:$D,"",0,1)</f>
        <v>Factura</v>
      </c>
      <c r="G50" s="7" t="str">
        <f t="shared" si="1"/>
        <v>240227 SNGINVESTMENTGROUP_102</v>
      </c>
      <c r="H50" s="7" t="s">
        <v>35</v>
      </c>
      <c r="I50" s="11">
        <f t="shared" si="0"/>
        <v>45349</v>
      </c>
      <c r="J50" s="12" t="s">
        <v>543</v>
      </c>
      <c r="K50">
        <f t="shared" si="2"/>
        <v>102</v>
      </c>
    </row>
    <row r="51" spans="1:11" x14ac:dyDescent="0.25">
      <c r="A51" s="6"/>
      <c r="B51" s="7">
        <f>COUNTA($D$5:$D51)</f>
        <v>47</v>
      </c>
      <c r="C51" s="41"/>
      <c r="D51" s="7" t="s">
        <v>67</v>
      </c>
      <c r="E51" s="7">
        <v>18003180</v>
      </c>
      <c r="F51" s="7" t="str">
        <f>_xlfn.XLOOKUP(E51,[1]Hoja2!$B:$B,[1]Hoja2!$D:$D,"",0,1)</f>
        <v>Factura</v>
      </c>
      <c r="G51" s="7" t="str">
        <f t="shared" si="1"/>
        <v>240305 BIGBEARDRILLING_163</v>
      </c>
      <c r="H51" s="7" t="s">
        <v>35</v>
      </c>
      <c r="I51" s="11">
        <f t="shared" si="0"/>
        <v>45356</v>
      </c>
      <c r="J51" s="12" t="s">
        <v>543</v>
      </c>
      <c r="K51">
        <f t="shared" si="2"/>
        <v>163</v>
      </c>
    </row>
    <row r="52" spans="1:11" x14ac:dyDescent="0.25">
      <c r="A52" s="6"/>
      <c r="B52" s="7">
        <f>COUNTA($D$5:$D52)</f>
        <v>48</v>
      </c>
      <c r="C52" s="41"/>
      <c r="D52" s="7" t="s">
        <v>68</v>
      </c>
      <c r="E52" s="7">
        <v>18003194</v>
      </c>
      <c r="F52" s="7" t="str">
        <f>_xlfn.XLOOKUP(E52,[1]Hoja2!$B:$B,[1]Hoja2!$D:$D,"",0,1)</f>
        <v>Factura</v>
      </c>
      <c r="G52" s="7" t="str">
        <f t="shared" si="1"/>
        <v>240318 SNGINVESTMENTGROUP_105</v>
      </c>
      <c r="H52" s="7" t="s">
        <v>35</v>
      </c>
      <c r="I52" s="11">
        <f t="shared" si="0"/>
        <v>45369</v>
      </c>
      <c r="J52" s="12" t="s">
        <v>543</v>
      </c>
      <c r="K52">
        <f t="shared" si="2"/>
        <v>105</v>
      </c>
    </row>
    <row r="53" spans="1:11" x14ac:dyDescent="0.25">
      <c r="A53" s="6"/>
      <c r="B53" s="7">
        <f>COUNTA($D$5:$D53)</f>
        <v>49</v>
      </c>
      <c r="C53" s="41"/>
      <c r="D53" s="7" t="s">
        <v>69</v>
      </c>
      <c r="E53" s="7">
        <v>18003217</v>
      </c>
      <c r="F53" s="7" t="str">
        <f>_xlfn.XLOOKUP(E53,[1]Hoja2!$B:$B,[1]Hoja2!$D:$D,"",0,1)</f>
        <v>Factura</v>
      </c>
      <c r="G53" s="7" t="str">
        <f t="shared" si="1"/>
        <v>240319 ESTEFY_84</v>
      </c>
      <c r="H53" s="7" t="s">
        <v>35</v>
      </c>
      <c r="I53" s="11">
        <f t="shared" si="0"/>
        <v>45370</v>
      </c>
      <c r="J53" s="12" t="s">
        <v>543</v>
      </c>
      <c r="K53">
        <f t="shared" si="2"/>
        <v>84</v>
      </c>
    </row>
    <row r="54" spans="1:11" x14ac:dyDescent="0.25">
      <c r="A54" s="6"/>
      <c r="B54" s="7">
        <f>COUNTA($D$5:$D54)</f>
        <v>50</v>
      </c>
      <c r="C54" s="41"/>
      <c r="D54" s="7" t="s">
        <v>70</v>
      </c>
      <c r="E54" s="7">
        <v>18003234</v>
      </c>
      <c r="F54" s="7" t="str">
        <f>_xlfn.XLOOKUP(E54,[1]Hoja2!$B:$B,[1]Hoja2!$D:$D,"",0,1)</f>
        <v>Factura</v>
      </c>
      <c r="G54" s="7" t="str">
        <f t="shared" si="1"/>
        <v>240326 BIGBEARDRILLING_168</v>
      </c>
      <c r="H54" s="7" t="s">
        <v>35</v>
      </c>
      <c r="I54" s="11">
        <f t="shared" si="0"/>
        <v>45377</v>
      </c>
      <c r="J54" s="12" t="s">
        <v>543</v>
      </c>
      <c r="K54">
        <f t="shared" si="2"/>
        <v>168</v>
      </c>
    </row>
    <row r="55" spans="1:11" x14ac:dyDescent="0.25">
      <c r="A55" s="6"/>
      <c r="B55" s="7">
        <f>COUNTA($D$5:$D55)</f>
        <v>51</v>
      </c>
      <c r="C55" s="41"/>
      <c r="D55" s="7" t="s">
        <v>71</v>
      </c>
      <c r="E55" s="7">
        <v>18003256</v>
      </c>
      <c r="F55" s="7" t="str">
        <f>_xlfn.XLOOKUP(E55,[1]Hoja2!$B:$B,[1]Hoja2!$D:$D,"",0,1)</f>
        <v>Factura</v>
      </c>
      <c r="G55" s="7" t="str">
        <f t="shared" si="1"/>
        <v>240326 BIGBEARDRILLING_169</v>
      </c>
      <c r="H55" s="7" t="s">
        <v>35</v>
      </c>
      <c r="I55" s="11">
        <f t="shared" si="0"/>
        <v>45377</v>
      </c>
      <c r="J55" s="12" t="s">
        <v>543</v>
      </c>
      <c r="K55">
        <f t="shared" si="2"/>
        <v>169</v>
      </c>
    </row>
    <row r="56" spans="1:11" x14ac:dyDescent="0.25">
      <c r="A56" s="6"/>
      <c r="B56" s="7">
        <f>COUNTA($D$5:$D56)</f>
        <v>52</v>
      </c>
      <c r="C56" s="41"/>
      <c r="D56" s="7" t="s">
        <v>72</v>
      </c>
      <c r="E56" s="7">
        <v>18003281</v>
      </c>
      <c r="F56" s="7" t="str">
        <f>_xlfn.XLOOKUP(E56,[1]Hoja2!$B:$B,[1]Hoja2!$D:$D,"",0,1)</f>
        <v>Factura</v>
      </c>
      <c r="G56" s="7" t="str">
        <f t="shared" si="1"/>
        <v>240401TRANSPORTESOSMAR_305</v>
      </c>
      <c r="H56" s="7" t="s">
        <v>35</v>
      </c>
      <c r="I56" s="11">
        <f t="shared" si="0"/>
        <v>45383</v>
      </c>
      <c r="J56" s="12" t="s">
        <v>543</v>
      </c>
      <c r="K56">
        <f t="shared" si="2"/>
        <v>305</v>
      </c>
    </row>
    <row r="57" spans="1:11" x14ac:dyDescent="0.25">
      <c r="A57" s="6"/>
      <c r="B57" s="7">
        <f>COUNTA($D$5:$D57)</f>
        <v>53</v>
      </c>
      <c r="C57" s="41"/>
      <c r="D57" s="7" t="s">
        <v>73</v>
      </c>
      <c r="E57" s="7">
        <v>18003302</v>
      </c>
      <c r="F57" s="7" t="str">
        <f>_xlfn.XLOOKUP(E57,[1]Hoja2!$B:$B,[1]Hoja2!$D:$D,"",0,1)</f>
        <v>Factura</v>
      </c>
      <c r="G57" s="7" t="str">
        <f t="shared" si="1"/>
        <v>240402 WELLDRILLINGSERVICE_18</v>
      </c>
      <c r="H57" s="7" t="s">
        <v>35</v>
      </c>
      <c r="I57" s="11">
        <f t="shared" si="0"/>
        <v>45384</v>
      </c>
      <c r="J57" s="12" t="s">
        <v>543</v>
      </c>
      <c r="K57">
        <f t="shared" si="2"/>
        <v>18</v>
      </c>
    </row>
    <row r="58" spans="1:11" x14ac:dyDescent="0.25">
      <c r="A58" s="6"/>
      <c r="B58" s="7">
        <f>COUNTA($D$5:$D58)</f>
        <v>54</v>
      </c>
      <c r="C58" s="41"/>
      <c r="D58" s="7" t="s">
        <v>74</v>
      </c>
      <c r="E58" s="7">
        <v>18003320</v>
      </c>
      <c r="F58" s="7" t="str">
        <f>_xlfn.XLOOKUP(E58,[1]Hoja2!$B:$B,[1]Hoja2!$D:$D,"",0,1)</f>
        <v>Factura</v>
      </c>
      <c r="G58" s="7" t="str">
        <f t="shared" si="1"/>
        <v>240410 BIGBEARDRILLING_170</v>
      </c>
      <c r="H58" s="7" t="s">
        <v>35</v>
      </c>
      <c r="I58" s="11">
        <f t="shared" si="0"/>
        <v>45392</v>
      </c>
      <c r="J58" s="12" t="s">
        <v>543</v>
      </c>
      <c r="K58">
        <f t="shared" si="2"/>
        <v>170</v>
      </c>
    </row>
    <row r="59" spans="1:11" x14ac:dyDescent="0.25">
      <c r="A59" s="6"/>
      <c r="B59" s="7">
        <f>COUNTA($D$5:$D59)</f>
        <v>55</v>
      </c>
      <c r="C59" s="41"/>
      <c r="D59" s="7" t="s">
        <v>75</v>
      </c>
      <c r="E59" s="7">
        <v>18003338</v>
      </c>
      <c r="F59" s="7" t="str">
        <f>_xlfn.XLOOKUP(E59,[1]Hoja2!$B:$B,[1]Hoja2!$D:$D,"",0,1)</f>
        <v>Factura</v>
      </c>
      <c r="G59" s="7" t="str">
        <f t="shared" si="1"/>
        <v>240415 SNGINVESTMENTGROUP_106</v>
      </c>
      <c r="H59" s="7" t="s">
        <v>35</v>
      </c>
      <c r="I59" s="11">
        <f t="shared" si="0"/>
        <v>45397</v>
      </c>
      <c r="J59" s="12" t="s">
        <v>543</v>
      </c>
      <c r="K59">
        <f t="shared" si="2"/>
        <v>106</v>
      </c>
    </row>
    <row r="60" spans="1:11" x14ac:dyDescent="0.25">
      <c r="A60" s="6"/>
      <c r="B60" s="7">
        <f>COUNTA($D$5:$D60)</f>
        <v>56</v>
      </c>
      <c r="C60" s="41"/>
      <c r="D60" s="7" t="s">
        <v>76</v>
      </c>
      <c r="E60" s="7">
        <v>18003354</v>
      </c>
      <c r="F60" s="7" t="str">
        <f>_xlfn.XLOOKUP(E60,[1]Hoja2!$B:$B,[1]Hoja2!$D:$D,"",0,1)</f>
        <v>Factura</v>
      </c>
      <c r="G60" s="7" t="str">
        <f t="shared" si="1"/>
        <v>240426 WORLEY_6623</v>
      </c>
      <c r="H60" s="7" t="s">
        <v>35</v>
      </c>
      <c r="I60" s="11">
        <f t="shared" si="0"/>
        <v>45408</v>
      </c>
      <c r="J60" s="12" t="s">
        <v>543</v>
      </c>
      <c r="K60">
        <f t="shared" si="2"/>
        <v>6623</v>
      </c>
    </row>
    <row r="61" spans="1:11" x14ac:dyDescent="0.25">
      <c r="A61" s="6"/>
      <c r="B61" s="7">
        <f>COUNTA($D$5:$D61)</f>
        <v>57</v>
      </c>
      <c r="C61" s="41"/>
      <c r="D61" s="7" t="s">
        <v>77</v>
      </c>
      <c r="E61" s="7">
        <v>18003379</v>
      </c>
      <c r="F61" s="7" t="str">
        <f>_xlfn.XLOOKUP(E61,[1]Hoja2!$B:$B,[1]Hoja2!$D:$D,"",0,1)</f>
        <v>Factura</v>
      </c>
      <c r="G61" s="7" t="str">
        <f t="shared" si="1"/>
        <v>240506 SNGINVESTMENTGROUP_110</v>
      </c>
      <c r="H61" s="7" t="s">
        <v>35</v>
      </c>
      <c r="I61" s="11">
        <f t="shared" si="0"/>
        <v>45418</v>
      </c>
      <c r="J61" s="12" t="s">
        <v>543</v>
      </c>
      <c r="K61">
        <f t="shared" si="2"/>
        <v>110</v>
      </c>
    </row>
    <row r="62" spans="1:11" x14ac:dyDescent="0.25">
      <c r="A62" s="6"/>
      <c r="B62" s="7">
        <f>COUNTA($D$5:$D62)</f>
        <v>58</v>
      </c>
      <c r="C62" s="41"/>
      <c r="D62" s="7" t="s">
        <v>78</v>
      </c>
      <c r="E62" s="7">
        <v>18003398</v>
      </c>
      <c r="F62" s="7" t="str">
        <f>_xlfn.XLOOKUP(E62,[1]Hoja2!$B:$B,[1]Hoja2!$D:$D,"",0,1)</f>
        <v>Factura</v>
      </c>
      <c r="G62" s="7" t="str">
        <f t="shared" si="1"/>
        <v>240527 WELLDRILLINGSERVICE_20</v>
      </c>
      <c r="H62" s="7" t="s">
        <v>35</v>
      </c>
      <c r="I62" s="11">
        <f t="shared" si="0"/>
        <v>45439</v>
      </c>
      <c r="J62" s="12" t="s">
        <v>543</v>
      </c>
      <c r="K62">
        <f t="shared" si="2"/>
        <v>20</v>
      </c>
    </row>
    <row r="63" spans="1:11" x14ac:dyDescent="0.25">
      <c r="A63" s="6"/>
      <c r="B63" s="7">
        <f>COUNTA($D$5:$D63)</f>
        <v>59</v>
      </c>
      <c r="C63" s="41"/>
      <c r="D63" s="7" t="s">
        <v>79</v>
      </c>
      <c r="E63" s="7">
        <v>18003407</v>
      </c>
      <c r="F63" s="7" t="str">
        <f>_xlfn.XLOOKUP(E63,[1]Hoja2!$B:$B,[1]Hoja2!$D:$D,"",0,1)</f>
        <v>Factura</v>
      </c>
      <c r="G63" s="7" t="str">
        <f t="shared" si="1"/>
        <v>240611 TRANSPORTRESOSMAR_325</v>
      </c>
      <c r="H63" s="7" t="s">
        <v>35</v>
      </c>
      <c r="I63" s="11">
        <f t="shared" si="0"/>
        <v>45454</v>
      </c>
      <c r="J63" s="12" t="s">
        <v>543</v>
      </c>
      <c r="K63">
        <f t="shared" si="2"/>
        <v>325</v>
      </c>
    </row>
    <row r="64" spans="1:11" x14ac:dyDescent="0.25">
      <c r="A64" s="6"/>
      <c r="B64" s="7">
        <f>COUNTA($D$5:$D64)</f>
        <v>60</v>
      </c>
      <c r="C64" s="41"/>
      <c r="D64" s="7" t="s">
        <v>80</v>
      </c>
      <c r="E64" s="7">
        <v>18003422</v>
      </c>
      <c r="F64" s="7" t="str">
        <f>_xlfn.XLOOKUP(E64,[1]Hoja2!$B:$B,[1]Hoja2!$D:$D,"",0,1)</f>
        <v>Factura</v>
      </c>
      <c r="G64" s="7" t="str">
        <f t="shared" si="1"/>
        <v>240617 WELLDRILLINGSERVICE_2</v>
      </c>
      <c r="H64" s="7" t="s">
        <v>35</v>
      </c>
      <c r="I64" s="11">
        <f t="shared" si="0"/>
        <v>45460</v>
      </c>
      <c r="J64" s="12" t="s">
        <v>543</v>
      </c>
      <c r="K64">
        <f t="shared" si="2"/>
        <v>2</v>
      </c>
    </row>
    <row r="65" spans="1:11" x14ac:dyDescent="0.25">
      <c r="A65" s="6"/>
      <c r="B65" s="7">
        <f>COUNTA($D$5:$D65)</f>
        <v>61</v>
      </c>
      <c r="C65" s="41"/>
      <c r="D65" s="7" t="s">
        <v>81</v>
      </c>
      <c r="E65" s="7">
        <v>18003433</v>
      </c>
      <c r="F65" s="7" t="str">
        <f>_xlfn.XLOOKUP(E65,[1]Hoja2!$B:$B,[1]Hoja2!$D:$D,"",0,1)</f>
        <v>Factura</v>
      </c>
      <c r="G65" s="7" t="str">
        <f t="shared" si="1"/>
        <v>240725 WORLEY_6824</v>
      </c>
      <c r="H65" s="7" t="s">
        <v>35</v>
      </c>
      <c r="I65" s="11">
        <f t="shared" si="0"/>
        <v>45498</v>
      </c>
      <c r="J65" s="12" t="s">
        <v>543</v>
      </c>
      <c r="K65">
        <f>VALUE(_xlfn.TEXTAFTER(D65,"_"))</f>
        <v>6824</v>
      </c>
    </row>
    <row r="66" spans="1:11" x14ac:dyDescent="0.25">
      <c r="A66" s="6"/>
      <c r="B66" s="7">
        <f>COUNTA($D$5:$D66)</f>
        <v>62</v>
      </c>
      <c r="C66" s="41"/>
      <c r="D66" s="7" t="s">
        <v>82</v>
      </c>
      <c r="E66" s="7">
        <v>18005759</v>
      </c>
      <c r="F66" s="7" t="str">
        <f>_xlfn.XLOOKUP(E66,[1]Hoja2!$B:$B,[1]Hoja2!$D:$D,"",0,1)</f>
        <v>Declaración Jurada</v>
      </c>
      <c r="G66" s="7" t="str">
        <f t="shared" si="1"/>
        <v>241015 Declaracion Jurada_ Atacama Salt Lakes SpA</v>
      </c>
      <c r="H66" s="7" t="s">
        <v>83</v>
      </c>
      <c r="I66" s="11">
        <f t="shared" si="0"/>
        <v>45580</v>
      </c>
      <c r="J66" s="12" t="s">
        <v>543</v>
      </c>
    </row>
    <row r="67" spans="1:11" x14ac:dyDescent="0.25">
      <c r="A67" s="6"/>
      <c r="B67" s="7">
        <f>COUNTA($D$5:$D67)</f>
        <v>63</v>
      </c>
      <c r="C67" s="41"/>
      <c r="D67" s="7" t="s">
        <v>84</v>
      </c>
      <c r="E67" s="7">
        <v>18008939</v>
      </c>
      <c r="F67" s="7" t="str">
        <f>_xlfn.XLOOKUP(E67,[1]Hoja2!$B:$B,[1]Hoja2!$D:$D,"",0,1)</f>
        <v>BBRR_Otro</v>
      </c>
      <c r="G67" s="7" t="str">
        <f t="shared" si="1"/>
        <v>240404 Oficio_TOMA CONOCIMIENTO EXPLORACION LAGUNA VERDE</v>
      </c>
      <c r="H67" s="7" t="s">
        <v>85</v>
      </c>
      <c r="I67" s="11">
        <f t="shared" si="0"/>
        <v>45386</v>
      </c>
      <c r="J67" s="12" t="s">
        <v>543</v>
      </c>
    </row>
    <row r="68" spans="1:11" x14ac:dyDescent="0.25">
      <c r="A68" s="6"/>
      <c r="B68" s="7">
        <f>COUNTA($D$5:$D68)</f>
        <v>64</v>
      </c>
      <c r="C68" s="41" t="s">
        <v>803</v>
      </c>
      <c r="D68" s="7" t="s">
        <v>86</v>
      </c>
      <c r="E68" s="7">
        <v>18009545</v>
      </c>
      <c r="F68" s="7" t="str">
        <f>_xlfn.XLOOKUP(E68,[1]Hoja2!$B:$B,[1]Hoja2!$D:$D,"",0,1)</f>
        <v>Otro:CERTIFICADO DE DOMINIO VIGENT...</v>
      </c>
      <c r="G68" s="7" t="str">
        <f t="shared" si="1"/>
        <v>240830 BELLA PINTA 1 al 7</v>
      </c>
      <c r="H68" s="7" t="s">
        <v>87</v>
      </c>
      <c r="I68" s="11">
        <f t="shared" si="0"/>
        <v>45534</v>
      </c>
      <c r="J68" s="12" t="s">
        <v>543</v>
      </c>
    </row>
    <row r="69" spans="1:11" x14ac:dyDescent="0.25">
      <c r="A69" s="6"/>
      <c r="B69" s="7">
        <f>COUNTA($D$5:$D69)</f>
        <v>65</v>
      </c>
      <c r="C69" s="41" t="s">
        <v>804</v>
      </c>
      <c r="D69" s="7" t="s">
        <v>88</v>
      </c>
      <c r="E69" s="7">
        <v>18009553</v>
      </c>
      <c r="F69" s="7" t="str">
        <f>_xlfn.XLOOKUP(E69,[1]Hoja2!$B:$B,[1]Hoja2!$D:$D,"",0,1)</f>
        <v>Otro:CERTIFICADO DE DOMINIO VIGENT...</v>
      </c>
      <c r="G69" s="7" t="str">
        <f t="shared" si="1"/>
        <v>240830 ESQUINAZO 1 al 9..</v>
      </c>
      <c r="H69" s="7" t="s">
        <v>89</v>
      </c>
      <c r="I69" s="11">
        <f t="shared" si="0"/>
        <v>45534</v>
      </c>
      <c r="J69" s="12" t="s">
        <v>543</v>
      </c>
    </row>
    <row r="70" spans="1:11" x14ac:dyDescent="0.25">
      <c r="A70" s="6"/>
      <c r="B70" s="7">
        <f>COUNTA($D$5:$D70)</f>
        <v>66</v>
      </c>
      <c r="C70" s="41" t="s">
        <v>805</v>
      </c>
      <c r="D70" s="7" t="s">
        <v>90</v>
      </c>
      <c r="E70" s="7">
        <v>18009565</v>
      </c>
      <c r="F70" s="7" t="str">
        <f>_xlfn.XLOOKUP(E70,[1]Hoja2!$B:$B,[1]Hoja2!$D:$D,"",0,1)</f>
        <v>Otro:CERTIFICADO DE DOMINIO VIGENT...</v>
      </c>
      <c r="G70" s="7" t="str">
        <f t="shared" si="1"/>
        <v>240830 ESQUINAZO 1 al 9.</v>
      </c>
      <c r="H70" s="7" t="s">
        <v>89</v>
      </c>
      <c r="I70" s="11">
        <f t="shared" si="0"/>
        <v>45534</v>
      </c>
      <c r="J70" s="12" t="s">
        <v>543</v>
      </c>
    </row>
    <row r="71" spans="1:11" x14ac:dyDescent="0.25">
      <c r="A71" s="6"/>
      <c r="B71" s="7">
        <f>COUNTA($D$5:$D71)</f>
        <v>67</v>
      </c>
      <c r="C71" s="41" t="s">
        <v>806</v>
      </c>
      <c r="D71" s="7" t="s">
        <v>91</v>
      </c>
      <c r="E71" s="7">
        <v>18009581</v>
      </c>
      <c r="F71" s="7" t="str">
        <f>_xlfn.XLOOKUP(E71,[1]Hoja2!$B:$B,[1]Hoja2!$D:$D,"",0,1)</f>
        <v>Otro:CERTIFICADO DE DOMINIO VIGENT...</v>
      </c>
      <c r="G71" s="7" t="str">
        <f t="shared" si="1"/>
        <v>240830 ESQUINAZO 1 al 9</v>
      </c>
      <c r="H71" s="7" t="s">
        <v>89</v>
      </c>
      <c r="I71" s="11">
        <f t="shared" si="0"/>
        <v>45534</v>
      </c>
      <c r="J71" s="12" t="s">
        <v>543</v>
      </c>
    </row>
    <row r="72" spans="1:11" x14ac:dyDescent="0.25">
      <c r="A72" s="6"/>
      <c r="B72" s="7">
        <f>COUNTA($D$5:$D72)</f>
        <v>68</v>
      </c>
      <c r="C72" s="41" t="s">
        <v>807</v>
      </c>
      <c r="D72" s="7" t="s">
        <v>92</v>
      </c>
      <c r="E72" s="7">
        <v>18009593</v>
      </c>
      <c r="F72" s="7" t="str">
        <f>_xlfn.XLOOKUP(E72,[1]Hoja2!$B:$B,[1]Hoja2!$D:$D,"",0,1)</f>
        <v>Otro:CERTIFICADO DE DOMINIO VIGENT...</v>
      </c>
      <c r="G72" s="7" t="str">
        <f t="shared" ref="G72:G135" si="3">LEFT(D72,LEN(D72))</f>
        <v>240830 ESTRIBILLO 1 al 10..</v>
      </c>
      <c r="H72" s="7" t="s">
        <v>93</v>
      </c>
      <c r="I72" s="11">
        <f t="shared" si="0"/>
        <v>45534</v>
      </c>
      <c r="J72" s="12" t="s">
        <v>543</v>
      </c>
    </row>
    <row r="73" spans="1:11" x14ac:dyDescent="0.25">
      <c r="A73" s="6"/>
      <c r="B73" s="7">
        <f>COUNTA($D$5:$D73)</f>
        <v>69</v>
      </c>
      <c r="C73" s="41" t="s">
        <v>808</v>
      </c>
      <c r="D73" s="7" t="s">
        <v>94</v>
      </c>
      <c r="E73" s="7">
        <v>18009618</v>
      </c>
      <c r="F73" s="7" t="str">
        <f>_xlfn.XLOOKUP(E73,[1]Hoja2!$B:$B,[1]Hoja2!$D:$D,"",0,1)</f>
        <v>Otro:CERTIFICADO DE DOMINIO VIGENT...</v>
      </c>
      <c r="G73" s="7" t="str">
        <f t="shared" si="3"/>
        <v>240830 ESTRIBILLO 1 al 10.</v>
      </c>
      <c r="H73" s="7" t="s">
        <v>95</v>
      </c>
      <c r="I73" s="11">
        <f t="shared" si="0"/>
        <v>45534</v>
      </c>
      <c r="J73" s="12" t="s">
        <v>543</v>
      </c>
    </row>
    <row r="74" spans="1:11" x14ac:dyDescent="0.25">
      <c r="A74" s="6"/>
      <c r="B74" s="7">
        <f>COUNTA($D$5:$D74)</f>
        <v>70</v>
      </c>
      <c r="C74" s="41" t="s">
        <v>809</v>
      </c>
      <c r="D74" s="7" t="s">
        <v>96</v>
      </c>
      <c r="E74" s="7">
        <v>18009633</v>
      </c>
      <c r="F74" s="7" t="str">
        <f>_xlfn.XLOOKUP(E74,[1]Hoja2!$B:$B,[1]Hoja2!$D:$D,"",0,1)</f>
        <v>Otro:CERTIFICADO DE DOMINIO VIGENT...</v>
      </c>
      <c r="G74" s="7" t="str">
        <f t="shared" si="3"/>
        <v>240830 ESTRIBILLO 1 al 10</v>
      </c>
      <c r="H74" s="7" t="s">
        <v>95</v>
      </c>
      <c r="I74" s="11">
        <f t="shared" si="0"/>
        <v>45534</v>
      </c>
      <c r="J74" s="12" t="s">
        <v>543</v>
      </c>
    </row>
    <row r="75" spans="1:11" x14ac:dyDescent="0.25">
      <c r="A75" s="6"/>
      <c r="B75" s="7">
        <f>COUNTA($D$5:$D75)</f>
        <v>71</v>
      </c>
      <c r="C75" s="41" t="s">
        <v>810</v>
      </c>
      <c r="D75" s="7" t="s">
        <v>97</v>
      </c>
      <c r="E75" s="7">
        <v>18009641</v>
      </c>
      <c r="F75" s="7" t="str">
        <f>_xlfn.XLOOKUP(E75,[1]Hoja2!$B:$B,[1]Hoja2!$D:$D,"",0,1)</f>
        <v>Otro:CERTIFICADO DE DOMINIO VIGENT...</v>
      </c>
      <c r="G75" s="7" t="str">
        <f t="shared" si="3"/>
        <v>240830 FRANCHESCA 1 al 10</v>
      </c>
      <c r="H75" s="7" t="s">
        <v>98</v>
      </c>
      <c r="I75" s="11">
        <f t="shared" si="0"/>
        <v>45534</v>
      </c>
      <c r="J75" s="12" t="s">
        <v>543</v>
      </c>
    </row>
    <row r="76" spans="1:11" x14ac:dyDescent="0.25">
      <c r="A76" s="6"/>
      <c r="B76" s="7">
        <f>COUNTA($D$5:$D76)</f>
        <v>72</v>
      </c>
      <c r="C76" s="41" t="s">
        <v>811</v>
      </c>
      <c r="D76" s="7" t="s">
        <v>99</v>
      </c>
      <c r="E76" s="7">
        <v>18009661</v>
      </c>
      <c r="F76" s="7" t="str">
        <f>_xlfn.XLOOKUP(E76,[1]Hoja2!$B:$B,[1]Hoja2!$D:$D,"",0,1)</f>
        <v>Otro:CERTIFICADO DE DOMINIO VIGENT...</v>
      </c>
      <c r="G76" s="7" t="str">
        <f t="shared" si="3"/>
        <v>240830 LAGUNA 2 1 al 30</v>
      </c>
      <c r="H76" s="7" t="s">
        <v>100</v>
      </c>
      <c r="I76" s="11">
        <f t="shared" si="0"/>
        <v>45534</v>
      </c>
      <c r="J76" s="12" t="s">
        <v>543</v>
      </c>
    </row>
    <row r="77" spans="1:11" x14ac:dyDescent="0.25">
      <c r="A77" s="6"/>
      <c r="B77" s="7">
        <f>COUNTA($D$5:$D77)</f>
        <v>73</v>
      </c>
      <c r="C77" s="41" t="s">
        <v>812</v>
      </c>
      <c r="D77" s="7" t="s">
        <v>101</v>
      </c>
      <c r="E77" s="7">
        <v>18009669</v>
      </c>
      <c r="F77" s="7" t="str">
        <f>_xlfn.XLOOKUP(E77,[1]Hoja2!$B:$B,[1]Hoja2!$D:$D,"",0,1)</f>
        <v>Otro:CERTIFICADO DE DOMINIO VIGENT...</v>
      </c>
      <c r="G77" s="7" t="str">
        <f t="shared" si="3"/>
        <v>240830 LAGUNA 3 1 al 30</v>
      </c>
      <c r="H77" s="7" t="s">
        <v>102</v>
      </c>
      <c r="I77" s="11">
        <f t="shared" si="0"/>
        <v>45534</v>
      </c>
      <c r="J77" s="12" t="s">
        <v>543</v>
      </c>
    </row>
    <row r="78" spans="1:11" x14ac:dyDescent="0.25">
      <c r="A78" s="6"/>
      <c r="B78" s="7">
        <f>COUNTA($D$5:$D78)</f>
        <v>74</v>
      </c>
      <c r="C78" s="41" t="s">
        <v>813</v>
      </c>
      <c r="D78" s="7" t="s">
        <v>103</v>
      </c>
      <c r="E78" s="7">
        <v>18009685</v>
      </c>
      <c r="F78" s="7" t="str">
        <f>_xlfn.XLOOKUP(E78,[1]Hoja2!$B:$B,[1]Hoja2!$D:$D,"",0,1)</f>
        <v>Otro:CERTIFICADO DE DOMINIO VIGENT...</v>
      </c>
      <c r="G78" s="7" t="str">
        <f t="shared" si="3"/>
        <v>240830 LAGUNA 4 1 al 30</v>
      </c>
      <c r="H78" s="7" t="s">
        <v>104</v>
      </c>
      <c r="I78" s="11">
        <f t="shared" si="0"/>
        <v>45534</v>
      </c>
      <c r="J78" s="12" t="s">
        <v>543</v>
      </c>
    </row>
    <row r="79" spans="1:11" x14ac:dyDescent="0.25">
      <c r="A79" s="6"/>
      <c r="B79" s="7">
        <f>COUNTA($D$5:$D79)</f>
        <v>75</v>
      </c>
      <c r="C79" s="41" t="s">
        <v>814</v>
      </c>
      <c r="D79" s="7" t="s">
        <v>105</v>
      </c>
      <c r="E79" s="7">
        <v>18009704</v>
      </c>
      <c r="F79" s="7" t="str">
        <f>_xlfn.XLOOKUP(E79,[1]Hoja2!$B:$B,[1]Hoja2!$D:$D,"",0,1)</f>
        <v>Otro:CERTIFICADO DE DOMINIO VIGENT...</v>
      </c>
      <c r="G79" s="7" t="str">
        <f t="shared" si="3"/>
        <v>240830 LAGUNA I 1 al 20</v>
      </c>
      <c r="H79" s="7" t="s">
        <v>106</v>
      </c>
      <c r="I79" s="11">
        <f t="shared" si="0"/>
        <v>45534</v>
      </c>
      <c r="J79" s="12" t="s">
        <v>543</v>
      </c>
    </row>
    <row r="80" spans="1:11" x14ac:dyDescent="0.25">
      <c r="A80" s="6"/>
      <c r="B80" s="7">
        <f>COUNTA($D$5:$D80)</f>
        <v>76</v>
      </c>
      <c r="C80" s="41" t="s">
        <v>815</v>
      </c>
      <c r="D80" s="7" t="s">
        <v>107</v>
      </c>
      <c r="E80" s="7">
        <v>18009719</v>
      </c>
      <c r="F80" s="7" t="str">
        <f>_xlfn.XLOOKUP(E80,[1]Hoja2!$B:$B,[1]Hoja2!$D:$D,"",0,1)</f>
        <v>Otro:CERTIFICADO DE DOMINIO VIGENT...</v>
      </c>
      <c r="G80" s="7" t="str">
        <f t="shared" si="3"/>
        <v>240830 MAXIMO 1 AL 13..</v>
      </c>
      <c r="H80" s="7" t="s">
        <v>108</v>
      </c>
      <c r="I80" s="11">
        <f t="shared" si="0"/>
        <v>45534</v>
      </c>
      <c r="J80" s="12" t="s">
        <v>543</v>
      </c>
    </row>
    <row r="81" spans="1:10" x14ac:dyDescent="0.25">
      <c r="A81" s="6"/>
      <c r="B81" s="7">
        <f>COUNTA($D$5:$D81)</f>
        <v>77</v>
      </c>
      <c r="C81" s="41" t="s">
        <v>816</v>
      </c>
      <c r="D81" s="7" t="s">
        <v>109</v>
      </c>
      <c r="E81" s="7">
        <v>18009725</v>
      </c>
      <c r="F81" s="7" t="str">
        <f>_xlfn.XLOOKUP(E81,[1]Hoja2!$B:$B,[1]Hoja2!$D:$D,"",0,1)</f>
        <v>Otro:CERTIFICADO DE DOMINIO VIGENT...</v>
      </c>
      <c r="G81" s="7" t="str">
        <f t="shared" si="3"/>
        <v>240830 MAXIMO 1 AL 13.</v>
      </c>
      <c r="H81" s="7" t="s">
        <v>108</v>
      </c>
      <c r="I81" s="11">
        <f t="shared" si="0"/>
        <v>45534</v>
      </c>
      <c r="J81" s="12" t="s">
        <v>543</v>
      </c>
    </row>
    <row r="82" spans="1:10" x14ac:dyDescent="0.25">
      <c r="A82" s="6"/>
      <c r="B82" s="7">
        <f>COUNTA($D$5:$D82)</f>
        <v>78</v>
      </c>
      <c r="C82" s="41" t="s">
        <v>817</v>
      </c>
      <c r="D82" s="7" t="s">
        <v>110</v>
      </c>
      <c r="E82" s="7">
        <v>18009733</v>
      </c>
      <c r="F82" s="7" t="str">
        <f>_xlfn.XLOOKUP(E82,[1]Hoja2!$B:$B,[1]Hoja2!$D:$D,"",0,1)</f>
        <v>Otro:CERTIFICADO DE DOMINIO VIGENT...</v>
      </c>
      <c r="G82" s="7" t="str">
        <f t="shared" si="3"/>
        <v>240830 MAXIMO 1 AL 13</v>
      </c>
      <c r="H82" s="7" t="s">
        <v>108</v>
      </c>
      <c r="I82" s="11">
        <f t="shared" si="0"/>
        <v>45534</v>
      </c>
      <c r="J82" s="12" t="s">
        <v>543</v>
      </c>
    </row>
    <row r="83" spans="1:10" x14ac:dyDescent="0.25">
      <c r="A83" s="6"/>
      <c r="B83" s="7">
        <f>COUNTA($D$5:$D83)</f>
        <v>79</v>
      </c>
      <c r="C83" s="41" t="s">
        <v>818</v>
      </c>
      <c r="D83" s="7" t="s">
        <v>111</v>
      </c>
      <c r="E83" s="7">
        <v>18009738</v>
      </c>
      <c r="F83" s="7" t="str">
        <f>_xlfn.XLOOKUP(E83,[1]Hoja2!$B:$B,[1]Hoja2!$D:$D,"",0,1)</f>
        <v>Otro:CERTIFICADO DE DOMINIO VIGENT...</v>
      </c>
      <c r="G83" s="7" t="str">
        <f t="shared" si="3"/>
        <v>240830 PRIMOR 1 AL 14</v>
      </c>
      <c r="H83" s="7" t="s">
        <v>112</v>
      </c>
      <c r="I83" s="11">
        <f t="shared" si="0"/>
        <v>45534</v>
      </c>
      <c r="J83" s="12" t="s">
        <v>543</v>
      </c>
    </row>
    <row r="84" spans="1:10" x14ac:dyDescent="0.25">
      <c r="A84" s="6"/>
      <c r="B84" s="7">
        <f>COUNTA($D$5:$D84)</f>
        <v>80</v>
      </c>
      <c r="C84" s="41" t="s">
        <v>819</v>
      </c>
      <c r="D84" s="7" t="s">
        <v>113</v>
      </c>
      <c r="E84" s="7">
        <v>18009765</v>
      </c>
      <c r="F84" s="7" t="str">
        <f>_xlfn.XLOOKUP(E84,[1]Hoja2!$B:$B,[1]Hoja2!$D:$D,"",0,1)</f>
        <v>Otro:CERTIFICADO DE DOMINIO VIGENT...</v>
      </c>
      <c r="G84" s="7" t="str">
        <f t="shared" si="3"/>
        <v>240830 RIGUROSO 1 AL 12.</v>
      </c>
      <c r="H84" s="7" t="s">
        <v>114</v>
      </c>
      <c r="I84" s="11">
        <f t="shared" si="0"/>
        <v>45534</v>
      </c>
      <c r="J84" s="12" t="s">
        <v>543</v>
      </c>
    </row>
    <row r="85" spans="1:10" x14ac:dyDescent="0.25">
      <c r="A85" s="6"/>
      <c r="B85" s="7">
        <f>COUNTA($D$5:$D85)</f>
        <v>81</v>
      </c>
      <c r="C85" s="41" t="s">
        <v>820</v>
      </c>
      <c r="D85" s="7" t="s">
        <v>115</v>
      </c>
      <c r="E85" s="7">
        <v>18009775</v>
      </c>
      <c r="F85" s="7" t="str">
        <f>_xlfn.XLOOKUP(E85,[1]Hoja2!$B:$B,[1]Hoja2!$D:$D,"",0,1)</f>
        <v>Otro:CERTIFICADO DE DOMINIO VIGENT...</v>
      </c>
      <c r="G85" s="7" t="str">
        <f t="shared" si="3"/>
        <v>240830 RIGUROSO 1 AL 12</v>
      </c>
      <c r="H85" s="7" t="s">
        <v>114</v>
      </c>
      <c r="I85" s="11">
        <f t="shared" si="0"/>
        <v>45534</v>
      </c>
      <c r="J85" s="12" t="s">
        <v>543</v>
      </c>
    </row>
    <row r="86" spans="1:10" x14ac:dyDescent="0.25">
      <c r="A86" s="6"/>
      <c r="B86" s="7">
        <f>COUNTA($D$5:$D86)</f>
        <v>82</v>
      </c>
      <c r="C86" s="41" t="s">
        <v>821</v>
      </c>
      <c r="D86" s="7" t="s">
        <v>116</v>
      </c>
      <c r="E86" s="7">
        <v>18009785</v>
      </c>
      <c r="F86" s="7" t="str">
        <f>_xlfn.XLOOKUP(E86,[1]Hoja2!$B:$B,[1]Hoja2!$D:$D,"",0,1)</f>
        <v>Otro:CERTIFICADO DE DOMINIO VIGENT...</v>
      </c>
      <c r="G86" s="7" t="str">
        <f t="shared" si="3"/>
        <v>240830 RIGUROZO 1 AL 12</v>
      </c>
      <c r="H86" s="7" t="s">
        <v>117</v>
      </c>
      <c r="I86" s="11">
        <f t="shared" si="0"/>
        <v>45534</v>
      </c>
      <c r="J86" s="12" t="s">
        <v>543</v>
      </c>
    </row>
    <row r="87" spans="1:10" x14ac:dyDescent="0.25">
      <c r="A87" s="6"/>
      <c r="B87" s="7">
        <f>COUNTA($D$5:$D87)</f>
        <v>83</v>
      </c>
      <c r="C87" s="41" t="s">
        <v>822</v>
      </c>
      <c r="D87" s="7" t="s">
        <v>118</v>
      </c>
      <c r="E87" s="7">
        <v>18009805</v>
      </c>
      <c r="F87" s="7" t="str">
        <f>_xlfn.XLOOKUP(E87,[1]Hoja2!$B:$B,[1]Hoja2!$D:$D,"",0,1)</f>
        <v>Otro:CERTIFICADO DE DOMINIO VIGENT...</v>
      </c>
      <c r="G87" s="7" t="str">
        <f t="shared" si="3"/>
        <v>240830 SCL 32A 1 AL 162</v>
      </c>
      <c r="H87" s="7" t="s">
        <v>119</v>
      </c>
      <c r="I87" s="11">
        <f t="shared" si="0"/>
        <v>45534</v>
      </c>
      <c r="J87" s="12" t="s">
        <v>543</v>
      </c>
    </row>
    <row r="88" spans="1:10" x14ac:dyDescent="0.25">
      <c r="A88" s="6"/>
      <c r="B88" s="7">
        <f>COUNTA($D$5:$D88)</f>
        <v>84</v>
      </c>
      <c r="C88" s="41" t="s">
        <v>823</v>
      </c>
      <c r="D88" s="7" t="s">
        <v>120</v>
      </c>
      <c r="E88" s="7">
        <v>18009818</v>
      </c>
      <c r="F88" s="7" t="str">
        <f>_xlfn.XLOOKUP(E88,[1]Hoja2!$B:$B,[1]Hoja2!$D:$D,"",0,1)</f>
        <v>Otro:CERTIFICADO DE DOMINIO VIGENT...</v>
      </c>
      <c r="G88" s="7" t="str">
        <f t="shared" si="3"/>
        <v>240830 SCL 33 A 1 AL 140</v>
      </c>
      <c r="H88" s="7" t="s">
        <v>121</v>
      </c>
      <c r="I88" s="11">
        <f t="shared" si="0"/>
        <v>45534</v>
      </c>
      <c r="J88" s="12" t="s">
        <v>543</v>
      </c>
    </row>
    <row r="89" spans="1:10" x14ac:dyDescent="0.25">
      <c r="A89" s="6"/>
      <c r="B89" s="7">
        <f>COUNTA($D$5:$D89)</f>
        <v>85</v>
      </c>
      <c r="C89" s="41" t="s">
        <v>824</v>
      </c>
      <c r="D89" s="7" t="s">
        <v>122</v>
      </c>
      <c r="E89" s="7">
        <v>18009832</v>
      </c>
      <c r="F89" s="7" t="str">
        <f>_xlfn.XLOOKUP(E89,[1]Hoja2!$B:$B,[1]Hoja2!$D:$D,"",0,1)</f>
        <v>Otro:CERTIFICADO DE DOMINIO VIGENT...</v>
      </c>
      <c r="G89" s="7" t="str">
        <f t="shared" si="3"/>
        <v>240830 XIMENA 1 AL 12..</v>
      </c>
      <c r="H89" s="7" t="s">
        <v>123</v>
      </c>
      <c r="I89" s="11">
        <f t="shared" si="0"/>
        <v>45534</v>
      </c>
      <c r="J89" s="12" t="s">
        <v>543</v>
      </c>
    </row>
    <row r="90" spans="1:10" x14ac:dyDescent="0.25">
      <c r="A90" s="6"/>
      <c r="B90" s="7">
        <f>COUNTA($D$5:$D90)</f>
        <v>86</v>
      </c>
      <c r="C90" s="41" t="s">
        <v>825</v>
      </c>
      <c r="D90" s="7" t="s">
        <v>124</v>
      </c>
      <c r="E90" s="7">
        <v>18009845</v>
      </c>
      <c r="F90" s="7" t="str">
        <f>_xlfn.XLOOKUP(E90,[1]Hoja2!$B:$B,[1]Hoja2!$D:$D,"",0,1)</f>
        <v>Otro:CERTIFICADO DE DOMINIO VIGENT...</v>
      </c>
      <c r="G90" s="7" t="str">
        <f t="shared" si="3"/>
        <v>240830 XIMENA 1 AL 12.</v>
      </c>
      <c r="H90" s="7" t="s">
        <v>123</v>
      </c>
      <c r="I90" s="11">
        <f t="shared" si="0"/>
        <v>45534</v>
      </c>
      <c r="J90" s="12" t="s">
        <v>543</v>
      </c>
    </row>
    <row r="91" spans="1:10" x14ac:dyDescent="0.25">
      <c r="A91" s="6"/>
      <c r="B91" s="7">
        <f>COUNTA($D$5:$D91)</f>
        <v>87</v>
      </c>
      <c r="C91" s="41" t="s">
        <v>826</v>
      </c>
      <c r="D91" s="7" t="s">
        <v>125</v>
      </c>
      <c r="E91" s="7">
        <v>18009857</v>
      </c>
      <c r="F91" s="7" t="str">
        <f>_xlfn.XLOOKUP(E91,[1]Hoja2!$B:$B,[1]Hoja2!$D:$D,"",0,1)</f>
        <v>Otro:CERTIFICADO DE DOMINIO VIGENT...</v>
      </c>
      <c r="G91" s="7" t="str">
        <f t="shared" si="3"/>
        <v>240830 XIMENA 1 AL 12</v>
      </c>
      <c r="H91" s="7" t="s">
        <v>123</v>
      </c>
      <c r="I91" s="11">
        <f t="shared" si="0"/>
        <v>45534</v>
      </c>
      <c r="J91" s="12" t="s">
        <v>543</v>
      </c>
    </row>
    <row r="92" spans="1:10" x14ac:dyDescent="0.25">
      <c r="A92" s="6"/>
      <c r="B92" s="7">
        <f>COUNTA($D$5:$D92)</f>
        <v>88</v>
      </c>
      <c r="C92" s="41" t="s">
        <v>802</v>
      </c>
      <c r="D92" s="7" t="s">
        <v>126</v>
      </c>
      <c r="E92" s="7">
        <v>18009512</v>
      </c>
      <c r="F92" s="7" t="str">
        <f>_xlfn.XLOOKUP(E92,[1]Hoja2!$B:$B,[1]Hoja2!$D:$D,"",0,1)</f>
        <v>Contrato</v>
      </c>
      <c r="G92" s="7" t="str">
        <f t="shared" si="3"/>
        <v xml:space="preserve">240419 Contrato Compraventa Concesiones Minera LV </v>
      </c>
      <c r="H92" s="7" t="s">
        <v>127</v>
      </c>
      <c r="I92" s="11">
        <f t="shared" si="0"/>
        <v>45401</v>
      </c>
      <c r="J92" s="12" t="s">
        <v>543</v>
      </c>
    </row>
    <row r="93" spans="1:10" x14ac:dyDescent="0.25">
      <c r="A93" s="6"/>
      <c r="B93" s="7">
        <f>COUNTA($D$5:$D93)</f>
        <v>89</v>
      </c>
      <c r="C93" s="41"/>
      <c r="D93" s="7" t="s">
        <v>128</v>
      </c>
      <c r="E93" s="7">
        <v>18011582</v>
      </c>
      <c r="F93" s="7" t="str">
        <f>_xlfn.XLOOKUP(E93,[1]Hoja2!$B:$B,[1]Hoja2!$D:$D,"",0,1)</f>
        <v>Formulario 29, Declaración y P...</v>
      </c>
      <c r="G93" s="7" t="str">
        <f t="shared" si="3"/>
        <v>210101 f29</v>
      </c>
      <c r="H93" s="7" t="s">
        <v>129</v>
      </c>
      <c r="I93" s="11">
        <f t="shared" si="0"/>
        <v>44197</v>
      </c>
      <c r="J93" s="12" t="s">
        <v>543</v>
      </c>
    </row>
    <row r="94" spans="1:10" x14ac:dyDescent="0.25">
      <c r="A94" s="6"/>
      <c r="B94" s="7">
        <f>COUNTA($D$5:$D94)</f>
        <v>90</v>
      </c>
      <c r="C94" s="41"/>
      <c r="D94" s="7" t="s">
        <v>130</v>
      </c>
      <c r="E94" s="7">
        <v>18011586</v>
      </c>
      <c r="F94" s="7" t="str">
        <f>_xlfn.XLOOKUP(E94,[1]Hoja2!$B:$B,[1]Hoja2!$D:$D,"",0,1)</f>
        <v>Formulario 29, Declaración y P...</v>
      </c>
      <c r="G94" s="7" t="str">
        <f t="shared" si="3"/>
        <v>210201 f29</v>
      </c>
      <c r="H94" s="7" t="s">
        <v>131</v>
      </c>
      <c r="I94" s="11">
        <f t="shared" si="0"/>
        <v>44228</v>
      </c>
      <c r="J94" s="12" t="s">
        <v>543</v>
      </c>
    </row>
    <row r="95" spans="1:10" x14ac:dyDescent="0.25">
      <c r="A95" s="6"/>
      <c r="B95" s="7">
        <f>COUNTA($D$5:$D95)</f>
        <v>91</v>
      </c>
      <c r="C95" s="41"/>
      <c r="D95" s="7" t="s">
        <v>132</v>
      </c>
      <c r="E95" s="7">
        <v>18011594</v>
      </c>
      <c r="F95" s="7" t="str">
        <f>_xlfn.XLOOKUP(E95,[1]Hoja2!$B:$B,[1]Hoja2!$D:$D,"",0,1)</f>
        <v>Formulario 29, Declaración y P...</v>
      </c>
      <c r="G95" s="7" t="str">
        <f t="shared" si="3"/>
        <v>210301 f29</v>
      </c>
      <c r="H95" s="7" t="s">
        <v>133</v>
      </c>
      <c r="I95" s="11">
        <f t="shared" si="0"/>
        <v>44256</v>
      </c>
      <c r="J95" s="12" t="s">
        <v>543</v>
      </c>
    </row>
    <row r="96" spans="1:10" x14ac:dyDescent="0.25">
      <c r="A96" s="6"/>
      <c r="B96" s="7">
        <f>COUNTA($D$5:$D96)</f>
        <v>92</v>
      </c>
      <c r="C96" s="41"/>
      <c r="D96" s="7" t="s">
        <v>134</v>
      </c>
      <c r="E96" s="7">
        <v>18011600</v>
      </c>
      <c r="F96" s="7" t="str">
        <f>_xlfn.XLOOKUP(E96,[1]Hoja2!$B:$B,[1]Hoja2!$D:$D,"",0,1)</f>
        <v>Formulario 29, Declaración y P...</v>
      </c>
      <c r="G96" s="7" t="str">
        <f t="shared" si="3"/>
        <v>210401 f29</v>
      </c>
      <c r="H96" s="7" t="s">
        <v>135</v>
      </c>
      <c r="I96" s="11">
        <f t="shared" si="0"/>
        <v>44287</v>
      </c>
      <c r="J96" s="12" t="s">
        <v>543</v>
      </c>
    </row>
    <row r="97" spans="1:10" x14ac:dyDescent="0.25">
      <c r="A97" s="6"/>
      <c r="B97" s="7">
        <f>COUNTA($D$5:$D97)</f>
        <v>93</v>
      </c>
      <c r="C97" s="41"/>
      <c r="D97" s="7" t="s">
        <v>136</v>
      </c>
      <c r="E97" s="7">
        <v>18011604</v>
      </c>
      <c r="F97" s="7" t="str">
        <f>_xlfn.XLOOKUP(E97,[1]Hoja2!$B:$B,[1]Hoja2!$D:$D,"",0,1)</f>
        <v>Formulario 29, Declaración y P...</v>
      </c>
      <c r="G97" s="7" t="str">
        <f t="shared" si="3"/>
        <v>210501 f29</v>
      </c>
      <c r="H97" s="7" t="s">
        <v>137</v>
      </c>
      <c r="I97" s="11">
        <f t="shared" si="0"/>
        <v>44317</v>
      </c>
      <c r="J97" s="12" t="s">
        <v>543</v>
      </c>
    </row>
    <row r="98" spans="1:10" x14ac:dyDescent="0.25">
      <c r="A98" s="6"/>
      <c r="B98" s="7">
        <f>COUNTA($D$5:$D98)</f>
        <v>94</v>
      </c>
      <c r="C98" s="41"/>
      <c r="D98" s="7" t="s">
        <v>138</v>
      </c>
      <c r="E98" s="7">
        <v>18011609</v>
      </c>
      <c r="F98" s="7" t="str">
        <f>_xlfn.XLOOKUP(E98,[1]Hoja2!$B:$B,[1]Hoja2!$D:$D,"",0,1)</f>
        <v>Formulario 29, Declaración y P...</v>
      </c>
      <c r="G98" s="7" t="str">
        <f t="shared" si="3"/>
        <v>210601 f29</v>
      </c>
      <c r="H98" s="7" t="s">
        <v>139</v>
      </c>
      <c r="I98" s="11">
        <f t="shared" si="0"/>
        <v>44348</v>
      </c>
      <c r="J98" s="12" t="s">
        <v>543</v>
      </c>
    </row>
    <row r="99" spans="1:10" x14ac:dyDescent="0.25">
      <c r="A99" s="6"/>
      <c r="B99" s="7">
        <f>COUNTA($D$5:$D99)</f>
        <v>95</v>
      </c>
      <c r="C99" s="41"/>
      <c r="D99" s="7" t="s">
        <v>140</v>
      </c>
      <c r="E99" s="7">
        <v>18011614</v>
      </c>
      <c r="F99" s="7" t="str">
        <f>_xlfn.XLOOKUP(E99,[1]Hoja2!$B:$B,[1]Hoja2!$D:$D,"",0,1)</f>
        <v>Formulario 29, Declaración y P...</v>
      </c>
      <c r="G99" s="7" t="str">
        <f t="shared" si="3"/>
        <v>210701 f29</v>
      </c>
      <c r="H99" s="7" t="s">
        <v>141</v>
      </c>
      <c r="I99" s="11">
        <f t="shared" si="0"/>
        <v>44378</v>
      </c>
      <c r="J99" s="12" t="s">
        <v>543</v>
      </c>
    </row>
    <row r="100" spans="1:10" x14ac:dyDescent="0.25">
      <c r="A100" s="6"/>
      <c r="B100" s="7">
        <f>COUNTA($D$5:$D100)</f>
        <v>96</v>
      </c>
      <c r="C100" s="41"/>
      <c r="D100" s="7" t="s">
        <v>142</v>
      </c>
      <c r="E100" s="7">
        <v>18011619</v>
      </c>
      <c r="F100" s="7" t="str">
        <f>_xlfn.XLOOKUP(E100,[1]Hoja2!$B:$B,[1]Hoja2!$D:$D,"",0,1)</f>
        <v>Formulario 29, Declaración y P...</v>
      </c>
      <c r="G100" s="7" t="str">
        <f t="shared" si="3"/>
        <v>210801 f29</v>
      </c>
      <c r="H100" s="7" t="s">
        <v>143</v>
      </c>
      <c r="I100" s="11">
        <f t="shared" si="0"/>
        <v>44409</v>
      </c>
      <c r="J100" s="12" t="s">
        <v>543</v>
      </c>
    </row>
    <row r="101" spans="1:10" x14ac:dyDescent="0.25">
      <c r="A101" s="6"/>
      <c r="B101" s="7">
        <f>COUNTA($D$5:$D101)</f>
        <v>97</v>
      </c>
      <c r="C101" s="41"/>
      <c r="D101" s="7" t="s">
        <v>144</v>
      </c>
      <c r="E101" s="7">
        <v>18011623</v>
      </c>
      <c r="F101" s="7" t="str">
        <f>_xlfn.XLOOKUP(E101,[1]Hoja2!$B:$B,[1]Hoja2!$D:$D,"",0,1)</f>
        <v>Formulario 29, Declaración y P...</v>
      </c>
      <c r="G101" s="7" t="str">
        <f t="shared" si="3"/>
        <v>210901 f29</v>
      </c>
      <c r="H101" s="7" t="s">
        <v>145</v>
      </c>
      <c r="I101" s="11">
        <f t="shared" si="0"/>
        <v>44440</v>
      </c>
      <c r="J101" s="12" t="s">
        <v>543</v>
      </c>
    </row>
    <row r="102" spans="1:10" x14ac:dyDescent="0.25">
      <c r="A102" s="6"/>
      <c r="B102" s="7">
        <f>COUNTA($D$5:$D102)</f>
        <v>98</v>
      </c>
      <c r="C102" s="41"/>
      <c r="D102" s="7" t="s">
        <v>146</v>
      </c>
      <c r="E102" s="7">
        <v>18011624</v>
      </c>
      <c r="F102" s="7" t="str">
        <f>_xlfn.XLOOKUP(E102,[1]Hoja2!$B:$B,[1]Hoja2!$D:$D,"",0,1)</f>
        <v>Formulario 29, Declaración y P...</v>
      </c>
      <c r="G102" s="7" t="str">
        <f t="shared" si="3"/>
        <v>211001 f29</v>
      </c>
      <c r="H102" s="7" t="s">
        <v>147</v>
      </c>
      <c r="I102" s="11">
        <f t="shared" si="0"/>
        <v>44470</v>
      </c>
      <c r="J102" s="12" t="s">
        <v>543</v>
      </c>
    </row>
    <row r="103" spans="1:10" x14ac:dyDescent="0.25">
      <c r="A103" s="6"/>
      <c r="B103" s="7">
        <f>COUNTA($D$5:$D103)</f>
        <v>99</v>
      </c>
      <c r="C103" s="41"/>
      <c r="D103" s="7" t="s">
        <v>148</v>
      </c>
      <c r="E103" s="7">
        <v>18011628</v>
      </c>
      <c r="F103" s="7" t="str">
        <f>_xlfn.XLOOKUP(E103,[1]Hoja2!$B:$B,[1]Hoja2!$D:$D,"",0,1)</f>
        <v>Formulario 29, Declaración y P...</v>
      </c>
      <c r="G103" s="7" t="str">
        <f t="shared" si="3"/>
        <v>211101 f29</v>
      </c>
      <c r="H103" s="7" t="s">
        <v>149</v>
      </c>
      <c r="I103" s="11">
        <f t="shared" si="0"/>
        <v>44501</v>
      </c>
      <c r="J103" s="12" t="s">
        <v>543</v>
      </c>
    </row>
    <row r="104" spans="1:10" x14ac:dyDescent="0.25">
      <c r="A104" s="6"/>
      <c r="B104" s="7">
        <f>COUNTA($D$5:$D104)</f>
        <v>100</v>
      </c>
      <c r="C104" s="41"/>
      <c r="D104" s="7" t="s">
        <v>150</v>
      </c>
      <c r="E104" s="7">
        <v>18011631</v>
      </c>
      <c r="F104" s="7" t="str">
        <f>_xlfn.XLOOKUP(E104,[1]Hoja2!$B:$B,[1]Hoja2!$D:$D,"",0,1)</f>
        <v>Formulario 29, Declaración y P...</v>
      </c>
      <c r="G104" s="7" t="str">
        <f t="shared" si="3"/>
        <v>211201 f29</v>
      </c>
      <c r="H104" s="7" t="s">
        <v>151</v>
      </c>
      <c r="I104" s="11">
        <f t="shared" si="0"/>
        <v>44531</v>
      </c>
      <c r="J104" s="12" t="s">
        <v>543</v>
      </c>
    </row>
    <row r="105" spans="1:10" x14ac:dyDescent="0.25">
      <c r="A105" s="6"/>
      <c r="B105" s="7">
        <f>COUNTA($D$5:$D105)</f>
        <v>101</v>
      </c>
      <c r="C105" s="41"/>
      <c r="D105" s="7" t="s">
        <v>152</v>
      </c>
      <c r="E105" s="7">
        <v>18011757</v>
      </c>
      <c r="F105" s="7" t="str">
        <f>_xlfn.XLOOKUP(E105,[1]Hoja2!$B:$B,[1]Hoja2!$D:$D,"",0,1)</f>
        <v>Formulario 29, Declaración y P...</v>
      </c>
      <c r="G105" s="7" t="str">
        <f t="shared" si="3"/>
        <v>220101 f29</v>
      </c>
      <c r="H105" s="7" t="s">
        <v>153</v>
      </c>
      <c r="I105" s="11">
        <f t="shared" si="0"/>
        <v>44562</v>
      </c>
      <c r="J105" s="12" t="s">
        <v>543</v>
      </c>
    </row>
    <row r="106" spans="1:10" x14ac:dyDescent="0.25">
      <c r="A106" s="6"/>
      <c r="B106" s="7">
        <f>COUNTA($D$5:$D106)</f>
        <v>102</v>
      </c>
      <c r="C106" s="41"/>
      <c r="D106" s="7" t="s">
        <v>154</v>
      </c>
      <c r="E106" s="7">
        <v>18011763</v>
      </c>
      <c r="F106" s="7" t="str">
        <f>_xlfn.XLOOKUP(E106,[1]Hoja2!$B:$B,[1]Hoja2!$D:$D,"",0,1)</f>
        <v>Formulario 29, Declaración y P...</v>
      </c>
      <c r="G106" s="7" t="str">
        <f t="shared" si="3"/>
        <v>220201 f29</v>
      </c>
      <c r="H106" s="7" t="s">
        <v>155</v>
      </c>
      <c r="I106" s="11">
        <f t="shared" si="0"/>
        <v>44593</v>
      </c>
      <c r="J106" s="12" t="s">
        <v>543</v>
      </c>
    </row>
    <row r="107" spans="1:10" x14ac:dyDescent="0.25">
      <c r="A107" s="6"/>
      <c r="B107" s="7">
        <f>COUNTA($D$5:$D107)</f>
        <v>103</v>
      </c>
      <c r="C107" s="41"/>
      <c r="D107" s="7" t="s">
        <v>156</v>
      </c>
      <c r="E107" s="7">
        <v>18011770</v>
      </c>
      <c r="F107" s="7" t="str">
        <f>_xlfn.XLOOKUP(E107,[1]Hoja2!$B:$B,[1]Hoja2!$D:$D,"",0,1)</f>
        <v>Formulario 29, Declaración y P...</v>
      </c>
      <c r="G107" s="7" t="str">
        <f t="shared" si="3"/>
        <v>220301 f29</v>
      </c>
      <c r="H107" s="7" t="s">
        <v>157</v>
      </c>
      <c r="I107" s="11">
        <f t="shared" si="0"/>
        <v>44621</v>
      </c>
      <c r="J107" s="12" t="s">
        <v>543</v>
      </c>
    </row>
    <row r="108" spans="1:10" x14ac:dyDescent="0.25">
      <c r="A108" s="6"/>
      <c r="B108" s="7">
        <f>COUNTA($D$5:$D108)</f>
        <v>104</v>
      </c>
      <c r="C108" s="41"/>
      <c r="D108" s="7" t="s">
        <v>158</v>
      </c>
      <c r="E108" s="7">
        <v>18011776</v>
      </c>
      <c r="F108" s="7" t="str">
        <f>_xlfn.XLOOKUP(E108,[1]Hoja2!$B:$B,[1]Hoja2!$D:$D,"",0,1)</f>
        <v>Formulario 29, Declaración y P...</v>
      </c>
      <c r="G108" s="7" t="str">
        <f t="shared" si="3"/>
        <v>220401 f29</v>
      </c>
      <c r="H108" s="7" t="s">
        <v>159</v>
      </c>
      <c r="I108" s="11">
        <f t="shared" si="0"/>
        <v>44652</v>
      </c>
      <c r="J108" s="12" t="s">
        <v>543</v>
      </c>
    </row>
    <row r="109" spans="1:10" x14ac:dyDescent="0.25">
      <c r="A109" s="6"/>
      <c r="B109" s="7">
        <f>COUNTA($D$5:$D109)</f>
        <v>105</v>
      </c>
      <c r="C109" s="41"/>
      <c r="D109" s="7" t="s">
        <v>160</v>
      </c>
      <c r="E109" s="7">
        <v>18011785</v>
      </c>
      <c r="F109" s="7" t="str">
        <f>_xlfn.XLOOKUP(E109,[1]Hoja2!$B:$B,[1]Hoja2!$D:$D,"",0,1)</f>
        <v>Formulario 29, Declaración y P...</v>
      </c>
      <c r="G109" s="7" t="str">
        <f t="shared" si="3"/>
        <v>220501 f29</v>
      </c>
      <c r="H109" s="7" t="s">
        <v>161</v>
      </c>
      <c r="I109" s="11">
        <f t="shared" si="0"/>
        <v>44682</v>
      </c>
      <c r="J109" s="12" t="s">
        <v>543</v>
      </c>
    </row>
    <row r="110" spans="1:10" x14ac:dyDescent="0.25">
      <c r="A110" s="6"/>
      <c r="B110" s="7">
        <f>COUNTA($D$5:$D110)</f>
        <v>106</v>
      </c>
      <c r="C110" s="41"/>
      <c r="D110" s="7" t="s">
        <v>162</v>
      </c>
      <c r="E110" s="7">
        <v>18011794</v>
      </c>
      <c r="F110" s="7" t="str">
        <f>_xlfn.XLOOKUP(E110,[1]Hoja2!$B:$B,[1]Hoja2!$D:$D,"",0,1)</f>
        <v>Formulario 29, Declaración y P...</v>
      </c>
      <c r="G110" s="7" t="str">
        <f t="shared" si="3"/>
        <v>220601 f29</v>
      </c>
      <c r="H110" s="7" t="s">
        <v>163</v>
      </c>
      <c r="I110" s="11">
        <f t="shared" si="0"/>
        <v>44713</v>
      </c>
      <c r="J110" s="12" t="s">
        <v>543</v>
      </c>
    </row>
    <row r="111" spans="1:10" x14ac:dyDescent="0.25">
      <c r="A111" s="6"/>
      <c r="B111" s="7">
        <f>COUNTA($D$5:$D111)</f>
        <v>107</v>
      </c>
      <c r="C111" s="41"/>
      <c r="D111" s="7" t="s">
        <v>164</v>
      </c>
      <c r="E111" s="7">
        <v>18011803</v>
      </c>
      <c r="F111" s="7" t="str">
        <f>_xlfn.XLOOKUP(E111,[1]Hoja2!$B:$B,[1]Hoja2!$D:$D,"",0,1)</f>
        <v>Formulario 29, Declaración y P...</v>
      </c>
      <c r="G111" s="7" t="str">
        <f t="shared" si="3"/>
        <v>220701 f29</v>
      </c>
      <c r="H111" s="7" t="s">
        <v>165</v>
      </c>
      <c r="I111" s="11">
        <f t="shared" si="0"/>
        <v>44743</v>
      </c>
      <c r="J111" s="12" t="s">
        <v>543</v>
      </c>
    </row>
    <row r="112" spans="1:10" x14ac:dyDescent="0.25">
      <c r="A112" s="6"/>
      <c r="B112" s="7">
        <f>COUNTA($D$5:$D112)</f>
        <v>108</v>
      </c>
      <c r="C112" s="41"/>
      <c r="D112" s="7" t="s">
        <v>166</v>
      </c>
      <c r="E112" s="7">
        <v>18011816</v>
      </c>
      <c r="F112" s="7" t="str">
        <f>_xlfn.XLOOKUP(E112,[1]Hoja2!$B:$B,[1]Hoja2!$D:$D,"",0,1)</f>
        <v>Formulario 29, Declaración y P...</v>
      </c>
      <c r="G112" s="7" t="str">
        <f t="shared" si="3"/>
        <v>220801 f29</v>
      </c>
      <c r="H112" s="7" t="s">
        <v>167</v>
      </c>
      <c r="I112" s="11">
        <f t="shared" si="0"/>
        <v>44774</v>
      </c>
      <c r="J112" s="12" t="s">
        <v>543</v>
      </c>
    </row>
    <row r="113" spans="1:11" x14ac:dyDescent="0.25">
      <c r="A113" s="6"/>
      <c r="B113" s="7">
        <f>COUNTA($D$5:$D113)</f>
        <v>109</v>
      </c>
      <c r="C113" s="41"/>
      <c r="D113" s="7" t="s">
        <v>168</v>
      </c>
      <c r="E113" s="7">
        <v>18011830</v>
      </c>
      <c r="F113" s="7" t="str">
        <f>_xlfn.XLOOKUP(E113,[1]Hoja2!$B:$B,[1]Hoja2!$D:$D,"",0,1)</f>
        <v>Formulario 29, Declaración y P...</v>
      </c>
      <c r="G113" s="7" t="str">
        <f t="shared" si="3"/>
        <v>220901 f29</v>
      </c>
      <c r="H113" s="7" t="s">
        <v>169</v>
      </c>
      <c r="I113" s="11">
        <f t="shared" si="0"/>
        <v>44805</v>
      </c>
      <c r="J113" s="12" t="s">
        <v>543</v>
      </c>
    </row>
    <row r="114" spans="1:11" x14ac:dyDescent="0.25">
      <c r="A114" s="6"/>
      <c r="B114" s="7">
        <f>COUNTA($D$5:$D114)</f>
        <v>110</v>
      </c>
      <c r="C114" s="41"/>
      <c r="D114" s="7" t="s">
        <v>170</v>
      </c>
      <c r="E114" s="7">
        <v>18011845</v>
      </c>
      <c r="F114" s="7" t="str">
        <f>_xlfn.XLOOKUP(E114,[1]Hoja2!$B:$B,[1]Hoja2!$D:$D,"",0,1)</f>
        <v>Formulario 29, Declaración y P...</v>
      </c>
      <c r="G114" s="7" t="str">
        <f t="shared" si="3"/>
        <v>221001 f29</v>
      </c>
      <c r="H114" s="7" t="s">
        <v>171</v>
      </c>
      <c r="I114" s="11">
        <f t="shared" si="0"/>
        <v>44835</v>
      </c>
      <c r="J114" s="12" t="s">
        <v>543</v>
      </c>
    </row>
    <row r="115" spans="1:11" x14ac:dyDescent="0.25">
      <c r="A115" s="6"/>
      <c r="B115" s="7">
        <f>COUNTA($D$5:$D115)</f>
        <v>111</v>
      </c>
      <c r="C115" s="41"/>
      <c r="D115" s="7" t="s">
        <v>172</v>
      </c>
      <c r="E115" s="7">
        <v>18011856</v>
      </c>
      <c r="F115" s="7" t="str">
        <f>_xlfn.XLOOKUP(E115,[1]Hoja2!$B:$B,[1]Hoja2!$D:$D,"",0,1)</f>
        <v>Formulario 29, Declaración y P...</v>
      </c>
      <c r="G115" s="7" t="str">
        <f t="shared" si="3"/>
        <v>221101 f29</v>
      </c>
      <c r="H115" s="7" t="s">
        <v>173</v>
      </c>
      <c r="I115" s="11">
        <f t="shared" si="0"/>
        <v>44866</v>
      </c>
      <c r="J115" s="12" t="s">
        <v>543</v>
      </c>
    </row>
    <row r="116" spans="1:11" x14ac:dyDescent="0.25">
      <c r="A116" s="6"/>
      <c r="B116" s="7">
        <f>COUNTA($D$5:$D116)</f>
        <v>112</v>
      </c>
      <c r="C116" s="41"/>
      <c r="D116" s="7" t="s">
        <v>174</v>
      </c>
      <c r="E116" s="7">
        <v>18011873</v>
      </c>
      <c r="F116" s="7" t="str">
        <f>_xlfn.XLOOKUP(E116,[1]Hoja2!$B:$B,[1]Hoja2!$D:$D,"",0,1)</f>
        <v>Formulario 29, Declaración y P...</v>
      </c>
      <c r="G116" s="7" t="str">
        <f t="shared" si="3"/>
        <v>221201 f29</v>
      </c>
      <c r="H116" s="7" t="s">
        <v>175</v>
      </c>
      <c r="I116" s="11">
        <f t="shared" si="0"/>
        <v>44896</v>
      </c>
      <c r="J116" s="12" t="s">
        <v>543</v>
      </c>
    </row>
    <row r="117" spans="1:11" x14ac:dyDescent="0.25">
      <c r="A117" s="6"/>
      <c r="B117" s="7">
        <f>COUNTA($D$5:$D117)</f>
        <v>113</v>
      </c>
      <c r="C117" s="41"/>
      <c r="D117" s="7" t="s">
        <v>176</v>
      </c>
      <c r="E117" s="7">
        <v>18011906</v>
      </c>
      <c r="F117" s="7" t="str">
        <f>_xlfn.XLOOKUP(E117,[1]Hoja2!$B:$B,[1]Hoja2!$D:$D,"",0,1)</f>
        <v>Formulario 29, Declaración y P...</v>
      </c>
      <c r="G117" s="7" t="str">
        <f t="shared" si="3"/>
        <v>230101 f29</v>
      </c>
      <c r="H117" s="7" t="s">
        <v>177</v>
      </c>
      <c r="I117" s="11">
        <f t="shared" si="0"/>
        <v>44927</v>
      </c>
      <c r="J117" s="12" t="s">
        <v>543</v>
      </c>
    </row>
    <row r="118" spans="1:11" x14ac:dyDescent="0.25">
      <c r="A118" s="6"/>
      <c r="B118" s="7">
        <f>COUNTA($D$5:$D118)</f>
        <v>114</v>
      </c>
      <c r="C118" s="41"/>
      <c r="D118" s="7" t="s">
        <v>178</v>
      </c>
      <c r="E118" s="7">
        <v>18011910</v>
      </c>
      <c r="F118" s="7" t="str">
        <f>_xlfn.XLOOKUP(E118,[1]Hoja2!$B:$B,[1]Hoja2!$D:$D,"",0,1)</f>
        <v>Formulario 29, Declaración y P...</v>
      </c>
      <c r="G118" s="7" t="str">
        <f t="shared" si="3"/>
        <v>230201 f29</v>
      </c>
      <c r="H118" s="7" t="s">
        <v>179</v>
      </c>
      <c r="I118" s="11">
        <f t="shared" si="0"/>
        <v>44958</v>
      </c>
      <c r="J118" s="12" t="s">
        <v>543</v>
      </c>
    </row>
    <row r="119" spans="1:11" x14ac:dyDescent="0.25">
      <c r="A119" s="6"/>
      <c r="B119" s="7">
        <f>COUNTA($D$5:$D119)</f>
        <v>115</v>
      </c>
      <c r="C119" s="41"/>
      <c r="D119" s="7" t="s">
        <v>180</v>
      </c>
      <c r="E119" s="7">
        <v>18011914</v>
      </c>
      <c r="F119" s="7" t="str">
        <f>_xlfn.XLOOKUP(E119,[1]Hoja2!$B:$B,[1]Hoja2!$D:$D,"",0,1)</f>
        <v>Formulario 29, Declaración y P...</v>
      </c>
      <c r="G119" s="7" t="str">
        <f t="shared" si="3"/>
        <v>230301 f29</v>
      </c>
      <c r="H119" s="7" t="s">
        <v>181</v>
      </c>
      <c r="I119" s="11">
        <f t="shared" si="0"/>
        <v>44986</v>
      </c>
      <c r="J119" s="12" t="s">
        <v>543</v>
      </c>
    </row>
    <row r="120" spans="1:11" x14ac:dyDescent="0.25">
      <c r="A120" s="6"/>
      <c r="B120" s="7">
        <f>COUNTA($D$5:$D120)</f>
        <v>116</v>
      </c>
      <c r="C120" s="41"/>
      <c r="D120" s="7" t="s">
        <v>182</v>
      </c>
      <c r="E120" s="7">
        <v>18011915</v>
      </c>
      <c r="F120" s="7" t="str">
        <f>_xlfn.XLOOKUP(E120,[1]Hoja2!$B:$B,[1]Hoja2!$D:$D,"",0,1)</f>
        <v>Formulario 29, Declaración y P...</v>
      </c>
      <c r="G120" s="7" t="str">
        <f t="shared" si="3"/>
        <v>230401 f29</v>
      </c>
      <c r="H120" s="7" t="s">
        <v>183</v>
      </c>
      <c r="I120" s="11">
        <f t="shared" si="0"/>
        <v>45017</v>
      </c>
      <c r="J120" s="12" t="s">
        <v>543</v>
      </c>
    </row>
    <row r="121" spans="1:11" x14ac:dyDescent="0.25">
      <c r="A121" s="6"/>
      <c r="B121" s="7">
        <f>COUNTA($D$5:$D121)</f>
        <v>117</v>
      </c>
      <c r="C121" s="41"/>
      <c r="D121" s="7" t="s">
        <v>843</v>
      </c>
      <c r="E121" s="7">
        <v>18017573</v>
      </c>
      <c r="F121" s="7" t="str">
        <f>_xlfn.XLOOKUP(E121,[1]Hoja2!$B:$B,[1]Hoja2!$D:$D,"",0,1)</f>
        <v>Factura</v>
      </c>
      <c r="G121" s="7" t="str">
        <f t="shared" si="3"/>
        <v>211221 Geomin F_2</v>
      </c>
      <c r="H121" s="7" t="s">
        <v>35</v>
      </c>
      <c r="I121" s="11">
        <f t="shared" si="0"/>
        <v>44551</v>
      </c>
      <c r="J121" s="12" t="s">
        <v>543</v>
      </c>
      <c r="K121">
        <f t="shared" ref="K121:K155" si="4">VALUE(_xlfn.TEXTAFTER(D121,"_"))</f>
        <v>2</v>
      </c>
    </row>
    <row r="122" spans="1:11" x14ac:dyDescent="0.25">
      <c r="A122" s="6"/>
      <c r="B122" s="7">
        <f>COUNTA($D$5:$D122)</f>
        <v>118</v>
      </c>
      <c r="C122" s="41"/>
      <c r="D122" s="7" t="s">
        <v>844</v>
      </c>
      <c r="E122" s="7">
        <v>18017597</v>
      </c>
      <c r="F122" s="7" t="str">
        <f>_xlfn.XLOOKUP(E122,[1]Hoja2!$B:$B,[1]Hoja2!$D:$D,"",0,1)</f>
        <v>Factura</v>
      </c>
      <c r="G122" s="7" t="str">
        <f t="shared" si="3"/>
        <v>220102 Geomin F_4</v>
      </c>
      <c r="H122" s="7" t="s">
        <v>35</v>
      </c>
      <c r="I122" s="11">
        <f t="shared" si="0"/>
        <v>44563</v>
      </c>
      <c r="J122" s="12" t="s">
        <v>543</v>
      </c>
      <c r="K122">
        <f t="shared" si="4"/>
        <v>4</v>
      </c>
    </row>
    <row r="123" spans="1:11" x14ac:dyDescent="0.25">
      <c r="A123" s="6"/>
      <c r="B123" s="7">
        <f>COUNTA($D$5:$D123)</f>
        <v>119</v>
      </c>
      <c r="C123" s="41"/>
      <c r="D123" s="7" t="s">
        <v>845</v>
      </c>
      <c r="E123" s="7">
        <v>18017607</v>
      </c>
      <c r="F123" s="7" t="str">
        <f>_xlfn.XLOOKUP(E123,[1]Hoja2!$B:$B,[1]Hoja2!$D:$D,"",0,1)</f>
        <v>Factura</v>
      </c>
      <c r="G123" s="7" t="str">
        <f t="shared" si="3"/>
        <v>220217 Geomin F_7</v>
      </c>
      <c r="H123" s="7" t="s">
        <v>35</v>
      </c>
      <c r="I123" s="11">
        <f t="shared" si="0"/>
        <v>44609</v>
      </c>
      <c r="J123" s="12" t="s">
        <v>543</v>
      </c>
      <c r="K123">
        <f t="shared" si="4"/>
        <v>7</v>
      </c>
    </row>
    <row r="124" spans="1:11" x14ac:dyDescent="0.25">
      <c r="A124" s="6"/>
      <c r="B124" s="7">
        <f>COUNTA($D$5:$D124)</f>
        <v>120</v>
      </c>
      <c r="C124" s="41"/>
      <c r="D124" s="7" t="s">
        <v>846</v>
      </c>
      <c r="E124" s="7">
        <v>18017616</v>
      </c>
      <c r="F124" s="7" t="str">
        <f>_xlfn.XLOOKUP(E124,[1]Hoja2!$B:$B,[1]Hoja2!$D:$D,"",0,1)</f>
        <v>Factura</v>
      </c>
      <c r="G124" s="7" t="str">
        <f t="shared" si="3"/>
        <v>220225 Geomin F_10</v>
      </c>
      <c r="H124" s="7" t="s">
        <v>35</v>
      </c>
      <c r="I124" s="11">
        <f t="shared" si="0"/>
        <v>44617</v>
      </c>
      <c r="J124" s="12" t="s">
        <v>543</v>
      </c>
      <c r="K124">
        <f t="shared" si="4"/>
        <v>10</v>
      </c>
    </row>
    <row r="125" spans="1:11" x14ac:dyDescent="0.25">
      <c r="A125" s="6"/>
      <c r="B125" s="7">
        <f>COUNTA($D$5:$D125)</f>
        <v>121</v>
      </c>
      <c r="C125" s="41"/>
      <c r="D125" s="7" t="s">
        <v>847</v>
      </c>
      <c r="E125" s="7">
        <v>18017628</v>
      </c>
      <c r="F125" s="7" t="str">
        <f>_xlfn.XLOOKUP(E125,[1]Hoja2!$B:$B,[1]Hoja2!$D:$D,"",0,1)</f>
        <v>Factura</v>
      </c>
      <c r="G125" s="7" t="str">
        <f t="shared" si="3"/>
        <v>220330 Geomin F_11</v>
      </c>
      <c r="H125" s="7" t="s">
        <v>35</v>
      </c>
      <c r="I125" s="11">
        <f t="shared" si="0"/>
        <v>44650</v>
      </c>
      <c r="J125" s="12" t="s">
        <v>543</v>
      </c>
      <c r="K125">
        <f t="shared" si="4"/>
        <v>11</v>
      </c>
    </row>
    <row r="126" spans="1:11" x14ac:dyDescent="0.25">
      <c r="A126" s="6"/>
      <c r="B126" s="7">
        <f>COUNTA($D$5:$D126)</f>
        <v>122</v>
      </c>
      <c r="C126" s="41"/>
      <c r="D126" s="7" t="s">
        <v>189</v>
      </c>
      <c r="E126" s="7">
        <v>18017635</v>
      </c>
      <c r="F126" s="7" t="str">
        <f>_xlfn.XLOOKUP(E126,[1]Hoja2!$B:$B,[1]Hoja2!$D:$D,"",0,1)</f>
        <v>Factura</v>
      </c>
      <c r="G126" s="7" t="str">
        <f t="shared" si="3"/>
        <v>220428 GEOMIN_13</v>
      </c>
      <c r="H126" s="7" t="s">
        <v>35</v>
      </c>
      <c r="I126" s="11">
        <f t="shared" si="0"/>
        <v>44679</v>
      </c>
      <c r="J126" s="12" t="s">
        <v>543</v>
      </c>
      <c r="K126">
        <f t="shared" si="4"/>
        <v>13</v>
      </c>
    </row>
    <row r="127" spans="1:11" x14ac:dyDescent="0.25">
      <c r="A127" s="6"/>
      <c r="B127" s="7">
        <f>COUNTA($D$5:$D127)</f>
        <v>123</v>
      </c>
      <c r="C127" s="41"/>
      <c r="D127" s="7" t="s">
        <v>190</v>
      </c>
      <c r="E127" s="7">
        <v>18017663</v>
      </c>
      <c r="F127" s="7" t="str">
        <f>_xlfn.XLOOKUP(E127,[1]Hoja2!$B:$B,[1]Hoja2!$D:$D,"",0,1)</f>
        <v>Factura</v>
      </c>
      <c r="G127" s="7" t="str">
        <f t="shared" si="3"/>
        <v>220726 GEOMIN_14</v>
      </c>
      <c r="H127" s="7" t="s">
        <v>35</v>
      </c>
      <c r="I127" s="11">
        <f t="shared" si="0"/>
        <v>44768</v>
      </c>
      <c r="J127" s="12" t="s">
        <v>543</v>
      </c>
      <c r="K127">
        <f t="shared" si="4"/>
        <v>14</v>
      </c>
    </row>
    <row r="128" spans="1:11" x14ac:dyDescent="0.25">
      <c r="A128" s="6"/>
      <c r="B128" s="7">
        <f>COUNTA($D$5:$D128)</f>
        <v>124</v>
      </c>
      <c r="C128" s="41"/>
      <c r="D128" s="7" t="s">
        <v>191</v>
      </c>
      <c r="E128" s="7">
        <v>18017675</v>
      </c>
      <c r="F128" s="7" t="str">
        <f>_xlfn.XLOOKUP(E128,[1]Hoja2!$B:$B,[1]Hoja2!$D:$D,"",0,1)</f>
        <v>Factura</v>
      </c>
      <c r="G128" s="7" t="str">
        <f t="shared" si="3"/>
        <v>220817 GEOMIN_17</v>
      </c>
      <c r="H128" s="7" t="s">
        <v>35</v>
      </c>
      <c r="I128" s="11">
        <f t="shared" si="0"/>
        <v>44790</v>
      </c>
      <c r="J128" s="12" t="s">
        <v>543</v>
      </c>
      <c r="K128">
        <f t="shared" si="4"/>
        <v>17</v>
      </c>
    </row>
    <row r="129" spans="1:11" x14ac:dyDescent="0.25">
      <c r="A129" s="6"/>
      <c r="B129" s="7">
        <f>COUNTA($D$5:$D129)</f>
        <v>125</v>
      </c>
      <c r="C129" s="41"/>
      <c r="D129" s="7" t="s">
        <v>192</v>
      </c>
      <c r="E129" s="7">
        <v>18017684</v>
      </c>
      <c r="F129" s="7" t="str">
        <f>_xlfn.XLOOKUP(E129,[1]Hoja2!$B:$B,[1]Hoja2!$D:$D,"",0,1)</f>
        <v>Factura</v>
      </c>
      <c r="G129" s="7" t="str">
        <f t="shared" si="3"/>
        <v>220920 GEOMIN_18</v>
      </c>
      <c r="H129" s="7" t="s">
        <v>35</v>
      </c>
      <c r="I129" s="11">
        <f t="shared" si="0"/>
        <v>44824</v>
      </c>
      <c r="J129" s="12" t="s">
        <v>543</v>
      </c>
      <c r="K129">
        <f t="shared" si="4"/>
        <v>18</v>
      </c>
    </row>
    <row r="130" spans="1:11" x14ac:dyDescent="0.25">
      <c r="A130" s="6"/>
      <c r="B130" s="7">
        <f>COUNTA($D$5:$D130)</f>
        <v>126</v>
      </c>
      <c r="C130" s="41"/>
      <c r="D130" s="7" t="s">
        <v>193</v>
      </c>
      <c r="E130" s="7">
        <v>18017694</v>
      </c>
      <c r="F130" s="7" t="str">
        <f>_xlfn.XLOOKUP(E130,[1]Hoja2!$B:$B,[1]Hoja2!$D:$D,"",0,1)</f>
        <v>Factura</v>
      </c>
      <c r="G130" s="7" t="str">
        <f t="shared" si="3"/>
        <v>220921 TRANSPORTESOSMAR_155</v>
      </c>
      <c r="H130" s="7" t="s">
        <v>35</v>
      </c>
      <c r="I130" s="11">
        <f t="shared" si="0"/>
        <v>44825</v>
      </c>
      <c r="J130" s="12" t="s">
        <v>543</v>
      </c>
      <c r="K130">
        <f t="shared" si="4"/>
        <v>155</v>
      </c>
    </row>
    <row r="131" spans="1:11" x14ac:dyDescent="0.25">
      <c r="A131" s="6"/>
      <c r="B131" s="7">
        <f>COUNTA($D$5:$D131)</f>
        <v>127</v>
      </c>
      <c r="C131" s="41"/>
      <c r="D131" s="7" t="s">
        <v>194</v>
      </c>
      <c r="E131" s="7">
        <v>18017700</v>
      </c>
      <c r="F131" s="7" t="str">
        <f>_xlfn.XLOOKUP(E131,[1]Hoja2!$B:$B,[1]Hoja2!$D:$D,"",0,1)</f>
        <v>Factura</v>
      </c>
      <c r="G131" s="7" t="str">
        <f t="shared" si="3"/>
        <v>221017 GEOMIN_19</v>
      </c>
      <c r="H131" s="7" t="s">
        <v>35</v>
      </c>
      <c r="I131" s="11">
        <f t="shared" si="0"/>
        <v>44851</v>
      </c>
      <c r="J131" s="12" t="s">
        <v>543</v>
      </c>
      <c r="K131">
        <f t="shared" si="4"/>
        <v>19</v>
      </c>
    </row>
    <row r="132" spans="1:11" x14ac:dyDescent="0.25">
      <c r="A132" s="6"/>
      <c r="B132" s="7">
        <f>COUNTA($D$5:$D132)</f>
        <v>128</v>
      </c>
      <c r="C132" s="41"/>
      <c r="D132" s="7" t="s">
        <v>195</v>
      </c>
      <c r="E132" s="7">
        <v>18017714</v>
      </c>
      <c r="F132" s="7" t="str">
        <f>_xlfn.XLOOKUP(E132,[1]Hoja2!$B:$B,[1]Hoja2!$D:$D,"",0,1)</f>
        <v>Factura</v>
      </c>
      <c r="G132" s="7" t="str">
        <f t="shared" si="3"/>
        <v>221102 GEOMIN_20</v>
      </c>
      <c r="H132" s="7" t="s">
        <v>35</v>
      </c>
      <c r="I132" s="11">
        <f t="shared" si="0"/>
        <v>44867</v>
      </c>
      <c r="J132" s="12" t="s">
        <v>543</v>
      </c>
      <c r="K132">
        <f t="shared" si="4"/>
        <v>20</v>
      </c>
    </row>
    <row r="133" spans="1:11" x14ac:dyDescent="0.25">
      <c r="A133" s="6"/>
      <c r="B133" s="7">
        <f>COUNTA($D$5:$D133)</f>
        <v>129</v>
      </c>
      <c r="C133" s="41"/>
      <c r="D133" s="7" t="s">
        <v>196</v>
      </c>
      <c r="E133" s="7">
        <v>18017730</v>
      </c>
      <c r="F133" s="7" t="str">
        <f>_xlfn.XLOOKUP(E133,[1]Hoja2!$B:$B,[1]Hoja2!$D:$D,"",0,1)</f>
        <v>Factura</v>
      </c>
      <c r="G133" s="7" t="str">
        <f t="shared" si="3"/>
        <v>221102 GEOMIN_21</v>
      </c>
      <c r="H133" s="7" t="s">
        <v>35</v>
      </c>
      <c r="I133" s="11">
        <f t="shared" si="0"/>
        <v>44867</v>
      </c>
      <c r="J133" s="12" t="s">
        <v>543</v>
      </c>
      <c r="K133">
        <f t="shared" si="4"/>
        <v>21</v>
      </c>
    </row>
    <row r="134" spans="1:11" x14ac:dyDescent="0.25">
      <c r="A134" s="6"/>
      <c r="B134" s="7">
        <f>COUNTA($D$5:$D134)</f>
        <v>130</v>
      </c>
      <c r="C134" s="41"/>
      <c r="D134" s="7" t="s">
        <v>197</v>
      </c>
      <c r="E134" s="7">
        <v>18017752</v>
      </c>
      <c r="F134" s="7" t="str">
        <f>_xlfn.XLOOKUP(E134,[1]Hoja2!$B:$B,[1]Hoja2!$D:$D,"",0,1)</f>
        <v>Factura</v>
      </c>
      <c r="G134" s="7" t="str">
        <f t="shared" si="3"/>
        <v>221110 TRANSPORTESOSMAR_168</v>
      </c>
      <c r="H134" s="7" t="s">
        <v>35</v>
      </c>
      <c r="I134" s="11">
        <f t="shared" si="0"/>
        <v>44875</v>
      </c>
      <c r="J134" s="12" t="s">
        <v>543</v>
      </c>
      <c r="K134">
        <f t="shared" si="4"/>
        <v>168</v>
      </c>
    </row>
    <row r="135" spans="1:11" x14ac:dyDescent="0.25">
      <c r="A135" s="6"/>
      <c r="B135" s="7">
        <f>COUNTA($D$5:$D135)</f>
        <v>131</v>
      </c>
      <c r="C135" s="41"/>
      <c r="D135" s="7" t="s">
        <v>848</v>
      </c>
      <c r="E135" s="7">
        <v>18017806</v>
      </c>
      <c r="F135" s="7" t="str">
        <f>_xlfn.XLOOKUP(E135,[1]Hoja2!$B:$B,[1]Hoja2!$D:$D,"",0,1)</f>
        <v>Factura</v>
      </c>
      <c r="G135" s="7" t="str">
        <f t="shared" si="3"/>
        <v>221124 Factura N_39</v>
      </c>
      <c r="H135" s="7" t="s">
        <v>35</v>
      </c>
      <c r="I135" s="11">
        <f t="shared" si="0"/>
        <v>44889</v>
      </c>
      <c r="J135" s="12" t="s">
        <v>543</v>
      </c>
      <c r="K135">
        <f t="shared" si="4"/>
        <v>39</v>
      </c>
    </row>
    <row r="136" spans="1:11" x14ac:dyDescent="0.25">
      <c r="A136" s="6"/>
      <c r="B136" s="7">
        <f>COUNTA($D$5:$D136)</f>
        <v>132</v>
      </c>
      <c r="C136" s="41"/>
      <c r="D136" s="7" t="s">
        <v>199</v>
      </c>
      <c r="E136" s="7">
        <v>11881561</v>
      </c>
      <c r="F136" s="7" t="str">
        <f>_xlfn.XLOOKUP(E136,[1]Hoja2!$B:$B,[1]Hoja2!$D:$D,"",0,1)</f>
        <v>Factura</v>
      </c>
      <c r="G136" s="7" t="str">
        <f t="shared" ref="G136:G155" si="5">LEFT(D136,LEN(D136))</f>
        <v>230112 Geomin SpA_23</v>
      </c>
      <c r="H136" s="7" t="s">
        <v>35</v>
      </c>
      <c r="I136" s="11">
        <f t="shared" si="0"/>
        <v>44938</v>
      </c>
      <c r="J136" s="12" t="s">
        <v>543</v>
      </c>
      <c r="K136">
        <f t="shared" si="4"/>
        <v>23</v>
      </c>
    </row>
    <row r="137" spans="1:11" x14ac:dyDescent="0.25">
      <c r="A137" s="6"/>
      <c r="B137" s="7">
        <f>COUNTA($D$5:$D137)</f>
        <v>133</v>
      </c>
      <c r="C137" s="41"/>
      <c r="D137" s="7" t="s">
        <v>200</v>
      </c>
      <c r="E137" s="7">
        <v>18017867</v>
      </c>
      <c r="F137" s="7" t="str">
        <f>_xlfn.XLOOKUP(E137,[1]Hoja2!$B:$B,[1]Hoja2!$D:$D,"",0,1)</f>
        <v>Factura</v>
      </c>
      <c r="G137" s="7" t="str">
        <f t="shared" si="5"/>
        <v>230112 Geomin SpA_24</v>
      </c>
      <c r="H137" s="7" t="s">
        <v>35</v>
      </c>
      <c r="I137" s="11">
        <f t="shared" si="0"/>
        <v>44938</v>
      </c>
      <c r="J137" s="12" t="s">
        <v>543</v>
      </c>
      <c r="K137">
        <f t="shared" si="4"/>
        <v>24</v>
      </c>
    </row>
    <row r="138" spans="1:11" x14ac:dyDescent="0.25">
      <c r="A138" s="6"/>
      <c r="B138" s="7">
        <f>COUNTA($D$5:$D138)</f>
        <v>134</v>
      </c>
      <c r="C138" s="41"/>
      <c r="D138" s="7" t="s">
        <v>849</v>
      </c>
      <c r="E138" s="7">
        <v>18017876</v>
      </c>
      <c r="F138" s="7" t="str">
        <f>_xlfn.XLOOKUP(E138,[1]Hoja2!$B:$B,[1]Hoja2!$D:$D,"",0,1)</f>
        <v>Factura</v>
      </c>
      <c r="G138" s="7" t="str">
        <f t="shared" si="5"/>
        <v>230131 FAE_1100</v>
      </c>
      <c r="H138" s="7" t="s">
        <v>35</v>
      </c>
      <c r="I138" s="11">
        <f t="shared" si="0"/>
        <v>44957</v>
      </c>
      <c r="J138" s="12" t="s">
        <v>543</v>
      </c>
      <c r="K138">
        <f t="shared" si="4"/>
        <v>1100</v>
      </c>
    </row>
    <row r="139" spans="1:11" x14ac:dyDescent="0.25">
      <c r="A139" s="6"/>
      <c r="B139" s="7">
        <f>COUNTA($D$5:$D139)</f>
        <v>135</v>
      </c>
      <c r="C139" s="41"/>
      <c r="D139" s="7" t="s">
        <v>850</v>
      </c>
      <c r="E139" s="7">
        <v>18017899</v>
      </c>
      <c r="F139" s="7" t="str">
        <f>_xlfn.XLOOKUP(E139,[1]Hoja2!$B:$B,[1]Hoja2!$D:$D,"",0,1)</f>
        <v>Factura</v>
      </c>
      <c r="G139" s="7" t="str">
        <f t="shared" si="5"/>
        <v>230203 Fac 192 ASL Ep Oct Nov_192</v>
      </c>
      <c r="H139" s="7" t="s">
        <v>35</v>
      </c>
      <c r="I139" s="11">
        <f t="shared" si="0"/>
        <v>44960</v>
      </c>
      <c r="J139" s="12" t="s">
        <v>543</v>
      </c>
      <c r="K139">
        <f t="shared" si="4"/>
        <v>192</v>
      </c>
    </row>
    <row r="140" spans="1:11" x14ac:dyDescent="0.25">
      <c r="A140" s="6"/>
      <c r="B140" s="7">
        <f>COUNTA($D$5:$D140)</f>
        <v>136</v>
      </c>
      <c r="C140" s="41"/>
      <c r="D140" s="7" t="s">
        <v>851</v>
      </c>
      <c r="E140" s="7">
        <v>18017915</v>
      </c>
      <c r="F140" s="7" t="str">
        <f>_xlfn.XLOOKUP(E140,[1]Hoja2!$B:$B,[1]Hoja2!$D:$D,"",0,1)</f>
        <v>Factura</v>
      </c>
      <c r="G140" s="7" t="str">
        <f t="shared" si="5"/>
        <v>230203 Fac 193 ASL Ep Oct Nov_193</v>
      </c>
      <c r="H140" s="7" t="s">
        <v>35</v>
      </c>
      <c r="I140" s="11">
        <f t="shared" si="0"/>
        <v>44960</v>
      </c>
      <c r="J140" s="12" t="s">
        <v>543</v>
      </c>
      <c r="K140">
        <f t="shared" si="4"/>
        <v>193</v>
      </c>
    </row>
    <row r="141" spans="1:11" x14ac:dyDescent="0.25">
      <c r="A141" s="6"/>
      <c r="B141" s="7">
        <f>COUNTA($D$5:$D141)</f>
        <v>137</v>
      </c>
      <c r="C141" s="41"/>
      <c r="D141" s="7" t="s">
        <v>852</v>
      </c>
      <c r="E141" s="7">
        <v>18017930</v>
      </c>
      <c r="F141" s="7" t="str">
        <f>_xlfn.XLOOKUP(E141,[1]Hoja2!$B:$B,[1]Hoja2!$D:$D,"",0,1)</f>
        <v>Factura</v>
      </c>
      <c r="G141" s="7" t="str">
        <f t="shared" si="5"/>
        <v>230203 Fac 194 ASL EP Oct Nov_194</v>
      </c>
      <c r="H141" s="7" t="s">
        <v>35</v>
      </c>
      <c r="I141" s="11">
        <f t="shared" si="0"/>
        <v>44960</v>
      </c>
      <c r="J141" s="12" t="s">
        <v>543</v>
      </c>
      <c r="K141">
        <f t="shared" si="4"/>
        <v>194</v>
      </c>
    </row>
    <row r="142" spans="1:11" x14ac:dyDescent="0.25">
      <c r="A142" s="6"/>
      <c r="B142" s="7">
        <f>COUNTA($D$5:$D142)</f>
        <v>138</v>
      </c>
      <c r="C142" s="41"/>
      <c r="D142" s="7" t="s">
        <v>853</v>
      </c>
      <c r="E142" s="7">
        <v>18017941</v>
      </c>
      <c r="F142" s="7" t="str">
        <f>_xlfn.XLOOKUP(E142,[1]Hoja2!$B:$B,[1]Hoja2!$D:$D,"",0,1)</f>
        <v>Factura</v>
      </c>
      <c r="G142" s="7" t="str">
        <f t="shared" si="5"/>
        <v>230203 Fac 195 ASL EP 2 Diciembre_195</v>
      </c>
      <c r="H142" s="7" t="s">
        <v>35</v>
      </c>
      <c r="I142" s="11">
        <f t="shared" si="0"/>
        <v>44960</v>
      </c>
      <c r="J142" s="12" t="s">
        <v>543</v>
      </c>
      <c r="K142">
        <f t="shared" si="4"/>
        <v>195</v>
      </c>
    </row>
    <row r="143" spans="1:11" x14ac:dyDescent="0.25">
      <c r="A143" s="6"/>
      <c r="B143" s="7">
        <f>COUNTA($D$5:$D143)</f>
        <v>139</v>
      </c>
      <c r="C143" s="41"/>
      <c r="D143" s="7" t="s">
        <v>854</v>
      </c>
      <c r="E143" s="7">
        <v>18017960</v>
      </c>
      <c r="F143" s="7" t="str">
        <f>_xlfn.XLOOKUP(E143,[1]Hoja2!$B:$B,[1]Hoja2!$D:$D,"",0,1)</f>
        <v>Factura</v>
      </c>
      <c r="G143" s="7" t="str">
        <f t="shared" si="5"/>
        <v>230203 Fac 196 ASL EP 2 Diciembre_196</v>
      </c>
      <c r="H143" s="7" t="s">
        <v>35</v>
      </c>
      <c r="I143" s="11">
        <f t="shared" si="0"/>
        <v>44960</v>
      </c>
      <c r="J143" s="12" t="s">
        <v>543</v>
      </c>
      <c r="K143">
        <f t="shared" si="4"/>
        <v>196</v>
      </c>
    </row>
    <row r="144" spans="1:11" x14ac:dyDescent="0.25">
      <c r="A144" s="6"/>
      <c r="B144" s="7">
        <f>COUNTA($D$5:$D144)</f>
        <v>140</v>
      </c>
      <c r="C144" s="41"/>
      <c r="D144" s="7" t="s">
        <v>855</v>
      </c>
      <c r="E144" s="7">
        <v>18017971</v>
      </c>
      <c r="F144" s="7" t="str">
        <f>_xlfn.XLOOKUP(E144,[1]Hoja2!$B:$B,[1]Hoja2!$D:$D,"",0,1)</f>
        <v>Factura</v>
      </c>
      <c r="G144" s="7" t="str">
        <f t="shared" si="5"/>
        <v>230203 Fac 197 ASL EP 2 Diciembre_197</v>
      </c>
      <c r="H144" s="7" t="s">
        <v>35</v>
      </c>
      <c r="I144" s="11">
        <f t="shared" si="0"/>
        <v>44960</v>
      </c>
      <c r="J144" s="12" t="s">
        <v>543</v>
      </c>
      <c r="K144">
        <f t="shared" si="4"/>
        <v>197</v>
      </c>
    </row>
    <row r="145" spans="1:11" x14ac:dyDescent="0.25">
      <c r="A145" s="6"/>
      <c r="B145" s="7">
        <f>COUNTA($D$5:$D145)</f>
        <v>141</v>
      </c>
      <c r="C145" s="41"/>
      <c r="D145" s="7" t="s">
        <v>856</v>
      </c>
      <c r="E145" s="7">
        <v>18018008</v>
      </c>
      <c r="F145" s="7" t="str">
        <f>_xlfn.XLOOKUP(E145,[1]Hoja2!$B:$B,[1]Hoja2!$D:$D,"",0,1)</f>
        <v>Factura</v>
      </c>
      <c r="G145" s="7" t="str">
        <f t="shared" si="5"/>
        <v>230203 Fac 198 ASL EP 2 Diciembre_198</v>
      </c>
      <c r="H145" s="7" t="s">
        <v>35</v>
      </c>
      <c r="I145" s="11">
        <f t="shared" si="0"/>
        <v>44960</v>
      </c>
      <c r="J145" s="12" t="s">
        <v>543</v>
      </c>
      <c r="K145">
        <f t="shared" si="4"/>
        <v>198</v>
      </c>
    </row>
    <row r="146" spans="1:11" x14ac:dyDescent="0.25">
      <c r="A146" s="6"/>
      <c r="B146" s="7">
        <f>COUNTA($D$5:$D146)</f>
        <v>142</v>
      </c>
      <c r="C146" s="41"/>
      <c r="D146" s="7" t="s">
        <v>209</v>
      </c>
      <c r="E146" s="7">
        <v>18018051</v>
      </c>
      <c r="F146" s="7" t="str">
        <f>_xlfn.XLOOKUP(E146,[1]Hoja2!$B:$B,[1]Hoja2!$D:$D,"",0,1)</f>
        <v>Factura</v>
      </c>
      <c r="G146" s="7" t="str">
        <f t="shared" si="5"/>
        <v>230221 TRANSPORTES&amp;SERVICIOSOSMAR_202</v>
      </c>
      <c r="H146" s="7" t="s">
        <v>35</v>
      </c>
      <c r="I146" s="11">
        <f t="shared" si="0"/>
        <v>44978</v>
      </c>
      <c r="J146" s="12" t="s">
        <v>543</v>
      </c>
      <c r="K146">
        <f t="shared" si="4"/>
        <v>202</v>
      </c>
    </row>
    <row r="147" spans="1:11" x14ac:dyDescent="0.25">
      <c r="A147" s="6"/>
      <c r="B147" s="7">
        <f>COUNTA($D$5:$D147)</f>
        <v>143</v>
      </c>
      <c r="C147" s="41"/>
      <c r="D147" s="7" t="s">
        <v>210</v>
      </c>
      <c r="E147" s="7">
        <v>18018066</v>
      </c>
      <c r="F147" s="7" t="str">
        <f>_xlfn.XLOOKUP(E147,[1]Hoja2!$B:$B,[1]Hoja2!$D:$D,"",0,1)</f>
        <v>Factura</v>
      </c>
      <c r="G147" s="7" t="str">
        <f t="shared" si="5"/>
        <v>230221 TRANSPORTES&amp;SERVICIOSOSMAR_203</v>
      </c>
      <c r="H147" s="7" t="s">
        <v>35</v>
      </c>
      <c r="I147" s="11">
        <f t="shared" si="0"/>
        <v>44978</v>
      </c>
      <c r="J147" s="12" t="s">
        <v>543</v>
      </c>
      <c r="K147">
        <f t="shared" si="4"/>
        <v>203</v>
      </c>
    </row>
    <row r="148" spans="1:11" x14ac:dyDescent="0.25">
      <c r="A148" s="6"/>
      <c r="B148" s="7">
        <f>COUNTA($D$5:$D148)</f>
        <v>144</v>
      </c>
      <c r="C148" s="41"/>
      <c r="D148" s="7" t="s">
        <v>211</v>
      </c>
      <c r="E148" s="7">
        <v>18018080</v>
      </c>
      <c r="F148" s="7" t="str">
        <f>_xlfn.XLOOKUP(E148,[1]Hoja2!$B:$B,[1]Hoja2!$D:$D,"",0,1)</f>
        <v>Factura</v>
      </c>
      <c r="G148" s="7" t="str">
        <f t="shared" si="5"/>
        <v>230221 TRANSPORTES&amp;SERVICIOSOSMAR_204</v>
      </c>
      <c r="H148" s="7" t="s">
        <v>35</v>
      </c>
      <c r="I148" s="11">
        <f t="shared" si="0"/>
        <v>44978</v>
      </c>
      <c r="J148" s="12" t="s">
        <v>543</v>
      </c>
      <c r="K148">
        <f t="shared" si="4"/>
        <v>204</v>
      </c>
    </row>
    <row r="149" spans="1:11" x14ac:dyDescent="0.25">
      <c r="A149" s="6"/>
      <c r="B149" s="7">
        <f>COUNTA($D$5:$D149)</f>
        <v>145</v>
      </c>
      <c r="C149" s="41"/>
      <c r="D149" s="7" t="s">
        <v>212</v>
      </c>
      <c r="E149" s="7">
        <v>18018087</v>
      </c>
      <c r="F149" s="7" t="str">
        <f>_xlfn.XLOOKUP(E149,[1]Hoja2!$B:$B,[1]Hoja2!$D:$D,"",0,1)</f>
        <v>Factura</v>
      </c>
      <c r="G149" s="7" t="str">
        <f t="shared" si="5"/>
        <v>230221 TRANSPORTES&amp;SERVICIOSOSMAR_205</v>
      </c>
      <c r="H149" s="7" t="s">
        <v>35</v>
      </c>
      <c r="I149" s="11">
        <f t="shared" si="0"/>
        <v>44978</v>
      </c>
      <c r="J149" s="12" t="s">
        <v>543</v>
      </c>
      <c r="K149">
        <f t="shared" si="4"/>
        <v>205</v>
      </c>
    </row>
    <row r="150" spans="1:11" x14ac:dyDescent="0.25">
      <c r="A150" s="6"/>
      <c r="B150" s="7">
        <f>COUNTA($D$5:$D150)</f>
        <v>146</v>
      </c>
      <c r="C150" s="41"/>
      <c r="D150" s="7" t="s">
        <v>857</v>
      </c>
      <c r="E150" s="7">
        <v>18018122</v>
      </c>
      <c r="F150" s="7" t="str">
        <f>_xlfn.XLOOKUP(E150,[1]Hoja2!$B:$B,[1]Hoja2!$D:$D,"",0,1)</f>
        <v>Factura</v>
      </c>
      <c r="G150" s="7" t="str">
        <f t="shared" si="5"/>
        <v>230228 nm°25 GEOMIN SPA_25</v>
      </c>
      <c r="H150" s="7" t="s">
        <v>35</v>
      </c>
      <c r="I150" s="11">
        <f t="shared" si="0"/>
        <v>44985</v>
      </c>
      <c r="J150" s="12" t="s">
        <v>543</v>
      </c>
      <c r="K150">
        <f t="shared" si="4"/>
        <v>25</v>
      </c>
    </row>
    <row r="151" spans="1:11" x14ac:dyDescent="0.25">
      <c r="A151" s="6"/>
      <c r="B151" s="7">
        <f>COUNTA($D$5:$D151)</f>
        <v>147</v>
      </c>
      <c r="C151" s="41"/>
      <c r="D151" s="7" t="s">
        <v>858</v>
      </c>
      <c r="E151" s="7">
        <v>18018129</v>
      </c>
      <c r="F151" s="7" t="str">
        <f>_xlfn.XLOOKUP(E151,[1]Hoja2!$B:$B,[1]Hoja2!$D:$D,"",0,1)</f>
        <v>Factura</v>
      </c>
      <c r="G151" s="7" t="str">
        <f t="shared" si="5"/>
        <v>230228 nm°26 GEOMIN SPA_26</v>
      </c>
      <c r="H151" s="7" t="s">
        <v>35</v>
      </c>
      <c r="I151" s="11">
        <f t="shared" si="0"/>
        <v>44985</v>
      </c>
      <c r="J151" s="12" t="s">
        <v>543</v>
      </c>
      <c r="K151">
        <f t="shared" si="4"/>
        <v>26</v>
      </c>
    </row>
    <row r="152" spans="1:11" x14ac:dyDescent="0.25">
      <c r="A152" s="6"/>
      <c r="B152" s="7">
        <f>COUNTA($D$5:$D152)</f>
        <v>148</v>
      </c>
      <c r="C152" s="41"/>
      <c r="D152" s="7" t="s">
        <v>859</v>
      </c>
      <c r="E152" s="7">
        <v>18018164</v>
      </c>
      <c r="F152" s="7" t="str">
        <f>_xlfn.XLOOKUP(E152,[1]Hoja2!$B:$B,[1]Hoja2!$D:$D,"",0,1)</f>
        <v>Factura</v>
      </c>
      <c r="G152" s="7" t="str">
        <f t="shared" si="5"/>
        <v>230228 n°28 GEOMIN SPA_28</v>
      </c>
      <c r="H152" s="7" t="s">
        <v>35</v>
      </c>
      <c r="I152" s="11">
        <f t="shared" si="0"/>
        <v>44985</v>
      </c>
      <c r="J152" s="12" t="s">
        <v>543</v>
      </c>
      <c r="K152">
        <f t="shared" si="4"/>
        <v>28</v>
      </c>
    </row>
    <row r="153" spans="1:11" x14ac:dyDescent="0.25">
      <c r="A153" s="6"/>
      <c r="B153" s="7">
        <f>COUNTA($D$5:$D153)</f>
        <v>149</v>
      </c>
      <c r="C153" s="41"/>
      <c r="D153" s="7" t="s">
        <v>860</v>
      </c>
      <c r="E153" s="7">
        <v>18018195</v>
      </c>
      <c r="F153" s="7" t="str">
        <f>_xlfn.XLOOKUP(E153,[1]Hoja2!$B:$B,[1]Hoja2!$D:$D,"",0,1)</f>
        <v>Factura</v>
      </c>
      <c r="G153" s="7" t="str">
        <f t="shared" si="5"/>
        <v>230228 n°29 GEOMIN SPA_29</v>
      </c>
      <c r="H153" s="7" t="s">
        <v>35</v>
      </c>
      <c r="I153" s="11">
        <f t="shared" si="0"/>
        <v>44985</v>
      </c>
      <c r="J153" s="12" t="s">
        <v>543</v>
      </c>
      <c r="K153">
        <f t="shared" si="4"/>
        <v>29</v>
      </c>
    </row>
    <row r="154" spans="1:11" x14ac:dyDescent="0.25">
      <c r="A154" s="6"/>
      <c r="B154" s="7">
        <f>COUNTA($D$5:$D154)</f>
        <v>150</v>
      </c>
      <c r="C154" s="41"/>
      <c r="D154" s="7" t="s">
        <v>213</v>
      </c>
      <c r="E154" s="7">
        <v>18018217</v>
      </c>
      <c r="F154" s="7" t="str">
        <f>_xlfn.XLOOKUP(E154,[1]Hoja2!$B:$B,[1]Hoja2!$D:$D,"",0,1)</f>
        <v>Factura</v>
      </c>
      <c r="G154" s="7" t="str">
        <f t="shared" si="5"/>
        <v>230331 GestiónAmbiental_1250</v>
      </c>
      <c r="H154" s="7" t="s">
        <v>35</v>
      </c>
      <c r="I154" s="11">
        <f t="shared" si="0"/>
        <v>45016</v>
      </c>
      <c r="J154" s="12" t="s">
        <v>543</v>
      </c>
      <c r="K154">
        <f t="shared" si="4"/>
        <v>1250</v>
      </c>
    </row>
    <row r="155" spans="1:11" x14ac:dyDescent="0.25">
      <c r="A155" s="6"/>
      <c r="B155" s="7">
        <f>COUNTA($D$5:$D155)</f>
        <v>151</v>
      </c>
      <c r="C155" s="41"/>
      <c r="D155" s="7" t="s">
        <v>214</v>
      </c>
      <c r="E155" s="7">
        <v>18018279</v>
      </c>
      <c r="F155" s="7" t="str">
        <f>_xlfn.XLOOKUP(E155,[1]Hoja2!$B:$B,[1]Hoja2!$D:$D,"",0,1)</f>
        <v>Factura</v>
      </c>
      <c r="G155" s="7" t="str">
        <f t="shared" si="5"/>
        <v>230411 TRANSPORTES&amp;SERVICIOSOSMAR_221</v>
      </c>
      <c r="H155" s="7" t="s">
        <v>35</v>
      </c>
      <c r="I155" s="11">
        <f t="shared" si="0"/>
        <v>45027</v>
      </c>
      <c r="J155" s="12" t="s">
        <v>543</v>
      </c>
      <c r="K155">
        <f t="shared" si="4"/>
        <v>221</v>
      </c>
    </row>
    <row r="156" spans="1:11" x14ac:dyDescent="0.25">
      <c r="A156" s="6"/>
      <c r="B156" s="7">
        <f>COUNTA($D$5:$D156)</f>
        <v>152</v>
      </c>
      <c r="C156" s="41" t="s">
        <v>626</v>
      </c>
      <c r="D156" s="7" t="s">
        <v>340</v>
      </c>
      <c r="E156" s="7">
        <v>18021198</v>
      </c>
      <c r="F156" s="7" t="str">
        <f>_xlfn.XLOOKUP(E156,[1]Hoja2!$B:$B,[1]Hoja2!$D:$D,"",0,1)</f>
        <v>Libro diario</v>
      </c>
      <c r="G156" s="7" t="str">
        <f t="shared" ref="G156:G215" si="6">LEFT(D156,LEN(D156)-4)</f>
        <v>LD_76.954.532_01_2022_6</v>
      </c>
      <c r="H156" s="7" t="s">
        <v>412</v>
      </c>
      <c r="I156" s="11">
        <f>DATE(MID($D156,18,4),MID($D156,15,2),1)</f>
        <v>44562</v>
      </c>
      <c r="J156" s="12" t="s">
        <v>543</v>
      </c>
    </row>
    <row r="157" spans="1:11" x14ac:dyDescent="0.25">
      <c r="A157" s="6"/>
      <c r="B157" s="7">
        <f>COUNTA($D$5:$D157)</f>
        <v>153</v>
      </c>
      <c r="C157" s="41" t="s">
        <v>627</v>
      </c>
      <c r="D157" s="7" t="s">
        <v>341</v>
      </c>
      <c r="E157" s="7">
        <v>18021209</v>
      </c>
      <c r="F157" s="7" t="str">
        <f>_xlfn.XLOOKUP(E157,[1]Hoja2!$B:$B,[1]Hoja2!$D:$D,"",0,1)</f>
        <v>Libro diario</v>
      </c>
      <c r="G157" s="7" t="str">
        <f t="shared" si="6"/>
        <v>LD_76.954.532_02_2022_6</v>
      </c>
      <c r="H157" s="7" t="s">
        <v>413</v>
      </c>
      <c r="I157" s="11">
        <f t="shared" ref="I157:I220" si="7">DATE(MID($D157,18,4),MID($D157,15,2),1)</f>
        <v>44593</v>
      </c>
      <c r="J157" s="12" t="s">
        <v>543</v>
      </c>
    </row>
    <row r="158" spans="1:11" x14ac:dyDescent="0.25">
      <c r="A158" s="6"/>
      <c r="B158" s="7">
        <f>COUNTA($D$5:$D158)</f>
        <v>154</v>
      </c>
      <c r="C158" s="41" t="s">
        <v>628</v>
      </c>
      <c r="D158" s="7" t="s">
        <v>342</v>
      </c>
      <c r="E158" s="7">
        <v>18021218</v>
      </c>
      <c r="F158" s="7" t="str">
        <f>_xlfn.XLOOKUP(E158,[1]Hoja2!$B:$B,[1]Hoja2!$D:$D,"",0,1)</f>
        <v>Libro diario</v>
      </c>
      <c r="G158" s="7" t="str">
        <f t="shared" si="6"/>
        <v>LD_76.954.532_03_2022_6</v>
      </c>
      <c r="H158" s="7" t="s">
        <v>414</v>
      </c>
      <c r="I158" s="11">
        <f t="shared" si="7"/>
        <v>44621</v>
      </c>
      <c r="J158" s="12" t="s">
        <v>543</v>
      </c>
    </row>
    <row r="159" spans="1:11" x14ac:dyDescent="0.25">
      <c r="A159" s="6"/>
      <c r="B159" s="7">
        <f>COUNTA($D$5:$D159)</f>
        <v>155</v>
      </c>
      <c r="C159" s="41" t="s">
        <v>629</v>
      </c>
      <c r="D159" s="7" t="s">
        <v>343</v>
      </c>
      <c r="E159" s="7">
        <v>18021226</v>
      </c>
      <c r="F159" s="7" t="str">
        <f>_xlfn.XLOOKUP(E159,[1]Hoja2!$B:$B,[1]Hoja2!$D:$D,"",0,1)</f>
        <v>Libro diario</v>
      </c>
      <c r="G159" s="7" t="str">
        <f t="shared" si="6"/>
        <v>LD_76.954.532_04_2022_6</v>
      </c>
      <c r="H159" s="7" t="s">
        <v>415</v>
      </c>
      <c r="I159" s="11">
        <f t="shared" si="7"/>
        <v>44652</v>
      </c>
      <c r="J159" s="12" t="s">
        <v>543</v>
      </c>
    </row>
    <row r="160" spans="1:11" x14ac:dyDescent="0.25">
      <c r="A160" s="6"/>
      <c r="B160" s="7">
        <f>COUNTA($D$5:$D160)</f>
        <v>156</v>
      </c>
      <c r="C160" s="41" t="s">
        <v>630</v>
      </c>
      <c r="D160" s="7" t="s">
        <v>344</v>
      </c>
      <c r="E160" s="7">
        <v>18021243</v>
      </c>
      <c r="F160" s="7" t="str">
        <f>_xlfn.XLOOKUP(E160,[1]Hoja2!$B:$B,[1]Hoja2!$D:$D,"",0,1)</f>
        <v>Libro diario</v>
      </c>
      <c r="G160" s="7" t="str">
        <f t="shared" si="6"/>
        <v>LD_76.954.532_05_2022_6</v>
      </c>
      <c r="H160" s="7" t="s">
        <v>416</v>
      </c>
      <c r="I160" s="11">
        <f t="shared" si="7"/>
        <v>44682</v>
      </c>
      <c r="J160" s="12" t="s">
        <v>543</v>
      </c>
    </row>
    <row r="161" spans="1:10" x14ac:dyDescent="0.25">
      <c r="A161" s="6"/>
      <c r="B161" s="7">
        <f>COUNTA($D$5:$D161)</f>
        <v>157</v>
      </c>
      <c r="C161" s="41" t="s">
        <v>631</v>
      </c>
      <c r="D161" s="7" t="s">
        <v>345</v>
      </c>
      <c r="E161" s="7">
        <v>18021256</v>
      </c>
      <c r="F161" s="7" t="str">
        <f>_xlfn.XLOOKUP(E161,[1]Hoja2!$B:$B,[1]Hoja2!$D:$D,"",0,1)</f>
        <v>Libro diario</v>
      </c>
      <c r="G161" s="7" t="str">
        <f t="shared" si="6"/>
        <v>LD_76.954.532_06_2022_6</v>
      </c>
      <c r="H161" s="7" t="s">
        <v>417</v>
      </c>
      <c r="I161" s="11">
        <f t="shared" si="7"/>
        <v>44713</v>
      </c>
      <c r="J161" s="12" t="s">
        <v>543</v>
      </c>
    </row>
    <row r="162" spans="1:10" x14ac:dyDescent="0.25">
      <c r="A162" s="6"/>
      <c r="B162" s="7">
        <f>COUNTA($D$5:$D162)</f>
        <v>158</v>
      </c>
      <c r="C162" s="41" t="s">
        <v>632</v>
      </c>
      <c r="D162" s="7" t="s">
        <v>346</v>
      </c>
      <c r="E162" s="7">
        <v>18021295</v>
      </c>
      <c r="F162" s="7" t="str">
        <f>_xlfn.XLOOKUP(E162,[1]Hoja2!$B:$B,[1]Hoja2!$D:$D,"",0,1)</f>
        <v>Libro diario</v>
      </c>
      <c r="G162" s="7" t="str">
        <f t="shared" si="6"/>
        <v>LD_76.954.532_07_2022_6</v>
      </c>
      <c r="H162" s="7" t="s">
        <v>418</v>
      </c>
      <c r="I162" s="11">
        <f t="shared" si="7"/>
        <v>44743</v>
      </c>
      <c r="J162" s="12" t="s">
        <v>543</v>
      </c>
    </row>
    <row r="163" spans="1:10" x14ac:dyDescent="0.25">
      <c r="A163" s="6"/>
      <c r="B163" s="7">
        <f>COUNTA($D$5:$D163)</f>
        <v>159</v>
      </c>
      <c r="C163" s="41" t="s">
        <v>633</v>
      </c>
      <c r="D163" s="7" t="s">
        <v>347</v>
      </c>
      <c r="E163" s="7">
        <v>18021306</v>
      </c>
      <c r="F163" s="7" t="str">
        <f>_xlfn.XLOOKUP(E163,[1]Hoja2!$B:$B,[1]Hoja2!$D:$D,"",0,1)</f>
        <v>Libro diario</v>
      </c>
      <c r="G163" s="7" t="str">
        <f t="shared" si="6"/>
        <v>LD_76.954.532_08_2022_6</v>
      </c>
      <c r="H163" s="7" t="s">
        <v>419</v>
      </c>
      <c r="I163" s="11">
        <f t="shared" si="7"/>
        <v>44774</v>
      </c>
      <c r="J163" s="12" t="s">
        <v>543</v>
      </c>
    </row>
    <row r="164" spans="1:10" x14ac:dyDescent="0.25">
      <c r="A164" s="6"/>
      <c r="B164" s="7">
        <f>COUNTA($D$5:$D164)</f>
        <v>160</v>
      </c>
      <c r="C164" s="41" t="s">
        <v>634</v>
      </c>
      <c r="D164" s="7" t="s">
        <v>348</v>
      </c>
      <c r="E164" s="7">
        <v>18021318</v>
      </c>
      <c r="F164" s="7" t="str">
        <f>_xlfn.XLOOKUP(E164,[1]Hoja2!$B:$B,[1]Hoja2!$D:$D,"",0,1)</f>
        <v>Libro diario</v>
      </c>
      <c r="G164" s="7" t="str">
        <f t="shared" si="6"/>
        <v>LD_76.954.532_09_2022_6</v>
      </c>
      <c r="H164" s="7" t="s">
        <v>420</v>
      </c>
      <c r="I164" s="11">
        <f t="shared" si="7"/>
        <v>44805</v>
      </c>
      <c r="J164" s="12" t="s">
        <v>543</v>
      </c>
    </row>
    <row r="165" spans="1:10" x14ac:dyDescent="0.25">
      <c r="A165" s="6"/>
      <c r="B165" s="7">
        <f>COUNTA($D$5:$D165)</f>
        <v>161</v>
      </c>
      <c r="C165" s="41" t="s">
        <v>635</v>
      </c>
      <c r="D165" s="7" t="s">
        <v>349</v>
      </c>
      <c r="E165" s="7">
        <v>18021326</v>
      </c>
      <c r="F165" s="7" t="str">
        <f>_xlfn.XLOOKUP(E165,[1]Hoja2!$B:$B,[1]Hoja2!$D:$D,"",0,1)</f>
        <v>Libro diario</v>
      </c>
      <c r="G165" s="7" t="str">
        <f t="shared" si="6"/>
        <v>LD_76.954.532_10_2022_6</v>
      </c>
      <c r="H165" s="7" t="s">
        <v>421</v>
      </c>
      <c r="I165" s="11">
        <f t="shared" si="7"/>
        <v>44835</v>
      </c>
      <c r="J165" s="12" t="s">
        <v>543</v>
      </c>
    </row>
    <row r="166" spans="1:10" x14ac:dyDescent="0.25">
      <c r="A166" s="6"/>
      <c r="B166" s="7">
        <f>COUNTA($D$5:$D166)</f>
        <v>162</v>
      </c>
      <c r="C166" s="41" t="s">
        <v>636</v>
      </c>
      <c r="D166" s="7" t="s">
        <v>350</v>
      </c>
      <c r="E166" s="7">
        <v>18021342</v>
      </c>
      <c r="F166" s="7" t="str">
        <f>_xlfn.XLOOKUP(E166,[1]Hoja2!$B:$B,[1]Hoja2!$D:$D,"",0,1)</f>
        <v>Libro diario</v>
      </c>
      <c r="G166" s="7" t="str">
        <f t="shared" si="6"/>
        <v>LD_76.954.532_11_2022_6</v>
      </c>
      <c r="H166" s="7" t="s">
        <v>422</v>
      </c>
      <c r="I166" s="11">
        <f t="shared" si="7"/>
        <v>44866</v>
      </c>
      <c r="J166" s="12" t="s">
        <v>543</v>
      </c>
    </row>
    <row r="167" spans="1:10" x14ac:dyDescent="0.25">
      <c r="A167" s="6"/>
      <c r="B167" s="7">
        <f>COUNTA($D$5:$D167)</f>
        <v>163</v>
      </c>
      <c r="C167" s="41" t="s">
        <v>637</v>
      </c>
      <c r="D167" s="7" t="s">
        <v>351</v>
      </c>
      <c r="E167" s="7">
        <v>18021372</v>
      </c>
      <c r="F167" s="7" t="str">
        <f>_xlfn.XLOOKUP(E167,[1]Hoja2!$B:$B,[1]Hoja2!$D:$D,"",0,1)</f>
        <v>Libro diario</v>
      </c>
      <c r="G167" s="7" t="str">
        <f t="shared" si="6"/>
        <v>LD_76.954.532_12_2022_6</v>
      </c>
      <c r="H167" s="7" t="s">
        <v>423</v>
      </c>
      <c r="I167" s="11">
        <f t="shared" si="7"/>
        <v>44896</v>
      </c>
      <c r="J167" s="12" t="s">
        <v>543</v>
      </c>
    </row>
    <row r="168" spans="1:10" x14ac:dyDescent="0.25">
      <c r="A168" s="6"/>
      <c r="B168" s="7">
        <f>COUNTA($D$5:$D168)</f>
        <v>164</v>
      </c>
      <c r="C168" s="41" t="s">
        <v>638</v>
      </c>
      <c r="D168" s="7" t="s">
        <v>352</v>
      </c>
      <c r="E168" s="7">
        <v>18021384</v>
      </c>
      <c r="F168" s="7" t="str">
        <f>_xlfn.XLOOKUP(E168,[1]Hoja2!$B:$B,[1]Hoja2!$D:$D,"",0,1)</f>
        <v>Libro diario</v>
      </c>
      <c r="G168" s="7" t="str">
        <f t="shared" si="6"/>
        <v>LD_76.954.532_01_2023_6</v>
      </c>
      <c r="H168" s="7" t="s">
        <v>424</v>
      </c>
      <c r="I168" s="11">
        <f t="shared" si="7"/>
        <v>44927</v>
      </c>
      <c r="J168" s="12" t="s">
        <v>543</v>
      </c>
    </row>
    <row r="169" spans="1:10" x14ac:dyDescent="0.25">
      <c r="A169" s="6"/>
      <c r="B169" s="7">
        <f>COUNTA($D$5:$D169)</f>
        <v>165</v>
      </c>
      <c r="C169" s="41" t="s">
        <v>639</v>
      </c>
      <c r="D169" s="7" t="s">
        <v>353</v>
      </c>
      <c r="E169" s="7">
        <v>18021398</v>
      </c>
      <c r="F169" s="7" t="str">
        <f>_xlfn.XLOOKUP(E169,[1]Hoja2!$B:$B,[1]Hoja2!$D:$D,"",0,1)</f>
        <v>Libro diario</v>
      </c>
      <c r="G169" s="7" t="str">
        <f t="shared" si="6"/>
        <v>LD_76.954.532_02_2023_6</v>
      </c>
      <c r="H169" s="7" t="s">
        <v>425</v>
      </c>
      <c r="I169" s="11">
        <f t="shared" si="7"/>
        <v>44958</v>
      </c>
      <c r="J169" s="12" t="s">
        <v>543</v>
      </c>
    </row>
    <row r="170" spans="1:10" x14ac:dyDescent="0.25">
      <c r="A170" s="6"/>
      <c r="B170" s="7">
        <f>COUNTA($D$5:$D170)</f>
        <v>166</v>
      </c>
      <c r="C170" s="41" t="s">
        <v>640</v>
      </c>
      <c r="D170" s="7" t="s">
        <v>354</v>
      </c>
      <c r="E170" s="7">
        <v>18021409</v>
      </c>
      <c r="F170" s="7" t="str">
        <f>_xlfn.XLOOKUP(E170,[1]Hoja2!$B:$B,[1]Hoja2!$D:$D,"",0,1)</f>
        <v>Libro diario</v>
      </c>
      <c r="G170" s="7" t="str">
        <f t="shared" si="6"/>
        <v>LD_76.954.532_03_2023_6</v>
      </c>
      <c r="H170" s="7" t="s">
        <v>426</v>
      </c>
      <c r="I170" s="11">
        <f t="shared" si="7"/>
        <v>44986</v>
      </c>
      <c r="J170" s="12" t="s">
        <v>543</v>
      </c>
    </row>
    <row r="171" spans="1:10" x14ac:dyDescent="0.25">
      <c r="A171" s="6"/>
      <c r="B171" s="7">
        <f>COUNTA($D$5:$D171)</f>
        <v>167</v>
      </c>
      <c r="C171" s="41" t="s">
        <v>641</v>
      </c>
      <c r="D171" s="7" t="s">
        <v>355</v>
      </c>
      <c r="E171" s="7">
        <v>18021414</v>
      </c>
      <c r="F171" s="7" t="str">
        <f>_xlfn.XLOOKUP(E171,[1]Hoja2!$B:$B,[1]Hoja2!$D:$D,"",0,1)</f>
        <v>Libro diario</v>
      </c>
      <c r="G171" s="7" t="str">
        <f t="shared" si="6"/>
        <v>LD_76.954.532_04_2023_6</v>
      </c>
      <c r="H171" s="7" t="s">
        <v>427</v>
      </c>
      <c r="I171" s="11">
        <f t="shared" si="7"/>
        <v>45017</v>
      </c>
      <c r="J171" s="12" t="s">
        <v>543</v>
      </c>
    </row>
    <row r="172" spans="1:10" x14ac:dyDescent="0.25">
      <c r="A172" s="6"/>
      <c r="B172" s="7">
        <f>COUNTA($D$5:$D172)</f>
        <v>168</v>
      </c>
      <c r="C172" s="41" t="s">
        <v>642</v>
      </c>
      <c r="D172" s="7" t="s">
        <v>356</v>
      </c>
      <c r="E172" s="7">
        <v>18021441</v>
      </c>
      <c r="F172" s="7" t="str">
        <f>_xlfn.XLOOKUP(E172,[1]Hoja2!$B:$B,[1]Hoja2!$D:$D,"",0,1)</f>
        <v>Libro diario</v>
      </c>
      <c r="G172" s="7" t="str">
        <f t="shared" si="6"/>
        <v>LD_76.954.532_05_2023_6</v>
      </c>
      <c r="H172" s="7" t="s">
        <v>428</v>
      </c>
      <c r="I172" s="11">
        <f t="shared" si="7"/>
        <v>45047</v>
      </c>
      <c r="J172" s="12" t="s">
        <v>543</v>
      </c>
    </row>
    <row r="173" spans="1:10" x14ac:dyDescent="0.25">
      <c r="A173" s="6"/>
      <c r="B173" s="7">
        <f>COUNTA($D$5:$D173)</f>
        <v>169</v>
      </c>
      <c r="C173" s="41" t="s">
        <v>643</v>
      </c>
      <c r="D173" s="7" t="s">
        <v>357</v>
      </c>
      <c r="E173" s="7">
        <v>18021449</v>
      </c>
      <c r="F173" s="7" t="str">
        <f>_xlfn.XLOOKUP(E173,[1]Hoja2!$B:$B,[1]Hoja2!$D:$D,"",0,1)</f>
        <v>Libro diario</v>
      </c>
      <c r="G173" s="7" t="str">
        <f t="shared" si="6"/>
        <v>LD_76.954.532_06_2023_6</v>
      </c>
      <c r="H173" s="7" t="s">
        <v>429</v>
      </c>
      <c r="I173" s="11">
        <f t="shared" si="7"/>
        <v>45078</v>
      </c>
      <c r="J173" s="12" t="s">
        <v>543</v>
      </c>
    </row>
    <row r="174" spans="1:10" x14ac:dyDescent="0.25">
      <c r="A174" s="6"/>
      <c r="B174" s="7">
        <f>COUNTA($D$5:$D174)</f>
        <v>170</v>
      </c>
      <c r="C174" s="41" t="s">
        <v>644</v>
      </c>
      <c r="D174" s="7" t="s">
        <v>358</v>
      </c>
      <c r="E174" s="7">
        <v>18021462</v>
      </c>
      <c r="F174" s="7" t="str">
        <f>_xlfn.XLOOKUP(E174,[1]Hoja2!$B:$B,[1]Hoja2!$D:$D,"",0,1)</f>
        <v>Libro diario</v>
      </c>
      <c r="G174" s="7" t="str">
        <f t="shared" si="6"/>
        <v>LD_76.954.532_07_2023_6</v>
      </c>
      <c r="H174" s="7" t="s">
        <v>430</v>
      </c>
      <c r="I174" s="11">
        <f t="shared" si="7"/>
        <v>45108</v>
      </c>
      <c r="J174" s="12" t="s">
        <v>543</v>
      </c>
    </row>
    <row r="175" spans="1:10" x14ac:dyDescent="0.25">
      <c r="A175" s="6"/>
      <c r="B175" s="7">
        <f>COUNTA($D$5:$D175)</f>
        <v>171</v>
      </c>
      <c r="C175" s="41" t="s">
        <v>645</v>
      </c>
      <c r="D175" s="7" t="s">
        <v>359</v>
      </c>
      <c r="E175" s="7">
        <v>18021472</v>
      </c>
      <c r="F175" s="7" t="str">
        <f>_xlfn.XLOOKUP(E175,[1]Hoja2!$B:$B,[1]Hoja2!$D:$D,"",0,1)</f>
        <v>Libro diario</v>
      </c>
      <c r="G175" s="7" t="str">
        <f t="shared" si="6"/>
        <v>LD_76.954.532_08_2023_6</v>
      </c>
      <c r="H175" s="7" t="s">
        <v>431</v>
      </c>
      <c r="I175" s="11">
        <f t="shared" si="7"/>
        <v>45139</v>
      </c>
      <c r="J175" s="12" t="s">
        <v>543</v>
      </c>
    </row>
    <row r="176" spans="1:10" x14ac:dyDescent="0.25">
      <c r="A176" s="6"/>
      <c r="B176" s="7">
        <f>COUNTA($D$5:$D176)</f>
        <v>172</v>
      </c>
      <c r="C176" s="41" t="s">
        <v>646</v>
      </c>
      <c r="D176" s="7" t="s">
        <v>360</v>
      </c>
      <c r="E176" s="7">
        <v>18021479</v>
      </c>
      <c r="F176" s="7" t="str">
        <f>_xlfn.XLOOKUP(E176,[1]Hoja2!$B:$B,[1]Hoja2!$D:$D,"",0,1)</f>
        <v>Libro diario</v>
      </c>
      <c r="G176" s="7" t="str">
        <f t="shared" si="6"/>
        <v>LD_76.954.532_09_2023_6</v>
      </c>
      <c r="H176" s="7" t="s">
        <v>432</v>
      </c>
      <c r="I176" s="11">
        <f t="shared" si="7"/>
        <v>45170</v>
      </c>
      <c r="J176" s="12" t="s">
        <v>543</v>
      </c>
    </row>
    <row r="177" spans="1:10" x14ac:dyDescent="0.25">
      <c r="A177" s="6"/>
      <c r="B177" s="7">
        <f>COUNTA($D$5:$D177)</f>
        <v>173</v>
      </c>
      <c r="C177" s="41" t="s">
        <v>647</v>
      </c>
      <c r="D177" s="7" t="s">
        <v>361</v>
      </c>
      <c r="E177" s="7">
        <v>18021491</v>
      </c>
      <c r="F177" s="7" t="str">
        <f>_xlfn.XLOOKUP(E177,[1]Hoja2!$B:$B,[1]Hoja2!$D:$D,"",0,1)</f>
        <v>Libro diario</v>
      </c>
      <c r="G177" s="7" t="str">
        <f t="shared" si="6"/>
        <v>LD_76.954.532_10_2023_6</v>
      </c>
      <c r="H177" s="7" t="s">
        <v>433</v>
      </c>
      <c r="I177" s="11">
        <f t="shared" si="7"/>
        <v>45200</v>
      </c>
      <c r="J177" s="12" t="s">
        <v>543</v>
      </c>
    </row>
    <row r="178" spans="1:10" x14ac:dyDescent="0.25">
      <c r="A178" s="6"/>
      <c r="B178" s="7">
        <f>COUNTA($D$5:$D178)</f>
        <v>174</v>
      </c>
      <c r="C178" s="41" t="s">
        <v>648</v>
      </c>
      <c r="D178" s="7" t="s">
        <v>362</v>
      </c>
      <c r="E178" s="7">
        <v>18021495</v>
      </c>
      <c r="F178" s="7" t="str">
        <f>_xlfn.XLOOKUP(E178,[1]Hoja2!$B:$B,[1]Hoja2!$D:$D,"",0,1)</f>
        <v>Libro diario</v>
      </c>
      <c r="G178" s="7" t="str">
        <f t="shared" si="6"/>
        <v>LD_76.954.532_11_2023_6</v>
      </c>
      <c r="H178" s="7" t="s">
        <v>434</v>
      </c>
      <c r="I178" s="11">
        <f t="shared" si="7"/>
        <v>45231</v>
      </c>
      <c r="J178" s="12" t="s">
        <v>543</v>
      </c>
    </row>
    <row r="179" spans="1:10" x14ac:dyDescent="0.25">
      <c r="A179" s="6"/>
      <c r="B179" s="7">
        <f>COUNTA($D$5:$D179)</f>
        <v>175</v>
      </c>
      <c r="C179" s="41" t="s">
        <v>649</v>
      </c>
      <c r="D179" s="7" t="s">
        <v>363</v>
      </c>
      <c r="E179" s="7">
        <v>18021507</v>
      </c>
      <c r="F179" s="7" t="str">
        <f>_xlfn.XLOOKUP(E179,[1]Hoja2!$B:$B,[1]Hoja2!$D:$D,"",0,1)</f>
        <v>Libro diario</v>
      </c>
      <c r="G179" s="7" t="str">
        <f t="shared" si="6"/>
        <v>LD_76.954.532_12_2023_6</v>
      </c>
      <c r="H179" s="7" t="s">
        <v>435</v>
      </c>
      <c r="I179" s="11">
        <f t="shared" si="7"/>
        <v>45261</v>
      </c>
      <c r="J179" s="12" t="s">
        <v>543</v>
      </c>
    </row>
    <row r="180" spans="1:10" x14ac:dyDescent="0.25">
      <c r="A180" s="6"/>
      <c r="B180" s="7">
        <f>COUNTA($D$5:$D180)</f>
        <v>176</v>
      </c>
      <c r="C180" s="41" t="s">
        <v>650</v>
      </c>
      <c r="D180" s="7" t="s">
        <v>364</v>
      </c>
      <c r="E180" s="7">
        <v>18021520</v>
      </c>
      <c r="F180" s="7" t="str">
        <f>_xlfn.XLOOKUP(E180,[1]Hoja2!$B:$B,[1]Hoja2!$D:$D,"",0,1)</f>
        <v>Libro diario</v>
      </c>
      <c r="G180" s="7" t="str">
        <f t="shared" si="6"/>
        <v>LD_76.954.532_01_2024_6</v>
      </c>
      <c r="H180" s="7" t="s">
        <v>436</v>
      </c>
      <c r="I180" s="11">
        <f t="shared" si="7"/>
        <v>45292</v>
      </c>
      <c r="J180" s="12" t="s">
        <v>543</v>
      </c>
    </row>
    <row r="181" spans="1:10" x14ac:dyDescent="0.25">
      <c r="A181" s="6"/>
      <c r="B181" s="7">
        <f>COUNTA($D$5:$D181)</f>
        <v>177</v>
      </c>
      <c r="C181" s="41" t="s">
        <v>651</v>
      </c>
      <c r="D181" s="7" t="s">
        <v>365</v>
      </c>
      <c r="E181" s="7">
        <v>18021529</v>
      </c>
      <c r="F181" s="7" t="str">
        <f>_xlfn.XLOOKUP(E181,[1]Hoja2!$B:$B,[1]Hoja2!$D:$D,"",0,1)</f>
        <v>Libro diario</v>
      </c>
      <c r="G181" s="7" t="str">
        <f t="shared" si="6"/>
        <v>LD_76.954.532_02_2024_6</v>
      </c>
      <c r="H181" s="7" t="s">
        <v>437</v>
      </c>
      <c r="I181" s="11">
        <f t="shared" si="7"/>
        <v>45323</v>
      </c>
      <c r="J181" s="12" t="s">
        <v>543</v>
      </c>
    </row>
    <row r="182" spans="1:10" x14ac:dyDescent="0.25">
      <c r="A182" s="6"/>
      <c r="B182" s="7">
        <f>COUNTA($D$5:$D182)</f>
        <v>178</v>
      </c>
      <c r="C182" s="41" t="s">
        <v>652</v>
      </c>
      <c r="D182" s="7" t="s">
        <v>366</v>
      </c>
      <c r="E182" s="7">
        <v>18021555</v>
      </c>
      <c r="F182" s="7" t="str">
        <f>_xlfn.XLOOKUP(E182,[1]Hoja2!$B:$B,[1]Hoja2!$D:$D,"",0,1)</f>
        <v>Libro diario</v>
      </c>
      <c r="G182" s="7" t="str">
        <f t="shared" si="6"/>
        <v>LD_76.954.532_03_2024_6</v>
      </c>
      <c r="H182" s="7" t="s">
        <v>438</v>
      </c>
      <c r="I182" s="11">
        <f t="shared" si="7"/>
        <v>45352</v>
      </c>
      <c r="J182" s="12" t="s">
        <v>543</v>
      </c>
    </row>
    <row r="183" spans="1:10" x14ac:dyDescent="0.25">
      <c r="A183" s="6"/>
      <c r="B183" s="7">
        <f>COUNTA($D$5:$D183)</f>
        <v>179</v>
      </c>
      <c r="C183" s="41" t="s">
        <v>653</v>
      </c>
      <c r="D183" s="7" t="s">
        <v>367</v>
      </c>
      <c r="E183" s="7">
        <v>18021559</v>
      </c>
      <c r="F183" s="7" t="str">
        <f>_xlfn.XLOOKUP(E183,[1]Hoja2!$B:$B,[1]Hoja2!$D:$D,"",0,1)</f>
        <v>Libro diario</v>
      </c>
      <c r="G183" s="7" t="str">
        <f t="shared" si="6"/>
        <v>LD_76.954.532_04_2024_6</v>
      </c>
      <c r="H183" s="7" t="s">
        <v>439</v>
      </c>
      <c r="I183" s="11">
        <f t="shared" si="7"/>
        <v>45383</v>
      </c>
      <c r="J183" s="12" t="s">
        <v>543</v>
      </c>
    </row>
    <row r="184" spans="1:10" x14ac:dyDescent="0.25">
      <c r="A184" s="6"/>
      <c r="B184" s="7">
        <f>COUNTA($D$5:$D184)</f>
        <v>180</v>
      </c>
      <c r="C184" s="41" t="s">
        <v>654</v>
      </c>
      <c r="D184" s="7" t="s">
        <v>368</v>
      </c>
      <c r="E184" s="7">
        <v>18021570</v>
      </c>
      <c r="F184" s="7" t="str">
        <f>_xlfn.XLOOKUP(E184,[1]Hoja2!$B:$B,[1]Hoja2!$D:$D,"",0,1)</f>
        <v>Libro diario</v>
      </c>
      <c r="G184" s="7" t="str">
        <f t="shared" si="6"/>
        <v>LD_76.954.532_05_2024_6</v>
      </c>
      <c r="H184" s="7" t="s">
        <v>440</v>
      </c>
      <c r="I184" s="11">
        <f t="shared" si="7"/>
        <v>45413</v>
      </c>
      <c r="J184" s="12" t="s">
        <v>543</v>
      </c>
    </row>
    <row r="185" spans="1:10" x14ac:dyDescent="0.25">
      <c r="A185" s="6"/>
      <c r="B185" s="7">
        <f>COUNTA($D$5:$D185)</f>
        <v>181</v>
      </c>
      <c r="C185" s="41" t="s">
        <v>655</v>
      </c>
      <c r="D185" s="7" t="s">
        <v>369</v>
      </c>
      <c r="E185" s="7">
        <v>18021586</v>
      </c>
      <c r="F185" s="7" t="str">
        <f>_xlfn.XLOOKUP(E185,[1]Hoja2!$B:$B,[1]Hoja2!$D:$D,"",0,1)</f>
        <v>Libro diario</v>
      </c>
      <c r="G185" s="7" t="str">
        <f t="shared" si="6"/>
        <v>LD_76.954.532_06_2024_6</v>
      </c>
      <c r="H185" s="7" t="s">
        <v>441</v>
      </c>
      <c r="I185" s="11">
        <f t="shared" si="7"/>
        <v>45444</v>
      </c>
      <c r="J185" s="12" t="s">
        <v>543</v>
      </c>
    </row>
    <row r="186" spans="1:10" x14ac:dyDescent="0.25">
      <c r="A186" s="6"/>
      <c r="B186" s="7">
        <f>COUNTA($D$5:$D186)</f>
        <v>182</v>
      </c>
      <c r="C186" s="41" t="s">
        <v>656</v>
      </c>
      <c r="D186" s="7" t="s">
        <v>370</v>
      </c>
      <c r="E186" s="7">
        <v>18021590</v>
      </c>
      <c r="F186" s="7" t="str">
        <f>_xlfn.XLOOKUP(E186,[1]Hoja2!$B:$B,[1]Hoja2!$D:$D,"",0,1)</f>
        <v>Libro diario</v>
      </c>
      <c r="G186" s="7" t="str">
        <f t="shared" si="6"/>
        <v>LD_76.954.532_07_2024_6</v>
      </c>
      <c r="H186" s="7" t="s">
        <v>442</v>
      </c>
      <c r="I186" s="11">
        <f t="shared" si="7"/>
        <v>45474</v>
      </c>
      <c r="J186" s="12" t="s">
        <v>543</v>
      </c>
    </row>
    <row r="187" spans="1:10" x14ac:dyDescent="0.25">
      <c r="A187" s="6"/>
      <c r="B187" s="7">
        <f>COUNTA($D$5:$D187)</f>
        <v>183</v>
      </c>
      <c r="C187" s="41" t="s">
        <v>657</v>
      </c>
      <c r="D187" s="7" t="s">
        <v>371</v>
      </c>
      <c r="E187" s="7">
        <v>18021617</v>
      </c>
      <c r="F187" s="7" t="str">
        <f>_xlfn.XLOOKUP(E187,[1]Hoja2!$B:$B,[1]Hoja2!$D:$D,"",0,1)</f>
        <v>Libro diario</v>
      </c>
      <c r="G187" s="7" t="str">
        <f t="shared" si="6"/>
        <v>LD_76.954.532_08_2024_6</v>
      </c>
      <c r="H187" s="7" t="s">
        <v>443</v>
      </c>
      <c r="I187" s="11">
        <f t="shared" si="7"/>
        <v>45505</v>
      </c>
      <c r="J187" s="12" t="s">
        <v>543</v>
      </c>
    </row>
    <row r="188" spans="1:10" x14ac:dyDescent="0.25">
      <c r="A188" s="6"/>
      <c r="B188" s="7">
        <f>COUNTA($D$5:$D188)</f>
        <v>184</v>
      </c>
      <c r="C188" s="41" t="s">
        <v>658</v>
      </c>
      <c r="D188" s="7" t="s">
        <v>372</v>
      </c>
      <c r="E188" s="7">
        <v>18021622</v>
      </c>
      <c r="F188" s="7" t="str">
        <f>_xlfn.XLOOKUP(E188,[1]Hoja2!$B:$B,[1]Hoja2!$D:$D,"",0,1)</f>
        <v>Libro diario</v>
      </c>
      <c r="G188" s="7" t="str">
        <f t="shared" si="6"/>
        <v>LD_76.954.532_09_2024_6</v>
      </c>
      <c r="H188" s="7" t="s">
        <v>444</v>
      </c>
      <c r="I188" s="11">
        <f t="shared" si="7"/>
        <v>45536</v>
      </c>
      <c r="J188" s="12" t="s">
        <v>543</v>
      </c>
    </row>
    <row r="189" spans="1:10" x14ac:dyDescent="0.25">
      <c r="A189" s="6"/>
      <c r="B189" s="7">
        <f>COUNTA($D$5:$D189)</f>
        <v>185</v>
      </c>
      <c r="C189" s="41" t="s">
        <v>659</v>
      </c>
      <c r="D189" s="7" t="s">
        <v>373</v>
      </c>
      <c r="E189" s="7">
        <v>18021645</v>
      </c>
      <c r="F189" s="7" t="str">
        <f>_xlfn.XLOOKUP(E189,[1]Hoja2!$B:$B,[1]Hoja2!$D:$D,"",0,1)</f>
        <v>Libro diario</v>
      </c>
      <c r="G189" s="7" t="str">
        <f t="shared" si="6"/>
        <v>LD_76.954.532_10_2024_6</v>
      </c>
      <c r="H189" s="7" t="s">
        <v>445</v>
      </c>
      <c r="I189" s="11">
        <f t="shared" si="7"/>
        <v>45566</v>
      </c>
      <c r="J189" s="12" t="s">
        <v>543</v>
      </c>
    </row>
    <row r="190" spans="1:10" x14ac:dyDescent="0.25">
      <c r="A190" s="6"/>
      <c r="B190" s="7">
        <f>COUNTA($D$5:$D190)</f>
        <v>186</v>
      </c>
      <c r="C190" s="41" t="s">
        <v>660</v>
      </c>
      <c r="D190" s="7" t="s">
        <v>374</v>
      </c>
      <c r="E190" s="7">
        <v>18021657</v>
      </c>
      <c r="F190" s="7" t="str">
        <f>_xlfn.XLOOKUP(E190,[1]Hoja2!$B:$B,[1]Hoja2!$D:$D,"",0,1)</f>
        <v>Libro diario</v>
      </c>
      <c r="G190" s="7" t="str">
        <f t="shared" si="6"/>
        <v>LD_76.954.532_11_2024_6</v>
      </c>
      <c r="H190" s="7" t="s">
        <v>446</v>
      </c>
      <c r="I190" s="11">
        <f t="shared" si="7"/>
        <v>45597</v>
      </c>
      <c r="J190" s="12" t="s">
        <v>543</v>
      </c>
    </row>
    <row r="191" spans="1:10" x14ac:dyDescent="0.25">
      <c r="A191" s="6"/>
      <c r="B191" s="7">
        <f>COUNTA($D$5:$D191)</f>
        <v>187</v>
      </c>
      <c r="C191" s="41" t="s">
        <v>661</v>
      </c>
      <c r="D191" s="7" t="s">
        <v>375</v>
      </c>
      <c r="E191" s="7">
        <v>18021663</v>
      </c>
      <c r="F191" s="7" t="str">
        <f>_xlfn.XLOOKUP(E191,[1]Hoja2!$B:$B,[1]Hoja2!$D:$D,"",0,1)</f>
        <v>Libro diario</v>
      </c>
      <c r="G191" s="7" t="str">
        <f t="shared" si="6"/>
        <v>LD_76.954.532_12_2024_6</v>
      </c>
      <c r="H191" s="7" t="s">
        <v>447</v>
      </c>
      <c r="I191" s="11">
        <f t="shared" si="7"/>
        <v>45627</v>
      </c>
      <c r="J191" s="12" t="s">
        <v>543</v>
      </c>
    </row>
    <row r="192" spans="1:10" x14ac:dyDescent="0.25">
      <c r="A192" s="6"/>
      <c r="B192" s="7">
        <f>COUNTA($D$5:$D192)</f>
        <v>188</v>
      </c>
      <c r="C192" s="41" t="s">
        <v>662</v>
      </c>
      <c r="D192" s="7" t="s">
        <v>376</v>
      </c>
      <c r="E192" s="7">
        <v>18021689</v>
      </c>
      <c r="F192" s="7" t="str">
        <f>_xlfn.XLOOKUP(E192,[1]Hoja2!$B:$B,[1]Hoja2!$D:$D,"",0,1)</f>
        <v>Libro mayor</v>
      </c>
      <c r="G192" s="7" t="str">
        <f t="shared" si="6"/>
        <v>LM_76.954.532_01_2022_6</v>
      </c>
      <c r="H192" s="7" t="s">
        <v>448</v>
      </c>
      <c r="I192" s="11">
        <f t="shared" si="7"/>
        <v>44562</v>
      </c>
      <c r="J192" s="12" t="s">
        <v>543</v>
      </c>
    </row>
    <row r="193" spans="1:10" x14ac:dyDescent="0.25">
      <c r="A193" s="6"/>
      <c r="B193" s="7">
        <f>COUNTA($D$5:$D193)</f>
        <v>189</v>
      </c>
      <c r="C193" s="41" t="s">
        <v>663</v>
      </c>
      <c r="D193" s="7" t="s">
        <v>377</v>
      </c>
      <c r="E193" s="7">
        <v>18021693</v>
      </c>
      <c r="F193" s="7" t="str">
        <f>_xlfn.XLOOKUP(E193,[1]Hoja2!$B:$B,[1]Hoja2!$D:$D,"",0,1)</f>
        <v>Libro mayor</v>
      </c>
      <c r="G193" s="7" t="str">
        <f t="shared" si="6"/>
        <v>LM_76.954.532_02_2022_6</v>
      </c>
      <c r="H193" s="7" t="s">
        <v>449</v>
      </c>
      <c r="I193" s="11">
        <f t="shared" si="7"/>
        <v>44593</v>
      </c>
      <c r="J193" s="12" t="s">
        <v>543</v>
      </c>
    </row>
    <row r="194" spans="1:10" x14ac:dyDescent="0.25">
      <c r="A194" s="6"/>
      <c r="B194" s="7">
        <f>COUNTA($D$5:$D194)</f>
        <v>190</v>
      </c>
      <c r="C194" s="41" t="s">
        <v>664</v>
      </c>
      <c r="D194" s="7" t="s">
        <v>378</v>
      </c>
      <c r="E194" s="7">
        <v>18021699</v>
      </c>
      <c r="F194" s="7" t="str">
        <f>_xlfn.XLOOKUP(E194,[1]Hoja2!$B:$B,[1]Hoja2!$D:$D,"",0,1)</f>
        <v>Libro mayor</v>
      </c>
      <c r="G194" s="7" t="str">
        <f t="shared" si="6"/>
        <v>LM_76.954.532_03_2022_6</v>
      </c>
      <c r="H194" s="7" t="s">
        <v>450</v>
      </c>
      <c r="I194" s="11">
        <f t="shared" si="7"/>
        <v>44621</v>
      </c>
      <c r="J194" s="12" t="s">
        <v>543</v>
      </c>
    </row>
    <row r="195" spans="1:10" x14ac:dyDescent="0.25">
      <c r="A195" s="6"/>
      <c r="B195" s="7">
        <f>COUNTA($D$5:$D195)</f>
        <v>191</v>
      </c>
      <c r="C195" s="41" t="s">
        <v>665</v>
      </c>
      <c r="D195" s="7" t="s">
        <v>379</v>
      </c>
      <c r="E195" s="7">
        <v>18021716</v>
      </c>
      <c r="F195" s="7" t="str">
        <f>_xlfn.XLOOKUP(E195,[1]Hoja2!$B:$B,[1]Hoja2!$D:$D,"",0,1)</f>
        <v>Libro mayor</v>
      </c>
      <c r="G195" s="7" t="str">
        <f t="shared" si="6"/>
        <v>LM_76.954.532_04_2022_6</v>
      </c>
      <c r="H195" s="7" t="s">
        <v>451</v>
      </c>
      <c r="I195" s="11">
        <f t="shared" si="7"/>
        <v>44652</v>
      </c>
      <c r="J195" s="12" t="s">
        <v>543</v>
      </c>
    </row>
    <row r="196" spans="1:10" x14ac:dyDescent="0.25">
      <c r="A196" s="6"/>
      <c r="B196" s="7">
        <f>COUNTA($D$5:$D196)</f>
        <v>192</v>
      </c>
      <c r="C196" s="41" t="s">
        <v>666</v>
      </c>
      <c r="D196" s="7" t="s">
        <v>380</v>
      </c>
      <c r="E196" s="7">
        <v>18021723</v>
      </c>
      <c r="F196" s="7" t="str">
        <f>_xlfn.XLOOKUP(E196,[1]Hoja2!$B:$B,[1]Hoja2!$D:$D,"",0,1)</f>
        <v>Libro mayor</v>
      </c>
      <c r="G196" s="7" t="str">
        <f t="shared" si="6"/>
        <v>LM_76.954.532_05_2022_6</v>
      </c>
      <c r="H196" s="7" t="s">
        <v>452</v>
      </c>
      <c r="I196" s="11">
        <f t="shared" si="7"/>
        <v>44682</v>
      </c>
      <c r="J196" s="12" t="s">
        <v>543</v>
      </c>
    </row>
    <row r="197" spans="1:10" x14ac:dyDescent="0.25">
      <c r="A197" s="6"/>
      <c r="B197" s="7">
        <f>COUNTA($D$5:$D197)</f>
        <v>193</v>
      </c>
      <c r="C197" s="41" t="s">
        <v>667</v>
      </c>
      <c r="D197" s="7" t="s">
        <v>381</v>
      </c>
      <c r="E197" s="7">
        <v>18021737</v>
      </c>
      <c r="F197" s="7" t="str">
        <f>_xlfn.XLOOKUP(E197,[1]Hoja2!$B:$B,[1]Hoja2!$D:$D,"",0,1)</f>
        <v>Libro mayor</v>
      </c>
      <c r="G197" s="7" t="str">
        <f t="shared" si="6"/>
        <v>LM_76.954.532_06_2022_6</v>
      </c>
      <c r="H197" s="7" t="s">
        <v>453</v>
      </c>
      <c r="I197" s="11">
        <f t="shared" si="7"/>
        <v>44713</v>
      </c>
      <c r="J197" s="12" t="s">
        <v>543</v>
      </c>
    </row>
    <row r="198" spans="1:10" x14ac:dyDescent="0.25">
      <c r="A198" s="6"/>
      <c r="B198" s="7">
        <f>COUNTA($D$5:$D198)</f>
        <v>194</v>
      </c>
      <c r="C198" s="41" t="s">
        <v>668</v>
      </c>
      <c r="D198" s="7" t="s">
        <v>382</v>
      </c>
      <c r="E198" s="7">
        <v>18021751</v>
      </c>
      <c r="F198" s="7" t="str">
        <f>_xlfn.XLOOKUP(E198,[1]Hoja2!$B:$B,[1]Hoja2!$D:$D,"",0,1)</f>
        <v>Libro mayor</v>
      </c>
      <c r="G198" s="7" t="str">
        <f t="shared" si="6"/>
        <v>LM_76.954.532_07_2022_6</v>
      </c>
      <c r="H198" s="7" t="s">
        <v>454</v>
      </c>
      <c r="I198" s="11">
        <f t="shared" si="7"/>
        <v>44743</v>
      </c>
      <c r="J198" s="12" t="s">
        <v>543</v>
      </c>
    </row>
    <row r="199" spans="1:10" x14ac:dyDescent="0.25">
      <c r="A199" s="6"/>
      <c r="B199" s="7">
        <f>COUNTA($D$5:$D199)</f>
        <v>195</v>
      </c>
      <c r="C199" s="41" t="s">
        <v>669</v>
      </c>
      <c r="D199" s="7" t="s">
        <v>383</v>
      </c>
      <c r="E199" s="7">
        <v>18021760</v>
      </c>
      <c r="F199" s="7" t="str">
        <f>_xlfn.XLOOKUP(E199,[1]Hoja2!$B:$B,[1]Hoja2!$D:$D,"",0,1)</f>
        <v>Libro mayor</v>
      </c>
      <c r="G199" s="7" t="str">
        <f t="shared" si="6"/>
        <v>LM_76.954.532_08_2022_6</v>
      </c>
      <c r="H199" s="7" t="s">
        <v>455</v>
      </c>
      <c r="I199" s="11">
        <f t="shared" si="7"/>
        <v>44774</v>
      </c>
      <c r="J199" s="12" t="s">
        <v>543</v>
      </c>
    </row>
    <row r="200" spans="1:10" x14ac:dyDescent="0.25">
      <c r="A200" s="6"/>
      <c r="B200" s="7">
        <f>COUNTA($D$5:$D200)</f>
        <v>196</v>
      </c>
      <c r="C200" s="41" t="s">
        <v>670</v>
      </c>
      <c r="D200" s="7" t="s">
        <v>384</v>
      </c>
      <c r="E200" s="7">
        <v>18021766</v>
      </c>
      <c r="F200" s="7" t="str">
        <f>_xlfn.XLOOKUP(E200,[1]Hoja2!$B:$B,[1]Hoja2!$D:$D,"",0,1)</f>
        <v>Libro mayor</v>
      </c>
      <c r="G200" s="7" t="str">
        <f t="shared" si="6"/>
        <v>LM_76.954.532_09_2022_6</v>
      </c>
      <c r="H200" s="7" t="s">
        <v>456</v>
      </c>
      <c r="I200" s="11">
        <f t="shared" si="7"/>
        <v>44805</v>
      </c>
      <c r="J200" s="12" t="s">
        <v>543</v>
      </c>
    </row>
    <row r="201" spans="1:10" x14ac:dyDescent="0.25">
      <c r="A201" s="6"/>
      <c r="B201" s="7">
        <f>COUNTA($D$5:$D201)</f>
        <v>197</v>
      </c>
      <c r="C201" s="41" t="s">
        <v>671</v>
      </c>
      <c r="D201" s="7" t="s">
        <v>385</v>
      </c>
      <c r="E201" s="7">
        <v>18021774</v>
      </c>
      <c r="F201" s="7" t="str">
        <f>_xlfn.XLOOKUP(E201,[1]Hoja2!$B:$B,[1]Hoja2!$D:$D,"",0,1)</f>
        <v>Libro mayor</v>
      </c>
      <c r="G201" s="7" t="str">
        <f t="shared" si="6"/>
        <v>LM_76.954.532_10_2022_6</v>
      </c>
      <c r="H201" s="7" t="s">
        <v>457</v>
      </c>
      <c r="I201" s="11">
        <f t="shared" si="7"/>
        <v>44835</v>
      </c>
      <c r="J201" s="12" t="s">
        <v>543</v>
      </c>
    </row>
    <row r="202" spans="1:10" x14ac:dyDescent="0.25">
      <c r="A202" s="6"/>
      <c r="B202" s="7">
        <f>COUNTA($D$5:$D202)</f>
        <v>198</v>
      </c>
      <c r="C202" s="41" t="s">
        <v>672</v>
      </c>
      <c r="D202" s="7" t="s">
        <v>386</v>
      </c>
      <c r="E202" s="7">
        <v>18021813</v>
      </c>
      <c r="F202" s="7" t="str">
        <f>_xlfn.XLOOKUP(E202,[1]Hoja2!$B:$B,[1]Hoja2!$D:$D,"",0,1)</f>
        <v>Libro mayor</v>
      </c>
      <c r="G202" s="7" t="str">
        <f t="shared" si="6"/>
        <v>LM_76.954.532_11_2022_6</v>
      </c>
      <c r="H202" s="7" t="s">
        <v>458</v>
      </c>
      <c r="I202" s="11">
        <f t="shared" si="7"/>
        <v>44866</v>
      </c>
      <c r="J202" s="12" t="s">
        <v>543</v>
      </c>
    </row>
    <row r="203" spans="1:10" x14ac:dyDescent="0.25">
      <c r="A203" s="6"/>
      <c r="B203" s="7">
        <f>COUNTA($D$5:$D203)</f>
        <v>199</v>
      </c>
      <c r="C203" s="41" t="s">
        <v>673</v>
      </c>
      <c r="D203" s="7" t="s">
        <v>387</v>
      </c>
      <c r="E203" s="7">
        <v>18021819</v>
      </c>
      <c r="F203" s="7" t="str">
        <f>_xlfn.XLOOKUP(E203,[1]Hoja2!$B:$B,[1]Hoja2!$D:$D,"",0,1)</f>
        <v>Libro mayor</v>
      </c>
      <c r="G203" s="7" t="str">
        <f t="shared" si="6"/>
        <v>LM_76.954.532_12_2022_6</v>
      </c>
      <c r="H203" s="7" t="s">
        <v>459</v>
      </c>
      <c r="I203" s="11">
        <f t="shared" si="7"/>
        <v>44896</v>
      </c>
      <c r="J203" s="12" t="s">
        <v>543</v>
      </c>
    </row>
    <row r="204" spans="1:10" x14ac:dyDescent="0.25">
      <c r="A204" s="6"/>
      <c r="B204" s="7">
        <f>COUNTA($D$5:$D204)</f>
        <v>200</v>
      </c>
      <c r="C204" s="41" t="s">
        <v>674</v>
      </c>
      <c r="D204" s="7" t="s">
        <v>388</v>
      </c>
      <c r="E204" s="7">
        <v>18021827</v>
      </c>
      <c r="F204" s="7" t="str">
        <f>_xlfn.XLOOKUP(E204,[1]Hoja2!$B:$B,[1]Hoja2!$D:$D,"",0,1)</f>
        <v>Libro mayor</v>
      </c>
      <c r="G204" s="7" t="str">
        <f t="shared" si="6"/>
        <v>LM_76.954.532_01_2023_6</v>
      </c>
      <c r="H204" s="7" t="s">
        <v>460</v>
      </c>
      <c r="I204" s="11">
        <f t="shared" si="7"/>
        <v>44927</v>
      </c>
      <c r="J204" s="12" t="s">
        <v>543</v>
      </c>
    </row>
    <row r="205" spans="1:10" x14ac:dyDescent="0.25">
      <c r="A205" s="6"/>
      <c r="B205" s="7">
        <f>COUNTA($D$5:$D205)</f>
        <v>201</v>
      </c>
      <c r="C205" s="41" t="s">
        <v>675</v>
      </c>
      <c r="D205" s="7" t="s">
        <v>389</v>
      </c>
      <c r="E205" s="7">
        <v>18021830</v>
      </c>
      <c r="F205" s="7" t="str">
        <f>_xlfn.XLOOKUP(E205,[1]Hoja2!$B:$B,[1]Hoja2!$D:$D,"",0,1)</f>
        <v>Libro mayor</v>
      </c>
      <c r="G205" s="7" t="str">
        <f t="shared" si="6"/>
        <v>LM_76.954.532_02_2023_6</v>
      </c>
      <c r="H205" s="7" t="s">
        <v>461</v>
      </c>
      <c r="I205" s="11">
        <f t="shared" si="7"/>
        <v>44958</v>
      </c>
      <c r="J205" s="12" t="s">
        <v>543</v>
      </c>
    </row>
    <row r="206" spans="1:10" x14ac:dyDescent="0.25">
      <c r="A206" s="6"/>
      <c r="B206" s="7">
        <f>COUNTA($D$5:$D206)</f>
        <v>202</v>
      </c>
      <c r="C206" s="41" t="s">
        <v>676</v>
      </c>
      <c r="D206" s="7" t="s">
        <v>390</v>
      </c>
      <c r="E206" s="7">
        <v>18021837</v>
      </c>
      <c r="F206" s="7" t="str">
        <f>_xlfn.XLOOKUP(E206,[1]Hoja2!$B:$B,[1]Hoja2!$D:$D,"",0,1)</f>
        <v>Libro mayor</v>
      </c>
      <c r="G206" s="7" t="str">
        <f t="shared" si="6"/>
        <v>LM_76.954.532_03_2023_6</v>
      </c>
      <c r="H206" s="7" t="s">
        <v>462</v>
      </c>
      <c r="I206" s="11">
        <f t="shared" si="7"/>
        <v>44986</v>
      </c>
      <c r="J206" s="12" t="s">
        <v>543</v>
      </c>
    </row>
    <row r="207" spans="1:10" x14ac:dyDescent="0.25">
      <c r="A207" s="6"/>
      <c r="B207" s="7">
        <f>COUNTA($D$5:$D207)</f>
        <v>203</v>
      </c>
      <c r="C207" s="41" t="s">
        <v>677</v>
      </c>
      <c r="D207" s="7" t="s">
        <v>391</v>
      </c>
      <c r="E207" s="7">
        <v>18021853</v>
      </c>
      <c r="F207" s="7" t="str">
        <f>_xlfn.XLOOKUP(E207,[1]Hoja2!$B:$B,[1]Hoja2!$D:$D,"",0,1)</f>
        <v>Libro mayor</v>
      </c>
      <c r="G207" s="7" t="str">
        <f t="shared" si="6"/>
        <v>LM_76.954.532_04_2023_6</v>
      </c>
      <c r="H207" s="7" t="s">
        <v>463</v>
      </c>
      <c r="I207" s="11">
        <f t="shared" si="7"/>
        <v>45017</v>
      </c>
      <c r="J207" s="12" t="s">
        <v>543</v>
      </c>
    </row>
    <row r="208" spans="1:10" x14ac:dyDescent="0.25">
      <c r="A208" s="6"/>
      <c r="B208" s="7">
        <f>COUNTA($D$5:$D208)</f>
        <v>204</v>
      </c>
      <c r="C208" s="41" t="s">
        <v>678</v>
      </c>
      <c r="D208" s="7" t="s">
        <v>392</v>
      </c>
      <c r="E208" s="7">
        <v>18021865</v>
      </c>
      <c r="F208" s="7" t="str">
        <f>_xlfn.XLOOKUP(E208,[1]Hoja2!$B:$B,[1]Hoja2!$D:$D,"",0,1)</f>
        <v>Libro mayor</v>
      </c>
      <c r="G208" s="7" t="str">
        <f t="shared" si="6"/>
        <v>LM_76.954.532_05_2023_6</v>
      </c>
      <c r="H208" s="7" t="s">
        <v>464</v>
      </c>
      <c r="I208" s="11">
        <f t="shared" si="7"/>
        <v>45047</v>
      </c>
      <c r="J208" s="12" t="s">
        <v>543</v>
      </c>
    </row>
    <row r="209" spans="1:10" x14ac:dyDescent="0.25">
      <c r="A209" s="6"/>
      <c r="B209" s="7">
        <f>COUNTA($D$5:$D209)</f>
        <v>205</v>
      </c>
      <c r="C209" s="41" t="s">
        <v>679</v>
      </c>
      <c r="D209" s="7" t="s">
        <v>393</v>
      </c>
      <c r="E209" s="7">
        <v>18021874</v>
      </c>
      <c r="F209" s="7" t="str">
        <f>_xlfn.XLOOKUP(E209,[1]Hoja2!$B:$B,[1]Hoja2!$D:$D,"",0,1)</f>
        <v>Libro mayor</v>
      </c>
      <c r="G209" s="7" t="str">
        <f t="shared" si="6"/>
        <v>LM_76.954.532_06_2023_6</v>
      </c>
      <c r="H209" s="7" t="s">
        <v>465</v>
      </c>
      <c r="I209" s="11">
        <f t="shared" si="7"/>
        <v>45078</v>
      </c>
      <c r="J209" s="12" t="s">
        <v>543</v>
      </c>
    </row>
    <row r="210" spans="1:10" x14ac:dyDescent="0.25">
      <c r="A210" s="6"/>
      <c r="B210" s="7">
        <f>COUNTA($D$5:$D210)</f>
        <v>206</v>
      </c>
      <c r="C210" s="41" t="s">
        <v>680</v>
      </c>
      <c r="D210" s="7" t="s">
        <v>394</v>
      </c>
      <c r="E210" s="7">
        <v>18021885</v>
      </c>
      <c r="F210" s="7" t="str">
        <f>_xlfn.XLOOKUP(E210,[1]Hoja2!$B:$B,[1]Hoja2!$D:$D,"",0,1)</f>
        <v>Libro mayor</v>
      </c>
      <c r="G210" s="7" t="str">
        <f t="shared" si="6"/>
        <v>LM_76.954.532_07_2023_6</v>
      </c>
      <c r="H210" s="7" t="s">
        <v>466</v>
      </c>
      <c r="I210" s="11">
        <f t="shared" si="7"/>
        <v>45108</v>
      </c>
      <c r="J210" s="12" t="s">
        <v>543</v>
      </c>
    </row>
    <row r="211" spans="1:10" x14ac:dyDescent="0.25">
      <c r="A211" s="6"/>
      <c r="B211" s="7">
        <f>COUNTA($D$5:$D211)</f>
        <v>207</v>
      </c>
      <c r="C211" s="41" t="s">
        <v>681</v>
      </c>
      <c r="D211" s="7" t="s">
        <v>395</v>
      </c>
      <c r="E211" s="7">
        <v>18021899</v>
      </c>
      <c r="F211" s="7" t="str">
        <f>_xlfn.XLOOKUP(E211,[1]Hoja2!$B:$B,[1]Hoja2!$D:$D,"",0,1)</f>
        <v>Libro mayor</v>
      </c>
      <c r="G211" s="7" t="str">
        <f t="shared" si="6"/>
        <v>LM_76.954.532_08_2023_6</v>
      </c>
      <c r="H211" s="7" t="s">
        <v>467</v>
      </c>
      <c r="I211" s="11">
        <f t="shared" si="7"/>
        <v>45139</v>
      </c>
      <c r="J211" s="12" t="s">
        <v>543</v>
      </c>
    </row>
    <row r="212" spans="1:10" x14ac:dyDescent="0.25">
      <c r="A212" s="6"/>
      <c r="B212" s="7">
        <f>COUNTA($D$5:$D212)</f>
        <v>208</v>
      </c>
      <c r="C212" s="41" t="s">
        <v>682</v>
      </c>
      <c r="D212" s="7" t="s">
        <v>396</v>
      </c>
      <c r="E212" s="7">
        <v>18021936</v>
      </c>
      <c r="F212" s="7" t="str">
        <f>_xlfn.XLOOKUP(E212,[1]Hoja2!$B:$B,[1]Hoja2!$D:$D,"",0,1)</f>
        <v>Libro mayor</v>
      </c>
      <c r="G212" s="7" t="str">
        <f t="shared" si="6"/>
        <v>LM_76.954.532_09_2023_6</v>
      </c>
      <c r="H212" s="7" t="s">
        <v>468</v>
      </c>
      <c r="I212" s="11">
        <f t="shared" si="7"/>
        <v>45170</v>
      </c>
      <c r="J212" s="12" t="s">
        <v>543</v>
      </c>
    </row>
    <row r="213" spans="1:10" x14ac:dyDescent="0.25">
      <c r="A213" s="6"/>
      <c r="B213" s="7">
        <f>COUNTA($D$5:$D213)</f>
        <v>209</v>
      </c>
      <c r="C213" s="41" t="s">
        <v>683</v>
      </c>
      <c r="D213" s="7" t="s">
        <v>397</v>
      </c>
      <c r="E213" s="7">
        <v>18021943</v>
      </c>
      <c r="F213" s="7" t="str">
        <f>_xlfn.XLOOKUP(E213,[1]Hoja2!$B:$B,[1]Hoja2!$D:$D,"",0,1)</f>
        <v>Libro mayor</v>
      </c>
      <c r="G213" s="7" t="str">
        <f t="shared" si="6"/>
        <v>LM_76.954.532_10_2023_6</v>
      </c>
      <c r="H213" s="7" t="s">
        <v>469</v>
      </c>
      <c r="I213" s="11">
        <f t="shared" si="7"/>
        <v>45200</v>
      </c>
      <c r="J213" s="12" t="s">
        <v>543</v>
      </c>
    </row>
    <row r="214" spans="1:10" x14ac:dyDescent="0.25">
      <c r="A214" s="6"/>
      <c r="B214" s="7">
        <f>COUNTA($D$5:$D214)</f>
        <v>210</v>
      </c>
      <c r="C214" s="41" t="s">
        <v>684</v>
      </c>
      <c r="D214" s="7" t="s">
        <v>398</v>
      </c>
      <c r="E214" s="7">
        <v>18021953</v>
      </c>
      <c r="F214" s="7" t="str">
        <f>_xlfn.XLOOKUP(E214,[1]Hoja2!$B:$B,[1]Hoja2!$D:$D,"",0,1)</f>
        <v>Libro mayor</v>
      </c>
      <c r="G214" s="7" t="str">
        <f t="shared" si="6"/>
        <v>LM_76.954.532_11_2023_6</v>
      </c>
      <c r="H214" s="7" t="s">
        <v>470</v>
      </c>
      <c r="I214" s="11">
        <f t="shared" si="7"/>
        <v>45231</v>
      </c>
      <c r="J214" s="12" t="s">
        <v>543</v>
      </c>
    </row>
    <row r="215" spans="1:10" x14ac:dyDescent="0.25">
      <c r="A215" s="6"/>
      <c r="B215" s="7">
        <f>COUNTA($D$5:$D215)</f>
        <v>211</v>
      </c>
      <c r="C215" s="41" t="s">
        <v>685</v>
      </c>
      <c r="D215" s="7" t="s">
        <v>399</v>
      </c>
      <c r="E215" s="7">
        <v>18021965</v>
      </c>
      <c r="F215" s="7" t="str">
        <f>_xlfn.XLOOKUP(E215,[1]Hoja2!$B:$B,[1]Hoja2!$D:$D,"",0,1)</f>
        <v>Libro mayor</v>
      </c>
      <c r="G215" s="7" t="str">
        <f t="shared" si="6"/>
        <v>LM_76.954.532_12_2023_6</v>
      </c>
      <c r="H215" s="7" t="s">
        <v>471</v>
      </c>
      <c r="I215" s="11">
        <f t="shared" si="7"/>
        <v>45261</v>
      </c>
      <c r="J215" s="12" t="s">
        <v>543</v>
      </c>
    </row>
    <row r="216" spans="1:10" x14ac:dyDescent="0.25">
      <c r="A216" s="6"/>
      <c r="B216" s="7">
        <f>COUNTA($D$5:$D216)</f>
        <v>212</v>
      </c>
      <c r="C216" s="41" t="s">
        <v>686</v>
      </c>
      <c r="D216" s="7" t="s">
        <v>400</v>
      </c>
      <c r="E216" s="7">
        <v>18021972</v>
      </c>
      <c r="F216" s="7" t="str">
        <f>_xlfn.XLOOKUP(E216,[1]Hoja2!$B:$B,[1]Hoja2!$D:$D,"",0,1)</f>
        <v>Libro mayor</v>
      </c>
      <c r="G216" s="7" t="str">
        <f>_xlfn.TEXTBEFORE(D216,".")</f>
        <v>LM_76</v>
      </c>
      <c r="H216" s="7" t="s">
        <v>472</v>
      </c>
      <c r="I216" s="11">
        <f t="shared" si="7"/>
        <v>45292</v>
      </c>
      <c r="J216" s="12" t="s">
        <v>543</v>
      </c>
    </row>
    <row r="217" spans="1:10" x14ac:dyDescent="0.25">
      <c r="A217" s="6"/>
      <c r="B217" s="7">
        <f>COUNTA($D$5:$D217)</f>
        <v>213</v>
      </c>
      <c r="C217" s="41" t="s">
        <v>687</v>
      </c>
      <c r="D217" s="7" t="s">
        <v>401</v>
      </c>
      <c r="E217" s="7">
        <v>18021992</v>
      </c>
      <c r="F217" s="7" t="str">
        <f>_xlfn.XLOOKUP(E217,[1]Hoja2!$B:$B,[1]Hoja2!$D:$D,"",0,1)</f>
        <v>Libro mayor</v>
      </c>
      <c r="G217" s="7"/>
      <c r="H217" s="7" t="s">
        <v>473</v>
      </c>
      <c r="I217" s="11">
        <f t="shared" si="7"/>
        <v>45323</v>
      </c>
      <c r="J217" s="12" t="s">
        <v>543</v>
      </c>
    </row>
    <row r="218" spans="1:10" x14ac:dyDescent="0.25">
      <c r="A218" s="6"/>
      <c r="B218" s="7">
        <f>COUNTA($D$5:$D218)</f>
        <v>214</v>
      </c>
      <c r="C218" s="41" t="s">
        <v>688</v>
      </c>
      <c r="D218" s="7" t="s">
        <v>402</v>
      </c>
      <c r="E218" s="7">
        <v>18022010</v>
      </c>
      <c r="F218" s="7" t="str">
        <f>_xlfn.XLOOKUP(E218,[1]Hoja2!$B:$B,[1]Hoja2!$D:$D,"",0,1)</f>
        <v>Libro mayor</v>
      </c>
      <c r="G218" s="7"/>
      <c r="H218" s="7" t="s">
        <v>474</v>
      </c>
      <c r="I218" s="11">
        <f t="shared" si="7"/>
        <v>45352</v>
      </c>
      <c r="J218" s="12" t="s">
        <v>543</v>
      </c>
    </row>
    <row r="219" spans="1:10" x14ac:dyDescent="0.25">
      <c r="A219" s="6"/>
      <c r="B219" s="7">
        <f>COUNTA($D$5:$D219)</f>
        <v>215</v>
      </c>
      <c r="C219" s="41" t="s">
        <v>689</v>
      </c>
      <c r="D219" s="7" t="s">
        <v>403</v>
      </c>
      <c r="E219" s="7">
        <v>18022023</v>
      </c>
      <c r="F219" s="7" t="str">
        <f>_xlfn.XLOOKUP(E219,[1]Hoja2!$B:$B,[1]Hoja2!$D:$D,"",0,1)</f>
        <v>Libro mayor</v>
      </c>
      <c r="G219" s="7"/>
      <c r="H219" s="7" t="s">
        <v>475</v>
      </c>
      <c r="I219" s="11">
        <f t="shared" si="7"/>
        <v>45383</v>
      </c>
      <c r="J219" s="12" t="s">
        <v>543</v>
      </c>
    </row>
    <row r="220" spans="1:10" x14ac:dyDescent="0.25">
      <c r="A220" s="6"/>
      <c r="B220" s="7">
        <f>COUNTA($D$5:$D220)</f>
        <v>216</v>
      </c>
      <c r="C220" s="41" t="s">
        <v>690</v>
      </c>
      <c r="D220" s="7" t="s">
        <v>404</v>
      </c>
      <c r="E220" s="7">
        <v>18022029</v>
      </c>
      <c r="F220" s="7" t="str">
        <f>_xlfn.XLOOKUP(E220,[1]Hoja2!$B:$B,[1]Hoja2!$D:$D,"",0,1)</f>
        <v>Libro mayor</v>
      </c>
      <c r="G220" s="7"/>
      <c r="H220" s="7" t="s">
        <v>476</v>
      </c>
      <c r="I220" s="11">
        <f t="shared" si="7"/>
        <v>45413</v>
      </c>
      <c r="J220" s="12" t="s">
        <v>543</v>
      </c>
    </row>
    <row r="221" spans="1:10" x14ac:dyDescent="0.25">
      <c r="A221" s="6"/>
      <c r="B221" s="7">
        <f>COUNTA($D$5:$D221)</f>
        <v>217</v>
      </c>
      <c r="C221" s="41" t="s">
        <v>691</v>
      </c>
      <c r="D221" s="7" t="s">
        <v>405</v>
      </c>
      <c r="E221" s="7">
        <v>18022041</v>
      </c>
      <c r="F221" s="7" t="str">
        <f>_xlfn.XLOOKUP(E221,[1]Hoja2!$B:$B,[1]Hoja2!$D:$D,"",0,1)</f>
        <v>Libro mayor</v>
      </c>
      <c r="G221" s="7"/>
      <c r="H221" s="7" t="s">
        <v>477</v>
      </c>
      <c r="I221" s="11">
        <f t="shared" ref="I221:I227" si="8">DATE(MID($D221,18,4),MID($D221,15,2),1)</f>
        <v>45444</v>
      </c>
      <c r="J221" s="12" t="s">
        <v>543</v>
      </c>
    </row>
    <row r="222" spans="1:10" x14ac:dyDescent="0.25">
      <c r="A222" s="6"/>
      <c r="B222" s="7">
        <f>COUNTA($D$5:$D222)</f>
        <v>218</v>
      </c>
      <c r="C222" s="41" t="s">
        <v>692</v>
      </c>
      <c r="D222" s="7" t="s">
        <v>406</v>
      </c>
      <c r="E222" s="7">
        <v>18022064</v>
      </c>
      <c r="F222" s="7" t="str">
        <f>_xlfn.XLOOKUP(E222,[1]Hoja2!$B:$B,[1]Hoja2!$D:$D,"",0,1)</f>
        <v>Libro mayor</v>
      </c>
      <c r="G222" s="7"/>
      <c r="H222" s="7" t="s">
        <v>478</v>
      </c>
      <c r="I222" s="11">
        <f t="shared" si="8"/>
        <v>45474</v>
      </c>
      <c r="J222" s="12" t="s">
        <v>543</v>
      </c>
    </row>
    <row r="223" spans="1:10" x14ac:dyDescent="0.25">
      <c r="A223" s="6"/>
      <c r="B223" s="7">
        <f>COUNTA($D$5:$D223)</f>
        <v>219</v>
      </c>
      <c r="C223" s="41" t="s">
        <v>693</v>
      </c>
      <c r="D223" s="7" t="s">
        <v>407</v>
      </c>
      <c r="E223" s="7">
        <v>18022073</v>
      </c>
      <c r="F223" s="7" t="str">
        <f>_xlfn.XLOOKUP(E223,[1]Hoja2!$B:$B,[1]Hoja2!$D:$D,"",0,1)</f>
        <v>Libro mayor</v>
      </c>
      <c r="G223" s="7"/>
      <c r="H223" s="7" t="s">
        <v>479</v>
      </c>
      <c r="I223" s="11">
        <f t="shared" si="8"/>
        <v>45505</v>
      </c>
      <c r="J223" s="12" t="s">
        <v>543</v>
      </c>
    </row>
    <row r="224" spans="1:10" x14ac:dyDescent="0.25">
      <c r="A224" s="6"/>
      <c r="B224" s="7">
        <f>COUNTA($D$5:$D224)</f>
        <v>220</v>
      </c>
      <c r="C224" s="41" t="s">
        <v>694</v>
      </c>
      <c r="D224" s="7" t="s">
        <v>408</v>
      </c>
      <c r="E224" s="7">
        <v>18022079</v>
      </c>
      <c r="F224" s="7" t="str">
        <f>_xlfn.XLOOKUP(E224,[1]Hoja2!$B:$B,[1]Hoja2!$D:$D,"",0,1)</f>
        <v>Libro mayor</v>
      </c>
      <c r="G224" s="7"/>
      <c r="H224" s="7" t="s">
        <v>480</v>
      </c>
      <c r="I224" s="11">
        <f t="shared" si="8"/>
        <v>45536</v>
      </c>
      <c r="J224" s="12" t="s">
        <v>543</v>
      </c>
    </row>
    <row r="225" spans="1:10" x14ac:dyDescent="0.25">
      <c r="A225" s="6"/>
      <c r="B225" s="7">
        <f>COUNTA($D$5:$D225)</f>
        <v>221</v>
      </c>
      <c r="C225" s="41" t="s">
        <v>695</v>
      </c>
      <c r="D225" s="7" t="s">
        <v>409</v>
      </c>
      <c r="E225" s="7">
        <v>18022083</v>
      </c>
      <c r="F225" s="7" t="str">
        <f>_xlfn.XLOOKUP(E225,[1]Hoja2!$B:$B,[1]Hoja2!$D:$D,"",0,1)</f>
        <v>Libro mayor</v>
      </c>
      <c r="G225" s="7"/>
      <c r="H225" s="7" t="s">
        <v>481</v>
      </c>
      <c r="I225" s="11">
        <f t="shared" si="8"/>
        <v>45566</v>
      </c>
      <c r="J225" s="12" t="s">
        <v>543</v>
      </c>
    </row>
    <row r="226" spans="1:10" x14ac:dyDescent="0.25">
      <c r="A226" s="6"/>
      <c r="B226" s="7">
        <f>COUNTA($D$5:$D226)</f>
        <v>222</v>
      </c>
      <c r="C226" s="41" t="s">
        <v>696</v>
      </c>
      <c r="D226" s="7" t="s">
        <v>410</v>
      </c>
      <c r="E226" s="7">
        <v>18022086</v>
      </c>
      <c r="F226" s="7" t="str">
        <f>_xlfn.XLOOKUP(E226,[1]Hoja2!$B:$B,[1]Hoja2!$D:$D,"",0,1)</f>
        <v>Libro mayor</v>
      </c>
      <c r="G226" s="7"/>
      <c r="H226" s="7" t="s">
        <v>482</v>
      </c>
      <c r="I226" s="11">
        <f t="shared" si="8"/>
        <v>45597</v>
      </c>
      <c r="J226" s="12" t="s">
        <v>543</v>
      </c>
    </row>
    <row r="227" spans="1:10" x14ac:dyDescent="0.25">
      <c r="A227" s="6"/>
      <c r="B227" s="7">
        <f>COUNTA($D$5:$D227)</f>
        <v>223</v>
      </c>
      <c r="C227" s="41" t="s">
        <v>697</v>
      </c>
      <c r="D227" s="7" t="s">
        <v>411</v>
      </c>
      <c r="E227" s="7">
        <v>18022104</v>
      </c>
      <c r="F227" s="7" t="str">
        <f>_xlfn.XLOOKUP(E227,[1]Hoja2!$B:$B,[1]Hoja2!$D:$D,"",0,1)</f>
        <v>Libro mayor</v>
      </c>
      <c r="G227" s="7"/>
      <c r="H227" s="7" t="s">
        <v>483</v>
      </c>
      <c r="I227" s="11">
        <f t="shared" si="8"/>
        <v>45627</v>
      </c>
      <c r="J227" s="12" t="s">
        <v>543</v>
      </c>
    </row>
    <row r="228" spans="1:10" x14ac:dyDescent="0.25">
      <c r="A228" s="6"/>
      <c r="B228" s="7">
        <f>COUNTA($D$5:$D228)</f>
        <v>224</v>
      </c>
      <c r="C228" s="41" t="s">
        <v>771</v>
      </c>
      <c r="D228" s="7" t="s">
        <v>721</v>
      </c>
      <c r="E228" s="7">
        <v>18648349</v>
      </c>
      <c r="F228" s="7" t="str">
        <f>_xlfn.XLOOKUP(E228,[1]Hoja2!$B:$B,[1]Hoja2!$D:$D,"",0,1)</f>
        <v>Acta de recepción final</v>
      </c>
      <c r="G228" s="7"/>
      <c r="H228" s="7" t="s">
        <v>722</v>
      </c>
      <c r="I228" s="11">
        <v>45783</v>
      </c>
      <c r="J228" s="12" t="s">
        <v>543</v>
      </c>
    </row>
    <row r="229" spans="1:10" x14ac:dyDescent="0.25">
      <c r="A229" s="6"/>
      <c r="B229" s="7">
        <f>COUNTA($D$5:$D229)</f>
        <v>225</v>
      </c>
      <c r="C229" s="41"/>
      <c r="D229" s="7" t="s">
        <v>484</v>
      </c>
      <c r="E229" s="7">
        <v>17837714</v>
      </c>
      <c r="F229" s="7" t="str">
        <f>_xlfn.XLOOKUP(E229,[1]Hoja2!$B:$B,[1]Hoja2!$D:$D,"",0,1)</f>
        <v/>
      </c>
      <c r="G229" s="7"/>
      <c r="H229" s="7" t="s">
        <v>485</v>
      </c>
      <c r="I229" s="11">
        <v>45677</v>
      </c>
      <c r="J229" s="12" t="s">
        <v>543</v>
      </c>
    </row>
    <row r="230" spans="1:10" x14ac:dyDescent="0.25">
      <c r="A230" s="6"/>
      <c r="B230" s="7">
        <f>COUNTA($D$5:$D230)</f>
        <v>226</v>
      </c>
      <c r="C230" s="41"/>
      <c r="D230" s="7" t="s">
        <v>487</v>
      </c>
      <c r="E230" s="7">
        <v>18856072</v>
      </c>
      <c r="F230" s="7" t="str">
        <f>_xlfn.XLOOKUP(E230,[1]Hoja2!$B:$B,[1]Hoja2!$D:$D,"",0,1)</f>
        <v>Comprobante pago</v>
      </c>
      <c r="G230" s="7"/>
      <c r="H230" s="7" t="str">
        <f t="shared" ref="H230:H277" si="9">"Comprobante de "&amp;LEFT($D230,SEARCH(".pdf",$D230)-1)&amp;" de "&amp;J230</f>
        <v>Comprobante de Pago Factura 155 de Cargado Expediente</v>
      </c>
      <c r="I230" s="11">
        <v>44825</v>
      </c>
      <c r="J230" s="12" t="s">
        <v>543</v>
      </c>
    </row>
    <row r="231" spans="1:10" x14ac:dyDescent="0.25">
      <c r="A231" s="6"/>
      <c r="B231" s="7">
        <f>COUNTA($D$5:$D231)</f>
        <v>227</v>
      </c>
      <c r="C231" s="41"/>
      <c r="D231" s="7" t="s">
        <v>488</v>
      </c>
      <c r="E231" s="7">
        <v>18856083</v>
      </c>
      <c r="F231" s="7" t="str">
        <f>_xlfn.XLOOKUP(E231,[1]Hoja2!$B:$B,[1]Hoja2!$D:$D,"",0,1)</f>
        <v>Comprobante pago</v>
      </c>
      <c r="G231" s="7"/>
      <c r="H231" s="7" t="str">
        <f t="shared" si="9"/>
        <v>Comprobante de Pago Factura 168 de Cargado Expediente</v>
      </c>
      <c r="I231" s="11">
        <v>44875</v>
      </c>
      <c r="J231" s="12" t="s">
        <v>543</v>
      </c>
    </row>
    <row r="232" spans="1:10" x14ac:dyDescent="0.25">
      <c r="A232" s="6"/>
      <c r="B232" s="7">
        <f>COUNTA($D$5:$D232)</f>
        <v>228</v>
      </c>
      <c r="C232" s="41"/>
      <c r="D232" s="7" t="s">
        <v>536</v>
      </c>
      <c r="E232" s="7">
        <v>18856097</v>
      </c>
      <c r="F232" s="7" t="str">
        <f>_xlfn.XLOOKUP(E232,[1]Hoja2!$B:$B,[1]Hoja2!$D:$D,"",0,1)</f>
        <v>Comprobante pago</v>
      </c>
      <c r="G232" s="7"/>
      <c r="H232" s="7" t="str">
        <f t="shared" si="9"/>
        <v>Comprobante de Pago Facturas 221 222 y 223 por_45 de Cargado Expediente</v>
      </c>
      <c r="I232" s="11">
        <v>45013</v>
      </c>
      <c r="J232" s="12" t="s">
        <v>543</v>
      </c>
    </row>
    <row r="233" spans="1:10" x14ac:dyDescent="0.25">
      <c r="A233" s="6"/>
      <c r="B233" s="7">
        <f>COUNTA($D$5:$D233)</f>
        <v>229</v>
      </c>
      <c r="C233" s="41"/>
      <c r="D233" s="7" t="s">
        <v>489</v>
      </c>
      <c r="E233" s="7">
        <v>18856116</v>
      </c>
      <c r="F233" s="7" t="str">
        <f>_xlfn.XLOOKUP(E233,[1]Hoja2!$B:$B,[1]Hoja2!$D:$D,"",0,1)</f>
        <v>Comprobante pago</v>
      </c>
      <c r="G233" s="7"/>
      <c r="H233" s="7" t="str">
        <f t="shared" si="9"/>
        <v>Comprobante de Pago Factura 38 de Cargado Expediente</v>
      </c>
      <c r="I233" s="11">
        <v>44862</v>
      </c>
      <c r="J233" s="12" t="s">
        <v>543</v>
      </c>
    </row>
    <row r="234" spans="1:10" x14ac:dyDescent="0.25">
      <c r="A234" s="6"/>
      <c r="B234" s="7">
        <f>COUNTA($D$5:$D234)</f>
        <v>230</v>
      </c>
      <c r="C234" s="41"/>
      <c r="D234" s="7" t="s">
        <v>490</v>
      </c>
      <c r="E234" s="7">
        <v>18856129</v>
      </c>
      <c r="F234" s="7" t="str">
        <f>_xlfn.XLOOKUP(E234,[1]Hoja2!$B:$B,[1]Hoja2!$D:$D,"",0,1)</f>
        <v>Comprobante pago</v>
      </c>
      <c r="G234" s="7"/>
      <c r="H234" s="7" t="str">
        <f t="shared" si="9"/>
        <v>Comprobante de Pago Factura 51 y 52 de Cargado Expediente</v>
      </c>
      <c r="I234" s="11">
        <v>45002</v>
      </c>
      <c r="J234" s="12" t="s">
        <v>543</v>
      </c>
    </row>
    <row r="235" spans="1:10" x14ac:dyDescent="0.25">
      <c r="A235" s="6"/>
      <c r="B235" s="7">
        <f>COUNTA($D$5:$D235)</f>
        <v>231</v>
      </c>
      <c r="C235" s="41"/>
      <c r="D235" s="7" t="s">
        <v>491</v>
      </c>
      <c r="E235" s="7">
        <v>18856135</v>
      </c>
      <c r="F235" s="7" t="str">
        <f>_xlfn.XLOOKUP(E235,[1]Hoja2!$B:$B,[1]Hoja2!$D:$D,"",0,1)</f>
        <v>Comprobante pago</v>
      </c>
      <c r="G235" s="7"/>
      <c r="H235" s="7" t="str">
        <f t="shared" si="9"/>
        <v>Comprobante de Pago Factura 54 de Cargado Expediente</v>
      </c>
      <c r="I235" s="11">
        <v>45030</v>
      </c>
      <c r="J235" s="12" t="s">
        <v>543</v>
      </c>
    </row>
    <row r="236" spans="1:10" x14ac:dyDescent="0.25">
      <c r="A236" s="6"/>
      <c r="B236" s="7">
        <f>COUNTA($D$5:$D236)</f>
        <v>232</v>
      </c>
      <c r="C236" s="41"/>
      <c r="D236" s="7" t="s">
        <v>492</v>
      </c>
      <c r="E236" s="7">
        <v>18856144</v>
      </c>
      <c r="F236" s="7" t="str">
        <f>_xlfn.XLOOKUP(E236,[1]Hoja2!$B:$B,[1]Hoja2!$D:$D,"",0,1)</f>
        <v>Comprobante pago</v>
      </c>
      <c r="G236" s="7"/>
      <c r="H236" s="7" t="str">
        <f t="shared" si="9"/>
        <v>Comprobante de Pago Factura 56 de Cargado Expediente</v>
      </c>
      <c r="I236" s="11">
        <v>45077</v>
      </c>
      <c r="J236" s="12" t="s">
        <v>543</v>
      </c>
    </row>
    <row r="237" spans="1:10" x14ac:dyDescent="0.25">
      <c r="A237" s="6"/>
      <c r="B237" s="7">
        <f>COUNTA($D$5:$D237)</f>
        <v>233</v>
      </c>
      <c r="C237" s="41"/>
      <c r="D237" s="7" t="s">
        <v>537</v>
      </c>
      <c r="E237" s="7">
        <v>18856166</v>
      </c>
      <c r="F237" s="7" t="str">
        <f>_xlfn.XLOOKUP(E237,[1]Hoja2!$B:$B,[1]Hoja2!$D:$D,"",0,1)</f>
        <v>Comprobante pago</v>
      </c>
      <c r="G237" s="7"/>
      <c r="H237" s="7" t="str">
        <f t="shared" si="9"/>
        <v>Comprobante de Pago Factura 60 63 y 59 de Cargado Expediente</v>
      </c>
      <c r="I237" s="11">
        <v>45114</v>
      </c>
      <c r="J237" s="12" t="s">
        <v>543</v>
      </c>
    </row>
    <row r="238" spans="1:10" x14ac:dyDescent="0.25">
      <c r="A238" s="6"/>
      <c r="B238" s="7">
        <f>COUNTA($D$5:$D238)</f>
        <v>234</v>
      </c>
      <c r="C238" s="41"/>
      <c r="D238" s="7" t="s">
        <v>493</v>
      </c>
      <c r="E238" s="7">
        <v>18856190</v>
      </c>
      <c r="F238" s="7" t="str">
        <f>_xlfn.XLOOKUP(E238,[1]Hoja2!$B:$B,[1]Hoja2!$D:$D,"",0,1)</f>
        <v>Comprobante pago</v>
      </c>
      <c r="G238" s="7"/>
      <c r="H238" s="7" t="str">
        <f t="shared" si="9"/>
        <v>Comprobante de Pago Factura 74 de Cargado Expediente</v>
      </c>
      <c r="I238" s="11">
        <v>45310</v>
      </c>
      <c r="J238" s="12" t="s">
        <v>543</v>
      </c>
    </row>
    <row r="239" spans="1:10" x14ac:dyDescent="0.25">
      <c r="A239" s="6"/>
      <c r="B239" s="7">
        <f>COUNTA($D$5:$D239)</f>
        <v>235</v>
      </c>
      <c r="C239" s="41"/>
      <c r="D239" s="7" t="s">
        <v>494</v>
      </c>
      <c r="E239" s="7">
        <v>18856204</v>
      </c>
      <c r="F239" s="7" t="str">
        <f>_xlfn.XLOOKUP(E239,[1]Hoja2!$B:$B,[1]Hoja2!$D:$D,"",0,1)</f>
        <v>Comprobante pago</v>
      </c>
      <c r="G239" s="7"/>
      <c r="H239" s="7" t="str">
        <f t="shared" si="9"/>
        <v>Comprobante de Pago Factura 91 de Cargado Expediente</v>
      </c>
      <c r="I239" s="11">
        <v>45434</v>
      </c>
      <c r="J239" s="12" t="s">
        <v>543</v>
      </c>
    </row>
    <row r="240" spans="1:10" x14ac:dyDescent="0.25">
      <c r="A240" s="6"/>
      <c r="B240" s="7">
        <f>COUNTA($D$5:$D240)</f>
        <v>236</v>
      </c>
      <c r="C240" s="41"/>
      <c r="D240" s="7" t="s">
        <v>495</v>
      </c>
      <c r="E240" s="7">
        <v>18856218</v>
      </c>
      <c r="F240" s="7" t="str">
        <f>_xlfn.XLOOKUP(E240,[1]Hoja2!$B:$B,[1]Hoja2!$D:$D,"",0,1)</f>
        <v>Comprobante pago</v>
      </c>
      <c r="G240" s="7"/>
      <c r="H240" s="7" t="str">
        <f t="shared" si="9"/>
        <v>Comprobante de Pago Factura 92 de Cargado Expediente</v>
      </c>
      <c r="I240" s="11">
        <v>45481</v>
      </c>
      <c r="J240" s="12" t="s">
        <v>543</v>
      </c>
    </row>
    <row r="241" spans="1:10" x14ac:dyDescent="0.25">
      <c r="A241" s="6"/>
      <c r="B241" s="7">
        <f>COUNTA($D$5:$D241)</f>
        <v>237</v>
      </c>
      <c r="C241" s="41"/>
      <c r="D241" s="7" t="s">
        <v>496</v>
      </c>
      <c r="E241" s="7">
        <v>18856264</v>
      </c>
      <c r="F241" s="7" t="str">
        <f>_xlfn.XLOOKUP(E241,[1]Hoja2!$B:$B,[1]Hoja2!$D:$D,"",0,1)</f>
        <v>Comprobante pago</v>
      </c>
      <c r="G241" s="7"/>
      <c r="H241" s="7" t="str">
        <f>"Comprobante de "&amp;LEFT($D241,SEARCH(".pdf",$D241)-1)&amp;" de "&amp;J241</f>
        <v>Comprobante de Pago Factura 10 de Cargado Expediente</v>
      </c>
      <c r="I241" s="11">
        <v>44693</v>
      </c>
      <c r="J241" s="12" t="s">
        <v>543</v>
      </c>
    </row>
    <row r="242" spans="1:10" x14ac:dyDescent="0.25">
      <c r="A242" s="6"/>
      <c r="B242" s="7">
        <f>COUNTA($D$5:$D242)</f>
        <v>238</v>
      </c>
      <c r="C242" s="41"/>
      <c r="D242" s="7" t="s">
        <v>497</v>
      </c>
      <c r="E242" s="7">
        <v>18856274</v>
      </c>
      <c r="F242" s="7" t="str">
        <f>_xlfn.XLOOKUP(E242,[1]Hoja2!$B:$B,[1]Hoja2!$D:$D,"",0,1)</f>
        <v>Comprobante pago</v>
      </c>
      <c r="G242" s="7"/>
      <c r="H242" s="7" t="str">
        <f t="shared" si="9"/>
        <v>Comprobante de Pago Factura 11 de Cargado Expediente</v>
      </c>
      <c r="I242" s="11">
        <v>44648</v>
      </c>
      <c r="J242" s="12" t="s">
        <v>543</v>
      </c>
    </row>
    <row r="243" spans="1:10" x14ac:dyDescent="0.25">
      <c r="A243" s="6"/>
      <c r="B243" s="7">
        <f>COUNTA($D$5:$D243)</f>
        <v>239</v>
      </c>
      <c r="C243" s="41"/>
      <c r="D243" s="7" t="s">
        <v>498</v>
      </c>
      <c r="E243" s="7">
        <v>18856288</v>
      </c>
      <c r="F243" s="7" t="str">
        <f>_xlfn.XLOOKUP(E243,[1]Hoja2!$B:$B,[1]Hoja2!$D:$D,"",0,1)</f>
        <v>Comprobante pago</v>
      </c>
      <c r="G243" s="7"/>
      <c r="H243" s="7" t="str">
        <f t="shared" si="9"/>
        <v>Comprobante de Pago Factura 13 de Cargado Expediente</v>
      </c>
      <c r="I243" s="11">
        <v>44720</v>
      </c>
      <c r="J243" s="12" t="s">
        <v>543</v>
      </c>
    </row>
    <row r="244" spans="1:10" x14ac:dyDescent="0.25">
      <c r="A244" s="6"/>
      <c r="B244" s="7">
        <f>COUNTA($D$5:$D244)</f>
        <v>240</v>
      </c>
      <c r="C244" s="41"/>
      <c r="D244" s="7" t="s">
        <v>499</v>
      </c>
      <c r="E244" s="7">
        <v>18856299</v>
      </c>
      <c r="F244" s="7" t="str">
        <f>_xlfn.XLOOKUP(E244,[1]Hoja2!$B:$B,[1]Hoja2!$D:$D,"",0,1)</f>
        <v>Comprobante pago</v>
      </c>
      <c r="G244" s="7"/>
      <c r="H244" s="7" t="str">
        <f t="shared" si="9"/>
        <v>Comprobante de Pago Factura 14 de Cargado Expediente</v>
      </c>
      <c r="I244" s="11">
        <v>44757</v>
      </c>
      <c r="J244" s="12" t="s">
        <v>543</v>
      </c>
    </row>
    <row r="245" spans="1:10" x14ac:dyDescent="0.25">
      <c r="A245" s="6"/>
      <c r="B245" s="7">
        <f>COUNTA($D$5:$D245)</f>
        <v>241</v>
      </c>
      <c r="C245" s="41"/>
      <c r="D245" s="7" t="s">
        <v>500</v>
      </c>
      <c r="E245" s="7">
        <v>18856345</v>
      </c>
      <c r="F245" s="7" t="str">
        <f>_xlfn.XLOOKUP(E245,[1]Hoja2!$B:$B,[1]Hoja2!$D:$D,"",0,1)</f>
        <v>Comprobante pago</v>
      </c>
      <c r="G245" s="7"/>
      <c r="H245" s="7" t="str">
        <f t="shared" si="9"/>
        <v>Comprobante de Pago Factura 17 de Cargado Expediente</v>
      </c>
      <c r="I245" s="11">
        <v>44810</v>
      </c>
      <c r="J245" s="12" t="s">
        <v>543</v>
      </c>
    </row>
    <row r="246" spans="1:10" x14ac:dyDescent="0.25">
      <c r="A246" s="6"/>
      <c r="B246" s="7">
        <f>COUNTA($D$5:$D246)</f>
        <v>242</v>
      </c>
      <c r="C246" s="41"/>
      <c r="D246" s="7" t="s">
        <v>501</v>
      </c>
      <c r="E246" s="7">
        <v>18856372</v>
      </c>
      <c r="F246" s="7" t="str">
        <f>_xlfn.XLOOKUP(E246,[1]Hoja2!$B:$B,[1]Hoja2!$D:$D,"",0,1)</f>
        <v>Comprobante pago</v>
      </c>
      <c r="G246" s="7"/>
      <c r="H246" s="7" t="str">
        <f t="shared" si="9"/>
        <v>Comprobante de Pago Factura 18 de Cargado Expediente</v>
      </c>
      <c r="I246" s="11">
        <v>44832</v>
      </c>
      <c r="J246" s="12" t="s">
        <v>543</v>
      </c>
    </row>
    <row r="247" spans="1:10" x14ac:dyDescent="0.25">
      <c r="A247" s="6"/>
      <c r="B247" s="7">
        <f>COUNTA($D$5:$D247)</f>
        <v>243</v>
      </c>
      <c r="C247" s="41"/>
      <c r="D247" s="7" t="s">
        <v>502</v>
      </c>
      <c r="E247" s="7">
        <v>18856391</v>
      </c>
      <c r="F247" s="7" t="str">
        <f>_xlfn.XLOOKUP(E247,[1]Hoja2!$B:$B,[1]Hoja2!$D:$D,"",0,1)</f>
        <v>Comprobante pago</v>
      </c>
      <c r="G247" s="7"/>
      <c r="H247" s="7" t="str">
        <f t="shared" si="9"/>
        <v>Comprobante de Pago Factura 19 de Cargado Expediente</v>
      </c>
      <c r="I247" s="11">
        <v>44868</v>
      </c>
      <c r="J247" s="12" t="s">
        <v>543</v>
      </c>
    </row>
    <row r="248" spans="1:10" x14ac:dyDescent="0.25">
      <c r="A248" s="6"/>
      <c r="B248" s="7">
        <f>COUNTA($D$5:$D248)</f>
        <v>244</v>
      </c>
      <c r="C248" s="41"/>
      <c r="D248" s="7" t="s">
        <v>503</v>
      </c>
      <c r="E248" s="7">
        <v>18856401</v>
      </c>
      <c r="F248" s="7" t="str">
        <f>_xlfn.XLOOKUP(E248,[1]Hoja2!$B:$B,[1]Hoja2!$D:$D,"",0,1)</f>
        <v>Comprobante pago</v>
      </c>
      <c r="G248" s="7"/>
      <c r="H248" s="7" t="str">
        <f t="shared" si="9"/>
        <v>Comprobante de Pago Factura 2 de Cargado Expediente</v>
      </c>
      <c r="I248" s="11">
        <v>44551</v>
      </c>
      <c r="J248" s="12" t="s">
        <v>543</v>
      </c>
    </row>
    <row r="249" spans="1:10" x14ac:dyDescent="0.25">
      <c r="A249" s="6"/>
      <c r="B249" s="7">
        <f>COUNTA($D$5:$D249)</f>
        <v>245</v>
      </c>
      <c r="C249" s="41"/>
      <c r="D249" s="7" t="s">
        <v>504</v>
      </c>
      <c r="E249" s="7">
        <v>18856433</v>
      </c>
      <c r="F249" s="7" t="str">
        <f>_xlfn.XLOOKUP(E249,[1]Hoja2!$B:$B,[1]Hoja2!$D:$D,"",0,1)</f>
        <v>Comprobante pago</v>
      </c>
      <c r="G249" s="7"/>
      <c r="H249" s="7" t="str">
        <f t="shared" si="9"/>
        <v>Comprobante de Pago Factura 20 de Cargado Expediente</v>
      </c>
      <c r="I249" s="11">
        <v>44883</v>
      </c>
      <c r="J249" s="12" t="s">
        <v>543</v>
      </c>
    </row>
    <row r="250" spans="1:10" x14ac:dyDescent="0.25">
      <c r="A250" s="6"/>
      <c r="B250" s="7">
        <f>COUNTA($D$5:$D250)</f>
        <v>246</v>
      </c>
      <c r="C250" s="41"/>
      <c r="D250" s="7" t="s">
        <v>505</v>
      </c>
      <c r="E250" s="7">
        <v>18856444</v>
      </c>
      <c r="F250" s="7" t="str">
        <f>_xlfn.XLOOKUP(E250,[1]Hoja2!$B:$B,[1]Hoja2!$D:$D,"",0,1)</f>
        <v>Comprobante pago</v>
      </c>
      <c r="G250" s="7"/>
      <c r="H250" s="7" t="str">
        <f t="shared" si="9"/>
        <v>Comprobante de Pago Factura 21 de Cargado Expediente</v>
      </c>
      <c r="I250" s="11">
        <v>44883</v>
      </c>
      <c r="J250" s="12" t="s">
        <v>543</v>
      </c>
    </row>
    <row r="251" spans="1:10" x14ac:dyDescent="0.25">
      <c r="A251" s="6"/>
      <c r="B251" s="7">
        <f>COUNTA($D$5:$D251)</f>
        <v>247</v>
      </c>
      <c r="C251" s="41"/>
      <c r="D251" s="7" t="s">
        <v>506</v>
      </c>
      <c r="E251" s="7">
        <v>18856474</v>
      </c>
      <c r="F251" s="7" t="str">
        <f>_xlfn.XLOOKUP(E251,[1]Hoja2!$B:$B,[1]Hoja2!$D:$D,"",0,1)</f>
        <v>Comprobante pago</v>
      </c>
      <c r="G251" s="7"/>
      <c r="H251" s="7" t="str">
        <f t="shared" si="9"/>
        <v>Comprobante de Pago Factura 22 de Cargado Expediente</v>
      </c>
      <c r="I251" s="11">
        <v>44908</v>
      </c>
      <c r="J251" s="12" t="s">
        <v>543</v>
      </c>
    </row>
    <row r="252" spans="1:10" x14ac:dyDescent="0.25">
      <c r="A252" s="6"/>
      <c r="B252" s="7">
        <f>COUNTA($D$5:$D252)</f>
        <v>248</v>
      </c>
      <c r="C252" s="41"/>
      <c r="D252" s="7" t="s">
        <v>507</v>
      </c>
      <c r="E252" s="7">
        <v>18856478</v>
      </c>
      <c r="F252" s="7" t="str">
        <f>_xlfn.XLOOKUP(E252,[1]Hoja2!$B:$B,[1]Hoja2!$D:$D,"",0,1)</f>
        <v>Comprobante pago</v>
      </c>
      <c r="G252" s="7"/>
      <c r="H252" s="7" t="str">
        <f t="shared" si="9"/>
        <v>Comprobante de Pago Factura 23 y 24 de Cargado Expediente</v>
      </c>
      <c r="I252" s="11">
        <v>44949</v>
      </c>
      <c r="J252" s="12" t="s">
        <v>543</v>
      </c>
    </row>
    <row r="253" spans="1:10" x14ac:dyDescent="0.25">
      <c r="A253" s="6"/>
      <c r="B253" s="7">
        <f>COUNTA($D$5:$D253)</f>
        <v>249</v>
      </c>
      <c r="C253" s="41"/>
      <c r="D253" s="7" t="s">
        <v>508</v>
      </c>
      <c r="E253" s="7">
        <v>18856489</v>
      </c>
      <c r="F253" s="7" t="str">
        <f>_xlfn.XLOOKUP(E253,[1]Hoja2!$B:$B,[1]Hoja2!$D:$D,"",0,1)</f>
        <v>Comprobante pago</v>
      </c>
      <c r="G253" s="7"/>
      <c r="H253" s="7" t="str">
        <f t="shared" si="9"/>
        <v>Comprobante de Pago Factura 25 y 26 de Cargado Expediente</v>
      </c>
      <c r="I253" s="11">
        <v>44992</v>
      </c>
      <c r="J253" s="12" t="s">
        <v>543</v>
      </c>
    </row>
    <row r="254" spans="1:10" x14ac:dyDescent="0.25">
      <c r="A254" s="6"/>
      <c r="B254" s="7">
        <f>COUNTA($D$5:$D254)</f>
        <v>250</v>
      </c>
      <c r="C254" s="41"/>
      <c r="D254" s="7" t="s">
        <v>931</v>
      </c>
      <c r="E254" s="7">
        <v>18856497</v>
      </c>
      <c r="F254" s="7" t="str">
        <f>_xlfn.XLOOKUP(E254,[1]Hoja2!$B:$B,[1]Hoja2!$D:$D,"",0,1)</f>
        <v>Comprobante pago</v>
      </c>
      <c r="G254" s="7"/>
      <c r="H254" s="7" t="str">
        <f t="shared" si="9"/>
        <v>Comprobante de Pago Factura 29 y 28 de Cargado Expediente</v>
      </c>
      <c r="I254" s="11">
        <v>45044</v>
      </c>
      <c r="J254" s="12" t="s">
        <v>543</v>
      </c>
    </row>
    <row r="255" spans="1:10" x14ac:dyDescent="0.25">
      <c r="A255" s="6"/>
      <c r="B255" s="7">
        <f>COUNTA($D$5:$D255)</f>
        <v>251</v>
      </c>
      <c r="C255" s="41"/>
      <c r="D255" s="7" t="s">
        <v>510</v>
      </c>
      <c r="E255" s="7">
        <v>18856508</v>
      </c>
      <c r="F255" s="7" t="str">
        <f>_xlfn.XLOOKUP(E255,[1]Hoja2!$B:$B,[1]Hoja2!$D:$D,"",0,1)</f>
        <v>Comprobante pago</v>
      </c>
      <c r="G255" s="7"/>
      <c r="H255" s="7" t="str">
        <f t="shared" si="9"/>
        <v>Comprobante de Pago Factura 31 y 32 de Cargado Expediente</v>
      </c>
      <c r="I255" s="11">
        <v>45077</v>
      </c>
      <c r="J255" s="12" t="s">
        <v>543</v>
      </c>
    </row>
    <row r="256" spans="1:10" x14ac:dyDescent="0.25">
      <c r="A256" s="6"/>
      <c r="B256" s="7">
        <f>COUNTA($D$5:$D256)</f>
        <v>252</v>
      </c>
      <c r="C256" s="41"/>
      <c r="D256" s="7" t="s">
        <v>511</v>
      </c>
      <c r="E256" s="7">
        <v>18856547</v>
      </c>
      <c r="F256" s="7" t="str">
        <f>_xlfn.XLOOKUP(E256,[1]Hoja2!$B:$B,[1]Hoja2!$D:$D,"",0,1)</f>
        <v>Comprobante pago</v>
      </c>
      <c r="G256" s="7"/>
      <c r="H256" s="7" t="str">
        <f t="shared" si="9"/>
        <v>Comprobante de Pago Factura 34 de Cargado Expediente</v>
      </c>
      <c r="I256" s="11">
        <v>45084</v>
      </c>
      <c r="J256" s="12" t="s">
        <v>543</v>
      </c>
    </row>
    <row r="257" spans="1:10" x14ac:dyDescent="0.25">
      <c r="A257" s="6"/>
      <c r="B257" s="7">
        <f>COUNTA($D$5:$D257)</f>
        <v>253</v>
      </c>
      <c r="C257" s="41"/>
      <c r="D257" s="7" t="s">
        <v>512</v>
      </c>
      <c r="E257" s="7">
        <v>18856558</v>
      </c>
      <c r="F257" s="7" t="str">
        <f>_xlfn.XLOOKUP(E257,[1]Hoja2!$B:$B,[1]Hoja2!$D:$D,"",0,1)</f>
        <v>Comprobante pago</v>
      </c>
      <c r="G257" s="7"/>
      <c r="H257" s="7" t="str">
        <f t="shared" si="9"/>
        <v>Comprobante de Pago Factura 37 de Cargado Expediente</v>
      </c>
      <c r="I257" s="11">
        <v>45139</v>
      </c>
      <c r="J257" s="12" t="s">
        <v>543</v>
      </c>
    </row>
    <row r="258" spans="1:10" x14ac:dyDescent="0.25">
      <c r="A258" s="6"/>
      <c r="B258" s="7">
        <f>COUNTA($D$5:$D258)</f>
        <v>254</v>
      </c>
      <c r="C258" s="41"/>
      <c r="D258" s="7" t="s">
        <v>513</v>
      </c>
      <c r="E258" s="7">
        <v>18856567</v>
      </c>
      <c r="F258" s="7" t="str">
        <f>_xlfn.XLOOKUP(E258,[1]Hoja2!$B:$B,[1]Hoja2!$D:$D,"",0,1)</f>
        <v>Comprobante pago</v>
      </c>
      <c r="G258" s="7"/>
      <c r="H258" s="7" t="str">
        <f t="shared" si="9"/>
        <v>Comprobante de Pago Factura 39 de Cargado Expediente</v>
      </c>
      <c r="I258" s="11">
        <v>45205</v>
      </c>
      <c r="J258" s="12" t="s">
        <v>543</v>
      </c>
    </row>
    <row r="259" spans="1:10" x14ac:dyDescent="0.25">
      <c r="A259" s="6"/>
      <c r="B259" s="7">
        <f>COUNTA($D$5:$D259)</f>
        <v>255</v>
      </c>
      <c r="C259" s="41"/>
      <c r="D259" s="7" t="s">
        <v>514</v>
      </c>
      <c r="E259" s="7">
        <v>18856575</v>
      </c>
      <c r="F259" s="7" t="str">
        <f>_xlfn.XLOOKUP(E259,[1]Hoja2!$B:$B,[1]Hoja2!$D:$D,"",0,1)</f>
        <v>Comprobante pago</v>
      </c>
      <c r="G259" s="7"/>
      <c r="H259" s="7" t="str">
        <f t="shared" si="9"/>
        <v>Comprobante de Pago Factura 4 de Cargado Expediente</v>
      </c>
      <c r="I259" s="11">
        <v>44582</v>
      </c>
      <c r="J259" s="12" t="s">
        <v>543</v>
      </c>
    </row>
    <row r="260" spans="1:10" x14ac:dyDescent="0.25">
      <c r="A260" s="6"/>
      <c r="B260" s="7">
        <f>COUNTA($D$5:$D260)</f>
        <v>256</v>
      </c>
      <c r="C260" s="41"/>
      <c r="D260" s="7" t="s">
        <v>515</v>
      </c>
      <c r="E260" s="7">
        <v>18856594</v>
      </c>
      <c r="F260" s="7" t="str">
        <f>_xlfn.XLOOKUP(E260,[1]Hoja2!$B:$B,[1]Hoja2!$D:$D,"",0,1)</f>
        <v>Comprobante pago</v>
      </c>
      <c r="G260" s="7"/>
      <c r="H260" s="7" t="str">
        <f t="shared" si="9"/>
        <v>Comprobante de Pago Factura 41 de Cargado Expediente</v>
      </c>
      <c r="I260" s="11">
        <v>45222</v>
      </c>
      <c r="J260" s="12" t="s">
        <v>543</v>
      </c>
    </row>
    <row r="261" spans="1:10" x14ac:dyDescent="0.25">
      <c r="A261" s="6"/>
      <c r="B261" s="7">
        <f>COUNTA($D$5:$D261)</f>
        <v>257</v>
      </c>
      <c r="C261" s="41"/>
      <c r="D261" s="7" t="s">
        <v>516</v>
      </c>
      <c r="E261" s="7">
        <v>18856614</v>
      </c>
      <c r="F261" s="7" t="str">
        <f>_xlfn.XLOOKUP(E261,[1]Hoja2!$B:$B,[1]Hoja2!$D:$D,"",0,1)</f>
        <v>Comprobante pago</v>
      </c>
      <c r="G261" s="7"/>
      <c r="H261" s="7" t="str">
        <f t="shared" si="9"/>
        <v>Comprobante de Pago Factura 42 y 43 de Cargado Expediente</v>
      </c>
      <c r="I261" s="11">
        <v>45261</v>
      </c>
      <c r="J261" s="12" t="s">
        <v>543</v>
      </c>
    </row>
    <row r="262" spans="1:10" x14ac:dyDescent="0.25">
      <c r="A262" s="6"/>
      <c r="B262" s="7">
        <f>COUNTA($D$5:$D262)</f>
        <v>258</v>
      </c>
      <c r="C262" s="41"/>
      <c r="D262" s="7" t="s">
        <v>517</v>
      </c>
      <c r="E262" s="7">
        <v>18856622</v>
      </c>
      <c r="F262" s="7" t="str">
        <f>_xlfn.XLOOKUP(E262,[1]Hoja2!$B:$B,[1]Hoja2!$D:$D,"",0,1)</f>
        <v>Comprobante pago</v>
      </c>
      <c r="G262" s="7"/>
      <c r="H262" s="7" t="str">
        <f t="shared" si="9"/>
        <v>Comprobante de Pago Factura 7 de Cargado Expediente</v>
      </c>
      <c r="I262" s="11">
        <v>44621</v>
      </c>
      <c r="J262" s="12" t="s">
        <v>543</v>
      </c>
    </row>
    <row r="263" spans="1:10" x14ac:dyDescent="0.25">
      <c r="A263" s="6"/>
      <c r="B263" s="7">
        <f>COUNTA($D$5:$D263)</f>
        <v>259</v>
      </c>
      <c r="C263" s="41"/>
      <c r="D263" s="7" t="s">
        <v>518</v>
      </c>
      <c r="E263" s="7">
        <v>18856642</v>
      </c>
      <c r="F263" s="7" t="str">
        <f>_xlfn.XLOOKUP(E263,[1]Hoja2!$B:$B,[1]Hoja2!$D:$D,"",0,1)</f>
        <v>Comprobante pago</v>
      </c>
      <c r="G263" s="7"/>
      <c r="H263" s="7" t="str">
        <f t="shared" si="9"/>
        <v>Comprobante de Pago Factura 1100 de Cargado Expediente</v>
      </c>
      <c r="I263" s="11">
        <v>44995</v>
      </c>
      <c r="J263" s="12" t="s">
        <v>543</v>
      </c>
    </row>
    <row r="264" spans="1:10" x14ac:dyDescent="0.25">
      <c r="A264" s="6"/>
      <c r="B264" s="7">
        <f>COUNTA($D$5:$D264)</f>
        <v>260</v>
      </c>
      <c r="C264" s="41"/>
      <c r="D264" s="7" t="s">
        <v>519</v>
      </c>
      <c r="E264" s="7">
        <v>18856650</v>
      </c>
      <c r="F264" s="7" t="str">
        <f>_xlfn.XLOOKUP(E264,[1]Hoja2!$B:$B,[1]Hoja2!$D:$D,"",0,1)</f>
        <v>Comprobante pago</v>
      </c>
      <c r="G264" s="7"/>
      <c r="H264" s="7" t="str">
        <f t="shared" si="9"/>
        <v>Comprobante de Pago Factura 1250 de Cargado Expediente</v>
      </c>
      <c r="I264" s="11">
        <v>45043</v>
      </c>
      <c r="J264" s="12" t="s">
        <v>543</v>
      </c>
    </row>
    <row r="265" spans="1:10" x14ac:dyDescent="0.25">
      <c r="A265" s="6"/>
      <c r="B265" s="7">
        <f>COUNTA($D$5:$D265)</f>
        <v>261</v>
      </c>
      <c r="C265" s="41"/>
      <c r="D265" s="7" t="s">
        <v>520</v>
      </c>
      <c r="E265" s="7">
        <v>18856653</v>
      </c>
      <c r="F265" s="7" t="str">
        <f>_xlfn.XLOOKUP(E265,[1]Hoja2!$B:$B,[1]Hoja2!$D:$D,"",0,1)</f>
        <v>Comprobante pago</v>
      </c>
      <c r="G265" s="7"/>
      <c r="H265" s="7" t="str">
        <f t="shared" si="9"/>
        <v>Comprobante de Pago Factura 1397 de Cargado Expediente</v>
      </c>
      <c r="I265" s="11">
        <v>45084</v>
      </c>
      <c r="J265" s="12" t="s">
        <v>543</v>
      </c>
    </row>
    <row r="266" spans="1:10" x14ac:dyDescent="0.25">
      <c r="A266" s="6"/>
      <c r="B266" s="7">
        <f>COUNTA($D$5:$D266)</f>
        <v>262</v>
      </c>
      <c r="C266" s="41"/>
      <c r="D266" s="7" t="s">
        <v>521</v>
      </c>
      <c r="E266" s="7">
        <v>18856662</v>
      </c>
      <c r="F266" s="7" t="str">
        <f>_xlfn.XLOOKUP(E266,[1]Hoja2!$B:$B,[1]Hoja2!$D:$D,"",0,1)</f>
        <v>Comprobante pago</v>
      </c>
      <c r="G266" s="7"/>
      <c r="H266" s="7" t="str">
        <f t="shared" si="9"/>
        <v>Comprobante de Pago Factura 1735 de Cargado Expediente</v>
      </c>
      <c r="I266" s="11">
        <v>45261</v>
      </c>
      <c r="J266" s="12" t="s">
        <v>543</v>
      </c>
    </row>
    <row r="267" spans="1:10" x14ac:dyDescent="0.25">
      <c r="A267" s="6"/>
      <c r="B267" s="7">
        <f>COUNTA($D$5:$D267)</f>
        <v>263</v>
      </c>
      <c r="C267" s="41"/>
      <c r="D267" s="7" t="s">
        <v>522</v>
      </c>
      <c r="E267" s="7">
        <v>18856670</v>
      </c>
      <c r="F267" s="7" t="str">
        <f>_xlfn.XLOOKUP(E267,[1]Hoja2!$B:$B,[1]Hoja2!$D:$D,"",0,1)</f>
        <v>Comprobante pago</v>
      </c>
      <c r="G267" s="7"/>
      <c r="H267" s="7" t="str">
        <f t="shared" si="9"/>
        <v>Comprobante de Pago Factura 1968 de Cargado Expediente</v>
      </c>
      <c r="I267" s="11">
        <v>45404</v>
      </c>
      <c r="J267" s="12" t="s">
        <v>543</v>
      </c>
    </row>
    <row r="268" spans="1:10" x14ac:dyDescent="0.25">
      <c r="A268" s="6"/>
      <c r="B268" s="7">
        <f>COUNTA($D$5:$D268)</f>
        <v>264</v>
      </c>
      <c r="C268" s="41"/>
      <c r="D268" s="7" t="s">
        <v>523</v>
      </c>
      <c r="E268" s="7">
        <v>18856784</v>
      </c>
      <c r="F268" s="7" t="str">
        <f>_xlfn.XLOOKUP(E268,[1]Hoja2!$B:$B,[1]Hoja2!$D:$D,"",0,1)</f>
        <v>Comprobante pago</v>
      </c>
      <c r="G268" s="7"/>
      <c r="H268" s="7" t="str">
        <f t="shared" si="9"/>
        <v>Comprobante de Pago Factura 1983 de Cargado Expediente</v>
      </c>
      <c r="I268" s="11">
        <v>45352</v>
      </c>
      <c r="J268" s="12" t="s">
        <v>543</v>
      </c>
    </row>
    <row r="269" spans="1:10" x14ac:dyDescent="0.25">
      <c r="A269" s="6"/>
      <c r="B269" s="7">
        <f>COUNTA($D$5:$D269)</f>
        <v>265</v>
      </c>
      <c r="C269" s="41"/>
      <c r="D269" s="7" t="s">
        <v>524</v>
      </c>
      <c r="E269" s="7">
        <v>18856794</v>
      </c>
      <c r="F269" s="7" t="str">
        <f>_xlfn.XLOOKUP(E269,[1]Hoja2!$B:$B,[1]Hoja2!$D:$D,"",0,1)</f>
        <v>Comprobante pago</v>
      </c>
      <c r="G269" s="7"/>
      <c r="H269" s="7" t="str">
        <f t="shared" si="9"/>
        <v>Comprobante de Pago Factura 2106 de Cargado Expediente</v>
      </c>
      <c r="I269" s="11">
        <v>45404</v>
      </c>
      <c r="J269" s="12" t="s">
        <v>543</v>
      </c>
    </row>
    <row r="270" spans="1:10" x14ac:dyDescent="0.25">
      <c r="A270" s="6"/>
      <c r="B270" s="7">
        <f>COUNTA($D$5:$D270)</f>
        <v>266</v>
      </c>
      <c r="C270" s="41"/>
      <c r="D270" s="7" t="s">
        <v>525</v>
      </c>
      <c r="E270" s="7">
        <v>18856807</v>
      </c>
      <c r="F270" s="7" t="str">
        <f>_xlfn.XLOOKUP(E270,[1]Hoja2!$B:$B,[1]Hoja2!$D:$D,"",0,1)</f>
        <v>Comprobante pago</v>
      </c>
      <c r="G270" s="7"/>
      <c r="H270" s="7" t="str">
        <f t="shared" si="9"/>
        <v>Comprobante de Pago Factura 2566 de Cargado Expediente</v>
      </c>
      <c r="I270" s="11">
        <v>45594</v>
      </c>
      <c r="J270" s="12" t="s">
        <v>543</v>
      </c>
    </row>
    <row r="271" spans="1:10" x14ac:dyDescent="0.25">
      <c r="A271" s="6"/>
      <c r="B271" s="7">
        <f>COUNTA($D$5:$D271)</f>
        <v>267</v>
      </c>
      <c r="C271" s="41"/>
      <c r="D271" s="7" t="s">
        <v>526</v>
      </c>
      <c r="E271" s="7">
        <v>18856824</v>
      </c>
      <c r="F271" s="7" t="str">
        <f>_xlfn.XLOOKUP(E271,[1]Hoja2!$B:$B,[1]Hoja2!$D:$D,"",0,1)</f>
        <v>Comprobante pago</v>
      </c>
      <c r="G271" s="7"/>
      <c r="H271" s="7" t="str">
        <f t="shared" si="9"/>
        <v>Comprobante de Pago Factura 5989 de Cargado Expediente</v>
      </c>
      <c r="I271" s="11">
        <v>45104</v>
      </c>
      <c r="J271" s="12" t="s">
        <v>543</v>
      </c>
    </row>
    <row r="272" spans="1:10" x14ac:dyDescent="0.25">
      <c r="A272" s="6"/>
      <c r="B272" s="7">
        <f>COUNTA($D$5:$D272)</f>
        <v>268</v>
      </c>
      <c r="C272" s="41"/>
      <c r="D272" s="7" t="s">
        <v>527</v>
      </c>
      <c r="E272" s="7">
        <v>18856842</v>
      </c>
      <c r="F272" s="7" t="str">
        <f>_xlfn.XLOOKUP(E272,[1]Hoja2!$B:$B,[1]Hoja2!$D:$D,"",0,1)</f>
        <v>Comprobante pago</v>
      </c>
      <c r="G272" s="7"/>
      <c r="H272" s="7" t="str">
        <f t="shared" si="9"/>
        <v>Comprobante de Pago Factura 6458 de Cargado Expediente</v>
      </c>
      <c r="I272" s="11">
        <v>45338</v>
      </c>
      <c r="J272" s="12" t="s">
        <v>543</v>
      </c>
    </row>
    <row r="273" spans="1:10" x14ac:dyDescent="0.25">
      <c r="A273" s="6"/>
      <c r="B273" s="7">
        <f>COUNTA($D$5:$D273)</f>
        <v>269</v>
      </c>
      <c r="C273" s="41"/>
      <c r="D273" s="7" t="s">
        <v>528</v>
      </c>
      <c r="E273" s="7">
        <v>18856851</v>
      </c>
      <c r="F273" s="7" t="str">
        <f>_xlfn.XLOOKUP(E273,[1]Hoja2!$B:$B,[1]Hoja2!$D:$D,"",0,1)</f>
        <v>Comprobante pago</v>
      </c>
      <c r="G273" s="7"/>
      <c r="H273" s="7" t="str">
        <f t="shared" si="9"/>
        <v>Comprobante de Pago Factura 6492 de Cargado Expediente</v>
      </c>
      <c r="I273" s="11">
        <v>45322</v>
      </c>
      <c r="J273" s="12" t="s">
        <v>543</v>
      </c>
    </row>
    <row r="274" spans="1:10" x14ac:dyDescent="0.25">
      <c r="A274" s="6"/>
      <c r="B274" s="7">
        <f>COUNTA($D$5:$D274)</f>
        <v>270</v>
      </c>
      <c r="C274" s="41"/>
      <c r="D274" s="7" t="s">
        <v>529</v>
      </c>
      <c r="E274" s="7">
        <v>18856869</v>
      </c>
      <c r="F274" s="7" t="str">
        <f>_xlfn.XLOOKUP(E274,[1]Hoja2!$B:$B,[1]Hoja2!$D:$D,"",0,1)</f>
        <v>Comprobante pago</v>
      </c>
      <c r="G274" s="7"/>
      <c r="H274" s="7" t="str">
        <f t="shared" si="9"/>
        <v>Comprobante de Pago Factura 6735 de Cargado Expediente</v>
      </c>
      <c r="I274" s="11">
        <v>45481</v>
      </c>
      <c r="J274" s="12" t="s">
        <v>543</v>
      </c>
    </row>
    <row r="275" spans="1:10" x14ac:dyDescent="0.25">
      <c r="A275" s="6"/>
      <c r="B275" s="7">
        <f>COUNTA($D$5:$D275)</f>
        <v>271</v>
      </c>
      <c r="C275" s="41"/>
      <c r="D275" s="7" t="s">
        <v>530</v>
      </c>
      <c r="E275" s="7">
        <v>18856880</v>
      </c>
      <c r="F275" s="7" t="str">
        <f>_xlfn.XLOOKUP(E275,[1]Hoja2!$B:$B,[1]Hoja2!$D:$D,"",0,1)</f>
        <v>Comprobante pago</v>
      </c>
      <c r="G275" s="7"/>
      <c r="H275" s="7" t="str">
        <f t="shared" si="9"/>
        <v>Comprobante de Pago Factura 6992 de Cargado Expediente</v>
      </c>
      <c r="I275" s="11">
        <v>45582</v>
      </c>
      <c r="J275" s="12" t="s">
        <v>543</v>
      </c>
    </row>
    <row r="276" spans="1:10" x14ac:dyDescent="0.25">
      <c r="A276" s="6"/>
      <c r="B276" s="7">
        <f>COUNTA($D$5:$D276)</f>
        <v>272</v>
      </c>
      <c r="C276" s="41"/>
      <c r="D276" s="7" t="s">
        <v>531</v>
      </c>
      <c r="E276" s="7">
        <v>18856902</v>
      </c>
      <c r="F276" s="7" t="str">
        <f>_xlfn.XLOOKUP(E276,[1]Hoja2!$B:$B,[1]Hoja2!$D:$D,"",0,1)</f>
        <v>Comprobante pago</v>
      </c>
      <c r="G276" s="7"/>
      <c r="H276" s="7" t="str">
        <f t="shared" si="9"/>
        <v>Comprobante de Pago Factura 7067 de Cargado Expediente</v>
      </c>
      <c r="I276" s="11">
        <v>45609</v>
      </c>
      <c r="J276" s="12" t="s">
        <v>543</v>
      </c>
    </row>
    <row r="277" spans="1:10" x14ac:dyDescent="0.25">
      <c r="A277" s="6"/>
      <c r="B277" s="7">
        <f>COUNTA($D$5:$D277)</f>
        <v>273</v>
      </c>
      <c r="C277" s="41"/>
      <c r="D277" s="7" t="s">
        <v>532</v>
      </c>
      <c r="E277" s="7">
        <v>18856913</v>
      </c>
      <c r="F277" s="7" t="str">
        <f>_xlfn.XLOOKUP(E277,[1]Hoja2!$B:$B,[1]Hoja2!$D:$D,"",0,1)</f>
        <v>Comprobante pago</v>
      </c>
      <c r="G277" s="7"/>
      <c r="H277" s="7" t="str">
        <f t="shared" si="9"/>
        <v>Comprobante de Pago Facturas 7142 y 7193 de Cargado Expediente</v>
      </c>
      <c r="I277" s="11">
        <v>45707</v>
      </c>
      <c r="J277" s="12" t="s">
        <v>543</v>
      </c>
    </row>
    <row r="278" spans="1:10" x14ac:dyDescent="0.25">
      <c r="A278" s="6"/>
      <c r="B278" s="7">
        <f>COUNTA($D$5:$D278)</f>
        <v>274</v>
      </c>
      <c r="C278" s="41"/>
      <c r="D278" s="7" t="s">
        <v>533</v>
      </c>
      <c r="E278" s="7">
        <v>18856926</v>
      </c>
      <c r="F278" s="7" t="str">
        <f>_xlfn.XLOOKUP(E278,[1]Hoja2!$B:$B,[1]Hoja2!$D:$D,"",0,1)</f>
        <v>Anexo</v>
      </c>
      <c r="G278" s="7"/>
      <c r="H278" s="7" t="str">
        <f>LEFT($D278,SEARCH(".pdf",$D278)-1)&amp;" de "&amp;J278</f>
        <v>Cuadratura Facturas 96 y 128 de Cargado Expediente</v>
      </c>
      <c r="I278" s="11">
        <v>45322</v>
      </c>
      <c r="J278" s="12" t="s">
        <v>543</v>
      </c>
    </row>
    <row r="279" spans="1:10" x14ac:dyDescent="0.25">
      <c r="A279" s="6"/>
      <c r="B279" s="7">
        <f>COUNTA($D$5:$D279)</f>
        <v>275</v>
      </c>
      <c r="C279" s="41"/>
      <c r="D279" s="7" t="s">
        <v>534</v>
      </c>
      <c r="E279" s="7">
        <v>18856943</v>
      </c>
      <c r="F279" s="7" t="str">
        <f>_xlfn.XLOOKUP(E279,[1]Hoja2!$B:$B,[1]Hoja2!$D:$D,"",0,1)</f>
        <v>Comprobante pago</v>
      </c>
      <c r="G279" s="7"/>
      <c r="H279" s="7" t="str">
        <f>"Comprobante de "&amp;LEFT($D279,SEARCH(".pdf",$D279)-1)&amp;" de "&amp;J279</f>
        <v>Comprobante de Pago Facturas 96 y 128 de Cargado Expediente</v>
      </c>
      <c r="I279" s="11">
        <v>45322</v>
      </c>
      <c r="J279" s="12" t="s">
        <v>543</v>
      </c>
    </row>
    <row r="280" spans="1:10" x14ac:dyDescent="0.25">
      <c r="A280" s="6"/>
      <c r="B280" s="7">
        <f>COUNTA($D$5:$D280)</f>
        <v>276</v>
      </c>
      <c r="C280" s="41"/>
      <c r="D280" s="7" t="s">
        <v>535</v>
      </c>
      <c r="E280" s="7">
        <v>18856992</v>
      </c>
      <c r="F280" s="7" t="str">
        <f>_xlfn.XLOOKUP(E280,[1]Hoja2!$B:$B,[1]Hoja2!$D:$D,"",0,1)</f>
        <v>Contrato</v>
      </c>
      <c r="G280" s="7"/>
      <c r="H280" s="7" t="str">
        <f t="shared" ref="H280:H289" si="10">"Comprobante de "&amp;LEFT($D280,SEARCH(".pdf",$D280)-1)&amp;" de "&amp;J280</f>
        <v>Comprobante de Contrato de Prestación de Servicios Geomin 2022 LV de Cargado Expediente</v>
      </c>
      <c r="I280" s="11">
        <v>44888</v>
      </c>
      <c r="J280" s="12" t="s">
        <v>543</v>
      </c>
    </row>
    <row r="281" spans="1:10" x14ac:dyDescent="0.25">
      <c r="A281" s="6"/>
      <c r="B281" s="7">
        <f>COUNTA($D$5:$D281)</f>
        <v>277</v>
      </c>
      <c r="C281" s="41" t="s">
        <v>771</v>
      </c>
      <c r="D281" s="7" t="s">
        <v>723</v>
      </c>
      <c r="E281" s="7">
        <v>19118658</v>
      </c>
      <c r="F281" s="7" t="str">
        <f>_xlfn.XLOOKUP(E281,[1]Hoja2!$B:$B,[1]Hoja2!$D:$D,"",0,1)</f>
        <v>Contrato de servicios</v>
      </c>
      <c r="G281" s="7"/>
      <c r="H281" s="7" t="str">
        <f t="shared" si="10"/>
        <v>Comprobante de Contrato Proyecto Laguna Gestión Ambiental de Cargado Expediente</v>
      </c>
      <c r="I281" s="11">
        <v>45817</v>
      </c>
      <c r="J281" s="12" t="s">
        <v>543</v>
      </c>
    </row>
    <row r="282" spans="1:10" x14ac:dyDescent="0.25">
      <c r="A282" s="6"/>
      <c r="B282" s="7">
        <f>COUNTA($D$5:$D282)</f>
        <v>278</v>
      </c>
      <c r="C282" s="41" t="s">
        <v>771</v>
      </c>
      <c r="D282" s="7" t="s">
        <v>724</v>
      </c>
      <c r="E282" s="7">
        <v>11230399</v>
      </c>
      <c r="F282" s="7" t="str">
        <f>_xlfn.XLOOKUP(E282,[1]Hoja2!$B:$B,[1]Hoja2!$D:$D,"",0,1)</f>
        <v>Contrato de servicios</v>
      </c>
      <c r="G282" s="7"/>
      <c r="H282" s="7" t="str">
        <f t="shared" si="10"/>
        <v>Comprobante de Contrato Proyecto LV RI Transportes y Servicios Osmar de Cargado Expediente</v>
      </c>
      <c r="I282" s="11">
        <v>45817</v>
      </c>
      <c r="J282" s="12" t="s">
        <v>543</v>
      </c>
    </row>
    <row r="283" spans="1:10" x14ac:dyDescent="0.25">
      <c r="A283" s="6"/>
      <c r="B283" s="7">
        <f>COUNTA($D$5:$D283)</f>
        <v>279</v>
      </c>
      <c r="C283" s="41" t="s">
        <v>771</v>
      </c>
      <c r="D283" s="7" t="s">
        <v>725</v>
      </c>
      <c r="E283" s="7">
        <v>19118823</v>
      </c>
      <c r="F283" s="7" t="str">
        <f>_xlfn.XLOOKUP(E283,[1]Hoja2!$B:$B,[1]Hoja2!$D:$D,"",0,1)</f>
        <v>Contrato de servicios</v>
      </c>
      <c r="G283" s="7"/>
      <c r="H283" s="7" t="str">
        <f t="shared" si="10"/>
        <v>Comprobante de Contrato Proyecto Laguna Verde Big Bear de Cargado Expediente</v>
      </c>
      <c r="I283" s="11">
        <v>45817</v>
      </c>
      <c r="J283" s="12" t="s">
        <v>543</v>
      </c>
    </row>
    <row r="284" spans="1:10" x14ac:dyDescent="0.25">
      <c r="A284" s="6"/>
      <c r="B284" s="7">
        <f>COUNTA($D$5:$D284)</f>
        <v>280</v>
      </c>
      <c r="C284" s="41" t="s">
        <v>771</v>
      </c>
      <c r="D284" s="7" t="s">
        <v>726</v>
      </c>
      <c r="E284" s="7">
        <v>19118885</v>
      </c>
      <c r="F284" s="7" t="str">
        <f>_xlfn.XLOOKUP(E284,[1]Hoja2!$B:$B,[1]Hoja2!$D:$D,"",0,1)</f>
        <v>Contrato de servicios</v>
      </c>
      <c r="G284" s="7"/>
      <c r="H284" s="7" t="str">
        <f t="shared" si="10"/>
        <v>Comprobante de Contrato Proyecto Laguna Verde Worley SPA de Cargado Expediente</v>
      </c>
      <c r="I284" s="11">
        <v>45817</v>
      </c>
      <c r="J284" s="12" t="s">
        <v>543</v>
      </c>
    </row>
    <row r="285" spans="1:10" x14ac:dyDescent="0.25">
      <c r="A285" s="6"/>
      <c r="B285" s="7">
        <f>COUNTA($D$5:$D285)</f>
        <v>281</v>
      </c>
      <c r="C285" s="41" t="s">
        <v>771</v>
      </c>
      <c r="D285" s="7" t="s">
        <v>727</v>
      </c>
      <c r="E285" s="7">
        <v>19118936</v>
      </c>
      <c r="F285" s="7" t="str">
        <f>_xlfn.XLOOKUP(E285,[1]Hoja2!$B:$B,[1]Hoja2!$D:$D,"",0,1)</f>
        <v>Orden de Compra</v>
      </c>
      <c r="G285" s="7"/>
      <c r="H285" s="7" t="str">
        <f t="shared" si="10"/>
        <v>Comprobante de OC LOG 131 Fact 48 de Cargado Expediente</v>
      </c>
      <c r="I285" s="11">
        <v>45818</v>
      </c>
      <c r="J285" s="12" t="s">
        <v>543</v>
      </c>
    </row>
    <row r="286" spans="1:10" x14ac:dyDescent="0.25">
      <c r="A286" s="6"/>
      <c r="B286" s="7">
        <f>COUNTA($D$5:$D286)</f>
        <v>282</v>
      </c>
      <c r="C286" s="41" t="s">
        <v>771</v>
      </c>
      <c r="D286" s="7" t="s">
        <v>728</v>
      </c>
      <c r="E286" s="7">
        <v>19123723</v>
      </c>
      <c r="F286" s="7" t="str">
        <f>_xlfn.XLOOKUP(E286,[1]Hoja2!$B:$B,[1]Hoja2!$D:$D,"",0,1)</f>
        <v>Orden de Compra</v>
      </c>
      <c r="G286" s="7"/>
      <c r="H286" s="7" t="str">
        <f t="shared" si="10"/>
        <v>Comprobante de OC LOG 139 Fact 52 de Cargado Expediente</v>
      </c>
      <c r="I286" s="11">
        <v>45818</v>
      </c>
      <c r="J286" s="12" t="s">
        <v>543</v>
      </c>
    </row>
    <row r="287" spans="1:10" x14ac:dyDescent="0.25">
      <c r="A287" s="6"/>
      <c r="B287" s="7">
        <f>COUNTA($D$5:$D287)</f>
        <v>283</v>
      </c>
      <c r="C287" s="41" t="s">
        <v>771</v>
      </c>
      <c r="D287" s="7" t="s">
        <v>729</v>
      </c>
      <c r="E287" s="7">
        <v>19123926</v>
      </c>
      <c r="F287" s="7" t="str">
        <f>_xlfn.XLOOKUP(E287,[1]Hoja2!$B:$B,[1]Hoja2!$D:$D,"",0,1)</f>
        <v>Orden de compra</v>
      </c>
      <c r="G287" s="7"/>
      <c r="H287" s="7" t="str">
        <f t="shared" si="10"/>
        <v>Comprobante de OC LOG 140 Fact 51 de Cargado Expediente</v>
      </c>
      <c r="I287" s="11">
        <v>45818</v>
      </c>
      <c r="J287" s="12" t="s">
        <v>543</v>
      </c>
    </row>
    <row r="288" spans="1:10" x14ac:dyDescent="0.25">
      <c r="A288" s="6"/>
      <c r="B288" s="7">
        <f>COUNTA($D$5:$D288)</f>
        <v>284</v>
      </c>
      <c r="C288" s="41" t="s">
        <v>771</v>
      </c>
      <c r="D288" s="7" t="s">
        <v>730</v>
      </c>
      <c r="E288" s="7">
        <v>19124051</v>
      </c>
      <c r="F288" s="7" t="str">
        <f>_xlfn.XLOOKUP(E288,[1]Hoja2!$B:$B,[1]Hoja2!$D:$D,"",0,1)</f>
        <v>Orden de compra</v>
      </c>
      <c r="G288" s="7"/>
      <c r="H288" s="7" t="str">
        <f t="shared" si="10"/>
        <v>Comprobante de OC LOG 154 Fact 54 de Cargado Expediente</v>
      </c>
      <c r="I288" s="11">
        <v>45818</v>
      </c>
      <c r="J288" s="12" t="s">
        <v>543</v>
      </c>
    </row>
    <row r="289" spans="1:11" x14ac:dyDescent="0.25">
      <c r="A289" s="6"/>
      <c r="B289" s="7">
        <f>COUNTA($D$5:$D289)</f>
        <v>285</v>
      </c>
      <c r="C289" s="41" t="s">
        <v>771</v>
      </c>
      <c r="D289" s="7" t="s">
        <v>731</v>
      </c>
      <c r="E289" s="7">
        <v>19124111</v>
      </c>
      <c r="F289" s="7" t="str">
        <f>_xlfn.XLOOKUP(E289,[1]Hoja2!$B:$B,[1]Hoja2!$D:$D,"",0,1)</f>
        <v>Orden de compra</v>
      </c>
      <c r="G289" s="7"/>
      <c r="H289" s="7" t="str">
        <f t="shared" si="10"/>
        <v>Comprobante de OC LOG 173 Fact 56 de Cargado Expediente</v>
      </c>
      <c r="I289" s="11">
        <v>45818</v>
      </c>
      <c r="J289" s="12" t="s">
        <v>543</v>
      </c>
    </row>
    <row r="290" spans="1:11" x14ac:dyDescent="0.25">
      <c r="A290" s="6"/>
      <c r="B290" s="7">
        <f>COUNTA($D$5:$D290)</f>
        <v>286</v>
      </c>
      <c r="C290" s="41" t="s">
        <v>771</v>
      </c>
      <c r="D290" s="7" t="s">
        <v>732</v>
      </c>
      <c r="E290" s="7">
        <v>19124271</v>
      </c>
      <c r="F290" s="7" t="str">
        <f>_xlfn.XLOOKUP(E290,[1]Hoja2!$B:$B,[1]Hoja2!$D:$D,"",0,1)</f>
        <v>Orden de Compra</v>
      </c>
      <c r="G290" s="7"/>
      <c r="H290" s="7" t="str">
        <f>"Comprobante de "&amp;LEFT($D290,SEARCH(".pdf",$D290)-1)&amp;" de "&amp;J290</f>
        <v>Comprobante de OC LOG 189 Fact 59 de Cargado Expediente</v>
      </c>
      <c r="I290" s="11">
        <v>45818</v>
      </c>
      <c r="J290" s="12" t="s">
        <v>543</v>
      </c>
    </row>
    <row r="291" spans="1:11" x14ac:dyDescent="0.25">
      <c r="A291" s="6"/>
      <c r="B291" s="7">
        <f>COUNTA($D$5:$D291)</f>
        <v>287</v>
      </c>
      <c r="C291" s="41" t="s">
        <v>771</v>
      </c>
      <c r="D291" s="7" t="s">
        <v>733</v>
      </c>
      <c r="E291" s="7">
        <v>19124336</v>
      </c>
      <c r="F291" s="7" t="str">
        <f>_xlfn.XLOOKUP(E291,[1]Hoja2!$B:$B,[1]Hoja2!$D:$D,"",0,1)</f>
        <v>Orden de compra</v>
      </c>
      <c r="G291" s="7"/>
      <c r="H291" s="7" t="str">
        <f t="shared" ref="H291:H354" si="11">"Comprobante de "&amp;LEFT($D291,SEARCH(".pdf",$D291)-1)&amp;" de "&amp;J291</f>
        <v>Comprobante de OC LOG 191 Fact 60 de Cargado Expediente</v>
      </c>
      <c r="I291" s="11">
        <v>45818</v>
      </c>
      <c r="J291" s="12" t="s">
        <v>543</v>
      </c>
    </row>
    <row r="292" spans="1:11" x14ac:dyDescent="0.25">
      <c r="A292" s="6"/>
      <c r="B292" s="7">
        <f>COUNTA($D$5:$D292)</f>
        <v>288</v>
      </c>
      <c r="C292" s="41" t="s">
        <v>771</v>
      </c>
      <c r="D292" s="7" t="s">
        <v>734</v>
      </c>
      <c r="E292" s="7">
        <v>19124518</v>
      </c>
      <c r="F292" s="7" t="str">
        <f>_xlfn.XLOOKUP(E292,[1]Hoja2!$B:$B,[1]Hoja2!$D:$D,"",0,1)</f>
        <v>Orden de Compra</v>
      </c>
      <c r="G292" s="7"/>
      <c r="H292" s="7" t="str">
        <f t="shared" si="11"/>
        <v>Comprobante de OC LOG 255 Fact 74 y 78 de Cargado Expediente</v>
      </c>
      <c r="I292" s="11">
        <v>45818</v>
      </c>
      <c r="J292" s="12" t="s">
        <v>543</v>
      </c>
    </row>
    <row r="293" spans="1:11" x14ac:dyDescent="0.25">
      <c r="A293" s="6"/>
      <c r="B293" s="7">
        <f>COUNTA($D$5:$D293)</f>
        <v>289</v>
      </c>
      <c r="C293" s="41" t="s">
        <v>771</v>
      </c>
      <c r="D293" s="7" t="s">
        <v>735</v>
      </c>
      <c r="E293" s="7">
        <v>19124884</v>
      </c>
      <c r="F293" s="7" t="str">
        <f>_xlfn.XLOOKUP(E293,[1]Hoja2!$B:$B,[1]Hoja2!$D:$D,"",0,1)</f>
        <v>Orden de Compra</v>
      </c>
      <c r="G293" s="7"/>
      <c r="H293" s="7" t="str">
        <f t="shared" si="11"/>
        <v>Comprobante de OC LOG 295 Fact 79 de Cargado Expediente</v>
      </c>
      <c r="I293" s="11">
        <v>45818</v>
      </c>
      <c r="J293" s="12" t="s">
        <v>543</v>
      </c>
    </row>
    <row r="294" spans="1:11" x14ac:dyDescent="0.25">
      <c r="A294" s="6"/>
      <c r="B294" s="7">
        <f>COUNTA($D$5:$D294)</f>
        <v>290</v>
      </c>
      <c r="C294" s="41" t="s">
        <v>771</v>
      </c>
      <c r="D294" s="7" t="s">
        <v>736</v>
      </c>
      <c r="E294" s="7">
        <v>19125301</v>
      </c>
      <c r="F294" s="7" t="str">
        <f>_xlfn.XLOOKUP(E294,[1]Hoja2!$B:$B,[1]Hoja2!$D:$D,"",0,1)</f>
        <v>Orden de Compra</v>
      </c>
      <c r="G294" s="7"/>
      <c r="H294" s="21" t="str">
        <f t="shared" si="11"/>
        <v>Comprobante de OC LOG 322 Fact 84 de Cargado Expediente</v>
      </c>
      <c r="I294" s="11">
        <v>45818</v>
      </c>
      <c r="J294" s="12" t="s">
        <v>543</v>
      </c>
    </row>
    <row r="295" spans="1:11" x14ac:dyDescent="0.25">
      <c r="A295" s="6"/>
      <c r="B295" s="7">
        <f>COUNTA($D$5:$D295)</f>
        <v>291</v>
      </c>
      <c r="C295" s="41" t="s">
        <v>771</v>
      </c>
      <c r="D295" s="7" t="s">
        <v>737</v>
      </c>
      <c r="E295" s="7">
        <v>19125580</v>
      </c>
      <c r="F295" s="7" t="str">
        <f>_xlfn.XLOOKUP(E295,[1]Hoja2!$B:$B,[1]Hoja2!$D:$D,"",0,1)</f>
        <v>Orden de Compra</v>
      </c>
      <c r="G295" s="7"/>
      <c r="H295" s="7" t="str">
        <f t="shared" si="11"/>
        <v>Comprobante de OC LOG 347 Fact 91 de Cargado Expediente</v>
      </c>
      <c r="I295" s="11">
        <v>45818</v>
      </c>
      <c r="J295" s="12" t="s">
        <v>543</v>
      </c>
    </row>
    <row r="296" spans="1:11" x14ac:dyDescent="0.25">
      <c r="A296" s="6"/>
      <c r="B296" s="7">
        <f>COUNTA($D$5:$D296)</f>
        <v>292</v>
      </c>
      <c r="C296" s="41" t="s">
        <v>771</v>
      </c>
      <c r="D296" s="3" t="s">
        <v>738</v>
      </c>
      <c r="E296" s="3">
        <v>19125885</v>
      </c>
      <c r="F296" s="7" t="str">
        <f>_xlfn.XLOOKUP(E296,[1]Hoja2!$B:$B,[1]Hoja2!$D:$D,"",0,1)</f>
        <v>Orden de compra</v>
      </c>
      <c r="G296" s="7"/>
      <c r="H296" s="3" t="str">
        <f t="shared" si="11"/>
        <v>Comprobante de OC LOG 347 Fact 92 de Cargado Expediente</v>
      </c>
      <c r="I296" s="11">
        <v>45818</v>
      </c>
      <c r="J296" s="12" t="s">
        <v>543</v>
      </c>
    </row>
    <row r="297" spans="1:11" x14ac:dyDescent="0.25">
      <c r="A297" s="6"/>
      <c r="B297" s="7">
        <f>COUNTA($D$5:$D297)</f>
        <v>293</v>
      </c>
      <c r="C297" s="41" t="s">
        <v>771</v>
      </c>
      <c r="D297" s="3" t="s">
        <v>866</v>
      </c>
      <c r="E297" s="3">
        <v>19136865</v>
      </c>
      <c r="F297" s="7" t="str">
        <f>_xlfn.XLOOKUP(E297,[1]Hoja2!$B:$B,[1]Hoja2!$D:$D,"",0,1)</f>
        <v>Factura</v>
      </c>
      <c r="G297" s="7"/>
      <c r="H297" s="7" t="s">
        <v>35</v>
      </c>
      <c r="I297" s="11">
        <v>45027</v>
      </c>
      <c r="J297" s="12" t="s">
        <v>543</v>
      </c>
      <c r="K297">
        <f t="shared" ref="K297:K346" si="12">VALUE(_xlfn.TEXTAFTER(D297,"_"))</f>
        <v>223</v>
      </c>
    </row>
    <row r="298" spans="1:11" x14ac:dyDescent="0.25">
      <c r="A298" s="6"/>
      <c r="B298" s="7">
        <f>COUNTA($D$5:$D298)</f>
        <v>294</v>
      </c>
      <c r="C298" s="41" t="s">
        <v>771</v>
      </c>
      <c r="D298" s="3" t="s">
        <v>861</v>
      </c>
      <c r="E298" s="3">
        <v>19136919</v>
      </c>
      <c r="F298" s="7" t="str">
        <f>_xlfn.XLOOKUP(E298,[1]Hoja2!$B:$B,[1]Hoja2!$D:$D,"",0,1)</f>
        <v>Factura</v>
      </c>
      <c r="G298" s="7"/>
      <c r="H298" s="7" t="s">
        <v>35</v>
      </c>
      <c r="I298" s="11">
        <v>45051</v>
      </c>
      <c r="J298" s="12" t="s">
        <v>543</v>
      </c>
      <c r="K298">
        <f t="shared" si="12"/>
        <v>31</v>
      </c>
    </row>
    <row r="299" spans="1:11" x14ac:dyDescent="0.25">
      <c r="A299" s="6"/>
      <c r="B299" s="7">
        <f>COUNTA($D$5:$D299)</f>
        <v>295</v>
      </c>
      <c r="C299" s="41" t="s">
        <v>771</v>
      </c>
      <c r="D299" s="3" t="s">
        <v>739</v>
      </c>
      <c r="E299" s="3">
        <v>19136955</v>
      </c>
      <c r="F299" s="7" t="str">
        <f>_xlfn.XLOOKUP(E299,[1]Hoja2!$B:$B,[1]Hoja2!$D:$D,"",0,1)</f>
        <v>Factura</v>
      </c>
      <c r="G299" s="7"/>
      <c r="H299" s="7" t="s">
        <v>35</v>
      </c>
      <c r="I299" s="11">
        <v>45051</v>
      </c>
      <c r="J299" s="12" t="s">
        <v>543</v>
      </c>
      <c r="K299" t="e">
        <f t="shared" si="12"/>
        <v>#N/A</v>
      </c>
    </row>
    <row r="300" spans="1:11" x14ac:dyDescent="0.25">
      <c r="A300" s="6"/>
      <c r="B300" s="7">
        <f>COUNTA($D$5:$D300)</f>
        <v>296</v>
      </c>
      <c r="C300" s="41" t="s">
        <v>771</v>
      </c>
      <c r="D300" s="3" t="s">
        <v>740</v>
      </c>
      <c r="E300" s="3">
        <v>19137037</v>
      </c>
      <c r="F300" s="7" t="str">
        <f>_xlfn.XLOOKUP(E300,[1]Hoja2!$B:$B,[1]Hoja2!$D:$D,"",0,1)</f>
        <v>Factura</v>
      </c>
      <c r="G300" s="7"/>
      <c r="H300" s="7" t="s">
        <v>35</v>
      </c>
      <c r="I300" s="11">
        <v>45056</v>
      </c>
      <c r="J300" s="12" t="s">
        <v>543</v>
      </c>
      <c r="K300" t="e">
        <f t="shared" si="12"/>
        <v>#N/A</v>
      </c>
    </row>
    <row r="301" spans="1:11" x14ac:dyDescent="0.25">
      <c r="A301" s="6"/>
      <c r="B301" s="7">
        <f>COUNTA($D$5:$D301)</f>
        <v>297</v>
      </c>
      <c r="C301" s="41" t="s">
        <v>771</v>
      </c>
      <c r="D301" s="3" t="s">
        <v>741</v>
      </c>
      <c r="E301" s="3">
        <v>19137080</v>
      </c>
      <c r="F301" s="7" t="str">
        <f>_xlfn.XLOOKUP(E301,[1]Hoja2!$B:$B,[1]Hoja2!$D:$D,"",0,1)</f>
        <v>Factura</v>
      </c>
      <c r="G301" s="7"/>
      <c r="H301" s="7" t="s">
        <v>35</v>
      </c>
      <c r="I301" s="11">
        <v>45056</v>
      </c>
      <c r="J301" s="12" t="s">
        <v>543</v>
      </c>
      <c r="K301" t="e">
        <f t="shared" si="12"/>
        <v>#N/A</v>
      </c>
    </row>
    <row r="302" spans="1:11" x14ac:dyDescent="0.25">
      <c r="A302" s="6"/>
      <c r="B302" s="7">
        <f>COUNTA($D$5:$D302)</f>
        <v>298</v>
      </c>
      <c r="C302" s="41" t="s">
        <v>771</v>
      </c>
      <c r="D302" s="3" t="s">
        <v>742</v>
      </c>
      <c r="E302" s="3">
        <v>19137246</v>
      </c>
      <c r="F302" s="7" t="str">
        <f>_xlfn.XLOOKUP(E302,[1]Hoja2!$B:$B,[1]Hoja2!$D:$D,"",0,1)</f>
        <v>Factura</v>
      </c>
      <c r="G302" s="7"/>
      <c r="H302" s="7" t="s">
        <v>35</v>
      </c>
      <c r="I302" s="11">
        <v>45056</v>
      </c>
      <c r="J302" s="12" t="s">
        <v>543</v>
      </c>
      <c r="K302" t="e">
        <f t="shared" si="12"/>
        <v>#N/A</v>
      </c>
    </row>
    <row r="303" spans="1:11" x14ac:dyDescent="0.25">
      <c r="A303" s="6"/>
      <c r="B303" s="7">
        <f>COUNTA($D$5:$D303)</f>
        <v>299</v>
      </c>
      <c r="C303" s="41" t="s">
        <v>771</v>
      </c>
      <c r="D303" s="3" t="s">
        <v>743</v>
      </c>
      <c r="E303" s="3">
        <v>19137342</v>
      </c>
      <c r="F303" s="7" t="str">
        <f>_xlfn.XLOOKUP(E303,[1]Hoja2!$B:$B,[1]Hoja2!$D:$D,"",0,1)</f>
        <v>Factura</v>
      </c>
      <c r="G303" s="7"/>
      <c r="H303" s="7" t="s">
        <v>35</v>
      </c>
      <c r="I303" s="11">
        <v>45056</v>
      </c>
      <c r="J303" s="12" t="s">
        <v>543</v>
      </c>
      <c r="K303" t="e">
        <f t="shared" si="12"/>
        <v>#N/A</v>
      </c>
    </row>
    <row r="304" spans="1:11" x14ac:dyDescent="0.25">
      <c r="A304" s="6"/>
      <c r="B304" s="7">
        <f>COUNTA($D$5:$D304)</f>
        <v>300</v>
      </c>
      <c r="C304" s="41" t="s">
        <v>771</v>
      </c>
      <c r="D304" s="3" t="s">
        <v>744</v>
      </c>
      <c r="E304" s="3">
        <v>19137403</v>
      </c>
      <c r="F304" s="7" t="str">
        <f>_xlfn.XLOOKUP(E304,[1]Hoja2!$B:$B,[1]Hoja2!$D:$D,"",0,1)</f>
        <v>Factura</v>
      </c>
      <c r="G304" s="7"/>
      <c r="H304" s="7" t="s">
        <v>35</v>
      </c>
      <c r="I304" s="11">
        <v>45056</v>
      </c>
      <c r="J304" s="12" t="s">
        <v>543</v>
      </c>
      <c r="K304" t="e">
        <f t="shared" si="12"/>
        <v>#N/A</v>
      </c>
    </row>
    <row r="305" spans="1:11" x14ac:dyDescent="0.25">
      <c r="A305" s="6"/>
      <c r="B305" s="7">
        <f>COUNTA($D$5:$D305)</f>
        <v>301</v>
      </c>
      <c r="C305" s="41" t="s">
        <v>771</v>
      </c>
      <c r="D305" s="3" t="s">
        <v>745</v>
      </c>
      <c r="E305" s="3">
        <v>19137622</v>
      </c>
      <c r="F305" s="7" t="str">
        <f>_xlfn.XLOOKUP(E305,[1]Hoja2!$B:$B,[1]Hoja2!$D:$D,"",0,1)</f>
        <v>Factura</v>
      </c>
      <c r="G305" s="7"/>
      <c r="H305" s="7" t="s">
        <v>35</v>
      </c>
      <c r="I305" s="11">
        <v>45061</v>
      </c>
      <c r="J305" s="12" t="s">
        <v>543</v>
      </c>
      <c r="K305" t="e">
        <f t="shared" si="12"/>
        <v>#N/A</v>
      </c>
    </row>
    <row r="306" spans="1:11" x14ac:dyDescent="0.25">
      <c r="A306" s="6"/>
      <c r="B306" s="7">
        <f>COUNTA($D$5:$D306)</f>
        <v>301</v>
      </c>
      <c r="C306" s="41" t="s">
        <v>771</v>
      </c>
      <c r="D306" s="3"/>
      <c r="E306" s="3">
        <v>19137660</v>
      </c>
      <c r="F306" s="7" t="str">
        <f>_xlfn.XLOOKUP(E306,[1]Hoja2!$B:$B,[1]Hoja2!$D:$D,"",0,1)</f>
        <v>Factura</v>
      </c>
      <c r="G306" s="7"/>
      <c r="H306" s="7" t="s">
        <v>35</v>
      </c>
      <c r="I306" s="11">
        <v>45077</v>
      </c>
      <c r="J306" s="12" t="s">
        <v>543</v>
      </c>
      <c r="K306" t="e">
        <f t="shared" si="12"/>
        <v>#N/A</v>
      </c>
    </row>
    <row r="307" spans="1:11" x14ac:dyDescent="0.25">
      <c r="A307" s="6"/>
      <c r="B307" s="7">
        <f>COUNTA($D$5:$D307)</f>
        <v>302</v>
      </c>
      <c r="C307" s="41" t="s">
        <v>771</v>
      </c>
      <c r="D307" s="3" t="s">
        <v>746</v>
      </c>
      <c r="E307" s="3">
        <v>19137692</v>
      </c>
      <c r="F307" s="7" t="str">
        <f>_xlfn.XLOOKUP(E307,[1]Hoja2!$B:$B,[1]Hoja2!$D:$D,"",0,1)</f>
        <v>Factura</v>
      </c>
      <c r="G307" s="7"/>
      <c r="H307" s="7" t="s">
        <v>35</v>
      </c>
      <c r="I307" s="11">
        <v>45083</v>
      </c>
      <c r="J307" s="12" t="s">
        <v>543</v>
      </c>
      <c r="K307" t="e">
        <f t="shared" si="12"/>
        <v>#N/A</v>
      </c>
    </row>
    <row r="308" spans="1:11" x14ac:dyDescent="0.25">
      <c r="A308" s="6"/>
      <c r="B308" s="7">
        <f>COUNTA($D$5:$D308)</f>
        <v>303</v>
      </c>
      <c r="C308" s="41" t="s">
        <v>771</v>
      </c>
      <c r="D308" s="3" t="s">
        <v>862</v>
      </c>
      <c r="E308" s="3">
        <v>19137747</v>
      </c>
      <c r="F308" s="7" t="str">
        <f>_xlfn.XLOOKUP(E308,[1]Hoja2!$B:$B,[1]Hoja2!$D:$D,"",0,1)</f>
        <v>Factura</v>
      </c>
      <c r="G308" s="7"/>
      <c r="H308" s="7" t="s">
        <v>35</v>
      </c>
      <c r="I308" s="11">
        <v>45112</v>
      </c>
      <c r="J308" s="12" t="s">
        <v>543</v>
      </c>
      <c r="K308">
        <f t="shared" si="12"/>
        <v>59</v>
      </c>
    </row>
    <row r="309" spans="1:11" x14ac:dyDescent="0.25">
      <c r="A309" s="6"/>
      <c r="B309" s="7">
        <f>COUNTA($D$5:$D309)</f>
        <v>304</v>
      </c>
      <c r="C309" s="41" t="s">
        <v>771</v>
      </c>
      <c r="D309" s="3" t="s">
        <v>863</v>
      </c>
      <c r="E309" s="3">
        <v>19137855</v>
      </c>
      <c r="F309" s="7" t="str">
        <f>_xlfn.XLOOKUP(E309,[1]Hoja2!$B:$B,[1]Hoja2!$D:$D,"",0,1)</f>
        <v>Factura</v>
      </c>
      <c r="G309" s="7"/>
      <c r="H309" s="7" t="s">
        <v>35</v>
      </c>
      <c r="I309" s="11">
        <v>45112</v>
      </c>
      <c r="J309" s="12" t="s">
        <v>543</v>
      </c>
      <c r="K309">
        <f t="shared" si="12"/>
        <v>60</v>
      </c>
    </row>
    <row r="310" spans="1:11" x14ac:dyDescent="0.25">
      <c r="A310" s="6"/>
      <c r="B310" s="7">
        <f>COUNTA($D$5:$D310)</f>
        <v>305</v>
      </c>
      <c r="C310" s="41" t="s">
        <v>771</v>
      </c>
      <c r="D310" s="3" t="s">
        <v>864</v>
      </c>
      <c r="E310" s="3">
        <v>19137886</v>
      </c>
      <c r="F310" s="7" t="str">
        <f>_xlfn.XLOOKUP(E310,[1]Hoja2!$B:$B,[1]Hoja2!$D:$D,"",0,1)</f>
        <v>Factura</v>
      </c>
      <c r="G310" s="7"/>
      <c r="H310" s="7" t="s">
        <v>35</v>
      </c>
      <c r="I310" s="11">
        <v>45112</v>
      </c>
      <c r="J310" s="12" t="s">
        <v>543</v>
      </c>
      <c r="K310">
        <f t="shared" si="12"/>
        <v>63</v>
      </c>
    </row>
    <row r="311" spans="1:11" x14ac:dyDescent="0.25">
      <c r="A311" s="6"/>
      <c r="B311" s="7">
        <f>COUNTA($D$5:$D311)</f>
        <v>306</v>
      </c>
      <c r="C311" s="41" t="s">
        <v>771</v>
      </c>
      <c r="D311" s="3" t="s">
        <v>747</v>
      </c>
      <c r="E311" s="3">
        <v>19137913</v>
      </c>
      <c r="F311" s="7" t="str">
        <f>_xlfn.XLOOKUP(E311,[1]Hoja2!$B:$B,[1]Hoja2!$D:$D,"",0,1)</f>
        <v>Factura</v>
      </c>
      <c r="G311" s="7"/>
      <c r="H311" s="7" t="s">
        <v>35</v>
      </c>
      <c r="I311" s="11">
        <v>45126</v>
      </c>
      <c r="J311" s="12" t="s">
        <v>543</v>
      </c>
      <c r="K311" t="e">
        <f t="shared" si="12"/>
        <v>#N/A</v>
      </c>
    </row>
    <row r="312" spans="1:11" x14ac:dyDescent="0.25">
      <c r="A312" s="6"/>
      <c r="B312" s="7">
        <f>COUNTA($D$5:$D312)</f>
        <v>307</v>
      </c>
      <c r="C312" s="41" t="s">
        <v>771</v>
      </c>
      <c r="D312" s="3" t="s">
        <v>748</v>
      </c>
      <c r="E312" s="3">
        <v>19137942</v>
      </c>
      <c r="F312" s="7" t="str">
        <f>_xlfn.XLOOKUP(E312,[1]Hoja2!$B:$B,[1]Hoja2!$D:$D,"",0,1)</f>
        <v>Factura</v>
      </c>
      <c r="G312" s="7"/>
      <c r="H312" s="7" t="s">
        <v>35</v>
      </c>
      <c r="I312" s="11">
        <v>45137</v>
      </c>
      <c r="J312" s="12" t="s">
        <v>543</v>
      </c>
      <c r="K312" t="e">
        <f t="shared" si="12"/>
        <v>#N/A</v>
      </c>
    </row>
    <row r="313" spans="1:11" x14ac:dyDescent="0.25">
      <c r="A313" s="6"/>
      <c r="B313" s="7">
        <f>COUNTA($D$5:$D313)</f>
        <v>308</v>
      </c>
      <c r="C313" s="41" t="s">
        <v>771</v>
      </c>
      <c r="D313" s="3" t="s">
        <v>749</v>
      </c>
      <c r="E313" s="3">
        <v>19138004</v>
      </c>
      <c r="F313" s="7" t="str">
        <f>_xlfn.XLOOKUP(E313,[1]Hoja2!$B:$B,[1]Hoja2!$D:$D,"",0,1)</f>
        <v>Factura</v>
      </c>
      <c r="G313" s="7"/>
      <c r="H313" s="7" t="s">
        <v>35</v>
      </c>
      <c r="I313" s="11">
        <v>45161</v>
      </c>
      <c r="J313" s="12" t="s">
        <v>543</v>
      </c>
      <c r="K313" t="e">
        <f t="shared" si="12"/>
        <v>#N/A</v>
      </c>
    </row>
    <row r="314" spans="1:11" x14ac:dyDescent="0.25">
      <c r="A314" s="6"/>
      <c r="B314" s="7">
        <f>COUNTA($D$5:$D314)</f>
        <v>309</v>
      </c>
      <c r="C314" s="41" t="s">
        <v>771</v>
      </c>
      <c r="D314" s="3" t="s">
        <v>750</v>
      </c>
      <c r="E314" s="3">
        <v>19138030</v>
      </c>
      <c r="F314" s="7" t="str">
        <f>_xlfn.XLOOKUP(E314,[1]Hoja2!$B:$B,[1]Hoja2!$D:$D,"",0,1)</f>
        <v>Factura</v>
      </c>
      <c r="G314" s="7"/>
      <c r="H314" s="7" t="s">
        <v>35</v>
      </c>
      <c r="I314" s="11">
        <v>45173</v>
      </c>
      <c r="J314" s="12" t="s">
        <v>543</v>
      </c>
      <c r="K314" t="e">
        <f t="shared" si="12"/>
        <v>#N/A</v>
      </c>
    </row>
    <row r="315" spans="1:11" x14ac:dyDescent="0.25">
      <c r="A315" s="6"/>
      <c r="B315" s="7">
        <f>COUNTA($D$5:$D315)</f>
        <v>310</v>
      </c>
      <c r="C315" s="41" t="s">
        <v>771</v>
      </c>
      <c r="D315" s="3" t="s">
        <v>751</v>
      </c>
      <c r="E315" s="3">
        <v>19138047</v>
      </c>
      <c r="F315" s="7" t="str">
        <f>_xlfn.XLOOKUP(E315,[1]Hoja2!$B:$B,[1]Hoja2!$D:$D,"",0,1)</f>
        <v>Factura</v>
      </c>
      <c r="G315" s="7"/>
      <c r="H315" s="7" t="s">
        <v>35</v>
      </c>
      <c r="I315" s="11">
        <v>45173</v>
      </c>
      <c r="J315" s="12" t="s">
        <v>543</v>
      </c>
      <c r="K315" t="e">
        <f t="shared" si="12"/>
        <v>#N/A</v>
      </c>
    </row>
    <row r="316" spans="1:11" x14ac:dyDescent="0.25">
      <c r="A316" s="6"/>
      <c r="B316" s="7">
        <f>COUNTA($D$5:$D316)</f>
        <v>311</v>
      </c>
      <c r="C316" s="41" t="s">
        <v>771</v>
      </c>
      <c r="D316" s="3" t="s">
        <v>752</v>
      </c>
      <c r="E316" s="3">
        <v>19138060</v>
      </c>
      <c r="F316" s="7" t="str">
        <f>_xlfn.XLOOKUP(E316,[1]Hoja2!$B:$B,[1]Hoja2!$D:$D,"",0,1)</f>
        <v>Factura</v>
      </c>
      <c r="G316" s="7"/>
      <c r="H316" s="7" t="s">
        <v>35</v>
      </c>
      <c r="I316" s="11">
        <v>45194</v>
      </c>
      <c r="J316" s="12" t="s">
        <v>543</v>
      </c>
      <c r="K316" t="e">
        <f t="shared" si="12"/>
        <v>#N/A</v>
      </c>
    </row>
    <row r="317" spans="1:11" x14ac:dyDescent="0.25">
      <c r="A317" s="6"/>
      <c r="B317" s="7">
        <f>COUNTA($D$5:$D317)</f>
        <v>312</v>
      </c>
      <c r="C317" s="41" t="s">
        <v>771</v>
      </c>
      <c r="D317" s="3" t="s">
        <v>865</v>
      </c>
      <c r="E317" s="3">
        <v>19142311</v>
      </c>
      <c r="F317" s="7" t="str">
        <f>_xlfn.XLOOKUP(E317,[1]Hoja2!$B:$B,[1]Hoja2!$D:$D,"",0,1)</f>
        <v>Factura</v>
      </c>
      <c r="G317" s="7"/>
      <c r="H317" s="7" t="s">
        <v>35</v>
      </c>
      <c r="I317" s="11">
        <v>45222</v>
      </c>
      <c r="J317" s="12" t="s">
        <v>543</v>
      </c>
      <c r="K317">
        <f t="shared" si="12"/>
        <v>1735</v>
      </c>
    </row>
    <row r="318" spans="1:11" x14ac:dyDescent="0.25">
      <c r="A318" s="6"/>
      <c r="B318" s="7">
        <f>COUNTA($D$5:$D318)</f>
        <v>313</v>
      </c>
      <c r="C318" s="41" t="s">
        <v>771</v>
      </c>
      <c r="D318" s="3" t="s">
        <v>867</v>
      </c>
      <c r="E318" s="3">
        <v>19142382</v>
      </c>
      <c r="F318" s="7" t="str">
        <f>_xlfn.XLOOKUP(E318,[1]Hoja2!$B:$B,[1]Hoja2!$D:$D,"",0,1)</f>
        <v>Factura</v>
      </c>
      <c r="G318" s="7"/>
      <c r="H318" s="7" t="s">
        <v>35</v>
      </c>
      <c r="I318" s="11">
        <v>45288</v>
      </c>
      <c r="J318" s="12" t="s">
        <v>543</v>
      </c>
      <c r="K318">
        <f t="shared" si="12"/>
        <v>6458</v>
      </c>
    </row>
    <row r="319" spans="1:11" x14ac:dyDescent="0.25">
      <c r="A319" s="6"/>
      <c r="B319" s="7">
        <f>COUNTA($D$5:$D319)</f>
        <v>314</v>
      </c>
      <c r="C319" s="41" t="s">
        <v>771</v>
      </c>
      <c r="D319" s="3" t="s">
        <v>868</v>
      </c>
      <c r="E319" s="3">
        <v>19142413</v>
      </c>
      <c r="F319" s="7" t="str">
        <f>_xlfn.XLOOKUP(E319,[1]Hoja2!$B:$B,[1]Hoja2!$D:$D,"",0,1)</f>
        <v>Factura</v>
      </c>
      <c r="G319" s="7"/>
      <c r="H319" s="7" t="s">
        <v>35</v>
      </c>
      <c r="I319" s="11">
        <v>45289</v>
      </c>
      <c r="J319" s="12" t="s">
        <v>543</v>
      </c>
      <c r="K319">
        <f t="shared" si="12"/>
        <v>1968</v>
      </c>
    </row>
    <row r="320" spans="1:11" x14ac:dyDescent="0.25">
      <c r="A320" s="6"/>
      <c r="B320" s="7">
        <f>COUNTA($D$5:$D320)</f>
        <v>315</v>
      </c>
      <c r="C320" s="41" t="s">
        <v>771</v>
      </c>
      <c r="D320" s="3" t="s">
        <v>869</v>
      </c>
      <c r="E320" s="3">
        <v>19142434</v>
      </c>
      <c r="F320" s="7" t="str">
        <f>_xlfn.XLOOKUP(E320,[1]Hoja2!$B:$B,[1]Hoja2!$D:$D,"",0,1)</f>
        <v>Factura</v>
      </c>
      <c r="G320" s="7"/>
      <c r="H320" s="7" t="s">
        <v>35</v>
      </c>
      <c r="I320" s="11">
        <v>45290</v>
      </c>
      <c r="J320" s="12" t="s">
        <v>543</v>
      </c>
      <c r="K320">
        <f t="shared" si="12"/>
        <v>74</v>
      </c>
    </row>
    <row r="321" spans="1:11" x14ac:dyDescent="0.25">
      <c r="A321" s="6"/>
      <c r="B321" s="7">
        <f>COUNTA($D$5:$D321)</f>
        <v>316</v>
      </c>
      <c r="C321" s="41" t="s">
        <v>771</v>
      </c>
      <c r="D321" s="3" t="s">
        <v>870</v>
      </c>
      <c r="E321" s="3">
        <v>19142485</v>
      </c>
      <c r="F321" s="7" t="str">
        <f>_xlfn.XLOOKUP(E321,[1]Hoja2!$B:$B,[1]Hoja2!$D:$D,"",0,1)</f>
        <v>Factura</v>
      </c>
      <c r="G321" s="7"/>
      <c r="H321" s="7" t="s">
        <v>35</v>
      </c>
      <c r="I321" s="11">
        <v>45293</v>
      </c>
      <c r="J321" s="12" t="s">
        <v>543</v>
      </c>
      <c r="K321">
        <f t="shared" si="12"/>
        <v>286</v>
      </c>
    </row>
    <row r="322" spans="1:11" x14ac:dyDescent="0.25">
      <c r="A322" s="6"/>
      <c r="B322" s="7">
        <f>COUNTA($D$5:$D322)</f>
        <v>317</v>
      </c>
      <c r="C322" s="41" t="s">
        <v>771</v>
      </c>
      <c r="D322" s="3" t="s">
        <v>871</v>
      </c>
      <c r="E322" s="3">
        <v>19142518</v>
      </c>
      <c r="F322" s="7" t="str">
        <f>_xlfn.XLOOKUP(E322,[1]Hoja2!$B:$B,[1]Hoja2!$D:$D,"",0,1)</f>
        <v>Factura</v>
      </c>
      <c r="G322" s="7"/>
      <c r="H322" s="7" t="s">
        <v>35</v>
      </c>
      <c r="I322" s="11">
        <v>45310</v>
      </c>
      <c r="J322" s="12" t="s">
        <v>543</v>
      </c>
      <c r="K322">
        <f t="shared" si="12"/>
        <v>6492</v>
      </c>
    </row>
    <row r="323" spans="1:11" x14ac:dyDescent="0.25">
      <c r="A323" s="6"/>
      <c r="B323" s="7">
        <f>COUNTA($D$5:$D323)</f>
        <v>318</v>
      </c>
      <c r="C323" s="41" t="s">
        <v>771</v>
      </c>
      <c r="D323" s="3" t="s">
        <v>872</v>
      </c>
      <c r="E323" s="3">
        <v>19142598</v>
      </c>
      <c r="F323" s="7" t="str">
        <f>_xlfn.XLOOKUP(E323,[1]Hoja2!$B:$B,[1]Hoja2!$D:$D,"",0,1)</f>
        <v>Factura</v>
      </c>
      <c r="G323" s="7"/>
      <c r="H323" s="7" t="s">
        <v>35</v>
      </c>
      <c r="I323" s="11">
        <v>45340</v>
      </c>
      <c r="J323" s="12" t="s">
        <v>543</v>
      </c>
      <c r="K323">
        <f t="shared" si="12"/>
        <v>1983</v>
      </c>
    </row>
    <row r="324" spans="1:11" x14ac:dyDescent="0.25">
      <c r="A324" s="6"/>
      <c r="B324" s="7">
        <f>COUNTA($D$5:$D324)</f>
        <v>319</v>
      </c>
      <c r="C324" s="41" t="s">
        <v>771</v>
      </c>
      <c r="D324" s="3" t="s">
        <v>873</v>
      </c>
      <c r="E324" s="3">
        <v>19142647</v>
      </c>
      <c r="F324" s="7" t="str">
        <f>_xlfn.XLOOKUP(E324,[1]Hoja2!$B:$B,[1]Hoja2!$D:$D,"",0,1)</f>
        <v>Factura</v>
      </c>
      <c r="G324" s="7"/>
      <c r="H324" s="7" t="s">
        <v>35</v>
      </c>
      <c r="I324" s="11">
        <v>45349</v>
      </c>
      <c r="J324" s="12" t="s">
        <v>543</v>
      </c>
      <c r="K324">
        <f t="shared" si="12"/>
        <v>296</v>
      </c>
    </row>
    <row r="325" spans="1:11" x14ac:dyDescent="0.25">
      <c r="A325" s="6"/>
      <c r="B325" s="7">
        <f>COUNTA($D$5:$D325)</f>
        <v>320</v>
      </c>
      <c r="C325" s="41" t="s">
        <v>771</v>
      </c>
      <c r="D325" s="3" t="s">
        <v>874</v>
      </c>
      <c r="E325" s="3">
        <v>19142679</v>
      </c>
      <c r="F325" s="7" t="str">
        <f>_xlfn.XLOOKUP(E325,[1]Hoja2!$B:$B,[1]Hoja2!$D:$D,"",0,1)</f>
        <v>Factura</v>
      </c>
      <c r="G325" s="7"/>
      <c r="H325" s="7" t="s">
        <v>35</v>
      </c>
      <c r="I325" s="11">
        <v>45369</v>
      </c>
      <c r="J325" s="12" t="s">
        <v>543</v>
      </c>
      <c r="K325">
        <f t="shared" si="12"/>
        <v>303</v>
      </c>
    </row>
    <row r="326" spans="1:11" x14ac:dyDescent="0.25">
      <c r="A326" s="6"/>
      <c r="B326" s="7">
        <f>COUNTA($D$5:$D326)</f>
        <v>321</v>
      </c>
      <c r="C326" s="41" t="s">
        <v>771</v>
      </c>
      <c r="D326" s="3" t="s">
        <v>875</v>
      </c>
      <c r="E326" s="3">
        <v>19142728</v>
      </c>
      <c r="F326" s="7" t="str">
        <f>_xlfn.XLOOKUP(E326,[1]Hoja2!$B:$B,[1]Hoja2!$D:$D,"",0,1)</f>
        <v>Factura</v>
      </c>
      <c r="G326" s="7"/>
      <c r="H326" s="7" t="s">
        <v>35</v>
      </c>
      <c r="I326" s="11">
        <v>45371</v>
      </c>
      <c r="J326" s="12" t="s">
        <v>543</v>
      </c>
      <c r="K326">
        <f t="shared" si="12"/>
        <v>2106</v>
      </c>
    </row>
    <row r="327" spans="1:11" x14ac:dyDescent="0.25">
      <c r="A327" s="6"/>
      <c r="B327" s="7">
        <f>COUNTA($D$5:$D327)</f>
        <v>322</v>
      </c>
      <c r="C327" s="41" t="s">
        <v>771</v>
      </c>
      <c r="D327" s="3" t="s">
        <v>876</v>
      </c>
      <c r="E327" s="3">
        <v>19142802</v>
      </c>
      <c r="F327" s="7" t="str">
        <f>_xlfn.XLOOKUP(E327,[1]Hoja2!$B:$B,[1]Hoja2!$D:$D,"",0,1)</f>
        <v>Factura</v>
      </c>
      <c r="G327" s="7"/>
      <c r="H327" s="7" t="s">
        <v>35</v>
      </c>
      <c r="I327" s="11">
        <v>45397</v>
      </c>
      <c r="J327" s="12" t="s">
        <v>543</v>
      </c>
      <c r="K327">
        <f t="shared" si="12"/>
        <v>308</v>
      </c>
    </row>
    <row r="328" spans="1:11" x14ac:dyDescent="0.25">
      <c r="A328" s="6"/>
      <c r="B328" s="7">
        <f>COUNTA($D$5:$D328)</f>
        <v>323</v>
      </c>
      <c r="C328" s="41" t="s">
        <v>771</v>
      </c>
      <c r="D328" s="3" t="s">
        <v>877</v>
      </c>
      <c r="E328" s="3">
        <v>19142862</v>
      </c>
      <c r="F328" s="7" t="str">
        <f>_xlfn.XLOOKUP(E328,[1]Hoja2!$B:$B,[1]Hoja2!$D:$D,"",0,1)</f>
        <v>Factura</v>
      </c>
      <c r="G328" s="7"/>
      <c r="H328" s="7" t="s">
        <v>35</v>
      </c>
      <c r="I328" s="11">
        <v>45407</v>
      </c>
      <c r="J328" s="12" t="s">
        <v>543</v>
      </c>
      <c r="K328">
        <f t="shared" si="12"/>
        <v>91</v>
      </c>
    </row>
    <row r="329" spans="1:11" x14ac:dyDescent="0.25">
      <c r="A329" s="6"/>
      <c r="B329" s="7">
        <f>COUNTA($D$5:$D329)</f>
        <v>324</v>
      </c>
      <c r="C329" s="41" t="s">
        <v>771</v>
      </c>
      <c r="D329" s="3" t="s">
        <v>878</v>
      </c>
      <c r="E329" s="3">
        <v>19142887</v>
      </c>
      <c r="F329" s="7" t="str">
        <f>_xlfn.XLOOKUP(E329,[1]Hoja2!$B:$B,[1]Hoja2!$D:$D,"",0,1)</f>
        <v>Factura</v>
      </c>
      <c r="G329" s="7"/>
      <c r="H329" s="7" t="s">
        <v>35</v>
      </c>
      <c r="I329" s="11">
        <v>45407</v>
      </c>
      <c r="J329" s="12" t="s">
        <v>543</v>
      </c>
      <c r="K329">
        <f t="shared" si="12"/>
        <v>92</v>
      </c>
    </row>
    <row r="330" spans="1:11" x14ac:dyDescent="0.25">
      <c r="A330" s="6"/>
      <c r="B330" s="7">
        <f>COUNTA($D$5:$D330)</f>
        <v>325</v>
      </c>
      <c r="C330" s="41" t="s">
        <v>771</v>
      </c>
      <c r="D330" s="3" t="s">
        <v>879</v>
      </c>
      <c r="E330" s="3">
        <v>19142977</v>
      </c>
      <c r="F330" s="7" t="str">
        <f>_xlfn.XLOOKUP(E330,[1]Hoja2!$B:$B,[1]Hoja2!$D:$D,"",0,1)</f>
        <v>Factura</v>
      </c>
      <c r="G330" s="7"/>
      <c r="H330" s="7" t="s">
        <v>35</v>
      </c>
      <c r="I330" s="11">
        <v>45418</v>
      </c>
      <c r="J330" s="12" t="s">
        <v>543</v>
      </c>
      <c r="K330">
        <f t="shared" si="12"/>
        <v>316</v>
      </c>
    </row>
    <row r="331" spans="1:11" x14ac:dyDescent="0.25">
      <c r="A331" s="6"/>
      <c r="B331" s="7">
        <f>COUNTA($D$5:$D331)</f>
        <v>326</v>
      </c>
      <c r="C331" s="41" t="s">
        <v>771</v>
      </c>
      <c r="D331" s="3" t="s">
        <v>880</v>
      </c>
      <c r="E331" s="3">
        <v>19143025</v>
      </c>
      <c r="F331" s="7" t="str">
        <f>_xlfn.XLOOKUP(E331,[1]Hoja2!$B:$B,[1]Hoja2!$D:$D,"",0,1)</f>
        <v>Factura</v>
      </c>
      <c r="G331" s="7"/>
      <c r="H331" s="7" t="s">
        <v>35</v>
      </c>
      <c r="I331" s="11">
        <v>45427</v>
      </c>
      <c r="J331" s="12" t="s">
        <v>543</v>
      </c>
      <c r="K331">
        <f t="shared" si="12"/>
        <v>6735</v>
      </c>
    </row>
    <row r="332" spans="1:11" x14ac:dyDescent="0.25">
      <c r="A332" s="6"/>
      <c r="B332" s="7">
        <f>COUNTA($D$5:$D332)</f>
        <v>327</v>
      </c>
      <c r="C332" s="41" t="s">
        <v>771</v>
      </c>
      <c r="D332" s="3" t="s">
        <v>881</v>
      </c>
      <c r="E332" s="3">
        <v>19143066</v>
      </c>
      <c r="F332" s="7" t="str">
        <f>_xlfn.XLOOKUP(E332,[1]Hoja2!$B:$B,[1]Hoja2!$D:$D,"",0,1)</f>
        <v>Factura</v>
      </c>
      <c r="G332" s="7"/>
      <c r="H332" s="7" t="s">
        <v>35</v>
      </c>
      <c r="I332" s="11">
        <v>45454</v>
      </c>
      <c r="J332" s="12" t="s">
        <v>543</v>
      </c>
      <c r="K332">
        <f t="shared" si="12"/>
        <v>324</v>
      </c>
    </row>
    <row r="333" spans="1:11" x14ac:dyDescent="0.25">
      <c r="A333" s="6"/>
      <c r="B333" s="7">
        <f>COUNTA($D$5:$D333)</f>
        <v>328</v>
      </c>
      <c r="C333" s="41" t="s">
        <v>771</v>
      </c>
      <c r="D333" s="3" t="s">
        <v>882</v>
      </c>
      <c r="E333" s="3">
        <v>19143145</v>
      </c>
      <c r="F333" s="7" t="str">
        <f>_xlfn.XLOOKUP(E333,[1]Hoja2!$B:$B,[1]Hoja2!$D:$D,"",0,1)</f>
        <v>Factura</v>
      </c>
      <c r="G333" s="7"/>
      <c r="H333" s="7" t="s">
        <v>35</v>
      </c>
      <c r="I333" s="11">
        <v>45469</v>
      </c>
      <c r="J333" s="12" t="s">
        <v>543</v>
      </c>
      <c r="K333">
        <f t="shared" si="12"/>
        <v>326</v>
      </c>
    </row>
    <row r="334" spans="1:11" x14ac:dyDescent="0.25">
      <c r="A334" s="6"/>
      <c r="B334" s="7">
        <f>COUNTA($D$5:$D334)</f>
        <v>329</v>
      </c>
      <c r="C334" s="41" t="s">
        <v>771</v>
      </c>
      <c r="D334" s="3" t="s">
        <v>883</v>
      </c>
      <c r="E334" s="3">
        <v>19143202</v>
      </c>
      <c r="F334" s="7" t="str">
        <f>_xlfn.XLOOKUP(E334,[1]Hoja2!$B:$B,[1]Hoja2!$D:$D,"",0,1)</f>
        <v>Factura</v>
      </c>
      <c r="G334" s="7"/>
      <c r="H334" s="7" t="s">
        <v>35</v>
      </c>
      <c r="I334" s="11">
        <v>45547</v>
      </c>
      <c r="J334" s="12" t="s">
        <v>543</v>
      </c>
      <c r="K334">
        <f t="shared" si="12"/>
        <v>2566</v>
      </c>
    </row>
    <row r="335" spans="1:11" x14ac:dyDescent="0.25">
      <c r="A335" s="6"/>
      <c r="B335" s="7">
        <f>COUNTA($D$5:$D335)</f>
        <v>330</v>
      </c>
      <c r="C335" s="41" t="s">
        <v>771</v>
      </c>
      <c r="D335" s="3" t="s">
        <v>884</v>
      </c>
      <c r="E335" s="3">
        <v>19143248</v>
      </c>
      <c r="F335" s="7" t="str">
        <f>_xlfn.XLOOKUP(E335,[1]Hoja2!$B:$B,[1]Hoja2!$D:$D,"",0,1)</f>
        <v>Factura</v>
      </c>
      <c r="G335" s="7"/>
      <c r="H335" s="7" t="s">
        <v>35</v>
      </c>
      <c r="I335" s="11">
        <v>45547</v>
      </c>
      <c r="J335" s="12" t="s">
        <v>543</v>
      </c>
      <c r="K335">
        <f t="shared" si="12"/>
        <v>6992</v>
      </c>
    </row>
    <row r="336" spans="1:11" x14ac:dyDescent="0.25">
      <c r="A336" s="6"/>
      <c r="B336" s="7">
        <f>COUNTA($D$5:$D336)</f>
        <v>331</v>
      </c>
      <c r="C336" s="41" t="s">
        <v>771</v>
      </c>
      <c r="D336" s="3" t="s">
        <v>885</v>
      </c>
      <c r="E336" s="3">
        <v>19143290</v>
      </c>
      <c r="F336" s="7" t="str">
        <f>_xlfn.XLOOKUP(E336,[1]Hoja2!$B:$B,[1]Hoja2!$D:$D,"",0,1)</f>
        <v>Factura</v>
      </c>
      <c r="G336" s="7"/>
      <c r="H336" s="7" t="s">
        <v>35</v>
      </c>
      <c r="I336" s="11">
        <v>45573</v>
      </c>
      <c r="J336" s="12" t="s">
        <v>543</v>
      </c>
      <c r="K336">
        <f t="shared" si="12"/>
        <v>7067</v>
      </c>
    </row>
    <row r="337" spans="1:11" x14ac:dyDescent="0.25">
      <c r="A337" s="6"/>
      <c r="B337" s="7">
        <f>COUNTA($D$5:$D337)</f>
        <v>332</v>
      </c>
      <c r="C337" s="41" t="s">
        <v>771</v>
      </c>
      <c r="D337" s="3" t="s">
        <v>886</v>
      </c>
      <c r="E337" s="3">
        <v>19143314</v>
      </c>
      <c r="F337" s="7" t="str">
        <f>_xlfn.XLOOKUP(E337,[1]Hoja2!$B:$B,[1]Hoja2!$D:$D,"",0,1)</f>
        <v>Factura</v>
      </c>
      <c r="G337" s="7"/>
      <c r="H337" s="7" t="s">
        <v>35</v>
      </c>
      <c r="I337" s="11">
        <v>45582</v>
      </c>
      <c r="J337" s="12" t="s">
        <v>543</v>
      </c>
      <c r="K337">
        <f t="shared" si="12"/>
        <v>128</v>
      </c>
    </row>
    <row r="338" spans="1:11" x14ac:dyDescent="0.25">
      <c r="A338" s="6"/>
      <c r="B338" s="7">
        <f>COUNTA($D$5:$D338)</f>
        <v>333</v>
      </c>
      <c r="C338" s="41" t="s">
        <v>771</v>
      </c>
      <c r="D338" s="3" t="s">
        <v>887</v>
      </c>
      <c r="E338" s="3">
        <v>19143354</v>
      </c>
      <c r="F338" s="7" t="str">
        <f>_xlfn.XLOOKUP(E338,[1]Hoja2!$B:$B,[1]Hoja2!$D:$D,"",0,1)</f>
        <v>Factura</v>
      </c>
      <c r="G338" s="7"/>
      <c r="H338" s="7" t="s">
        <v>35</v>
      </c>
      <c r="I338" s="11">
        <v>45582</v>
      </c>
      <c r="J338" s="12" t="s">
        <v>543</v>
      </c>
      <c r="K338">
        <f t="shared" si="12"/>
        <v>352</v>
      </c>
    </row>
    <row r="339" spans="1:11" x14ac:dyDescent="0.25">
      <c r="A339" s="6"/>
      <c r="B339" s="7">
        <f>COUNTA($D$5:$D339)</f>
        <v>334</v>
      </c>
      <c r="C339" s="41" t="s">
        <v>771</v>
      </c>
      <c r="D339" s="3" t="s">
        <v>888</v>
      </c>
      <c r="E339" s="3">
        <v>19143385</v>
      </c>
      <c r="F339" s="7" t="str">
        <f>_xlfn.XLOOKUP(E339,[1]Hoja2!$B:$B,[1]Hoja2!$D:$D,"",0,1)</f>
        <v>Factura</v>
      </c>
      <c r="G339" s="7"/>
      <c r="H339" s="7" t="s">
        <v>35</v>
      </c>
      <c r="I339" s="11">
        <v>45582</v>
      </c>
      <c r="J339" s="12" t="s">
        <v>543</v>
      </c>
      <c r="K339">
        <f t="shared" si="12"/>
        <v>24</v>
      </c>
    </row>
    <row r="340" spans="1:11" x14ac:dyDescent="0.25">
      <c r="A340" s="6"/>
      <c r="B340" s="7">
        <f>COUNTA($D$5:$D340)</f>
        <v>335</v>
      </c>
      <c r="C340" s="41" t="s">
        <v>771</v>
      </c>
      <c r="D340" s="3" t="s">
        <v>889</v>
      </c>
      <c r="E340" s="3">
        <v>19143419</v>
      </c>
      <c r="F340" s="7" t="str">
        <f>_xlfn.XLOOKUP(E340,[1]Hoja2!$B:$B,[1]Hoja2!$D:$D,"",0,1)</f>
        <v>Factura</v>
      </c>
      <c r="G340" s="7"/>
      <c r="H340" s="7" t="s">
        <v>35</v>
      </c>
      <c r="I340" s="11">
        <v>45609</v>
      </c>
      <c r="J340" s="12" t="s">
        <v>543</v>
      </c>
      <c r="K340">
        <f t="shared" si="12"/>
        <v>7142</v>
      </c>
    </row>
    <row r="341" spans="1:11" x14ac:dyDescent="0.25">
      <c r="A341" s="6"/>
      <c r="B341" s="7">
        <f>COUNTA($D$5:$D341)</f>
        <v>336</v>
      </c>
      <c r="C341" s="41" t="s">
        <v>771</v>
      </c>
      <c r="D341" s="3" t="s">
        <v>890</v>
      </c>
      <c r="E341" s="3">
        <v>19143470</v>
      </c>
      <c r="F341" s="7" t="str">
        <f>_xlfn.XLOOKUP(E341,[1]Hoja2!$B:$B,[1]Hoja2!$D:$D,"",0,1)</f>
        <v>Factura</v>
      </c>
      <c r="G341" s="7"/>
      <c r="H341" s="7" t="s">
        <v>35</v>
      </c>
      <c r="I341" s="11">
        <v>45667</v>
      </c>
      <c r="J341" s="12" t="s">
        <v>543</v>
      </c>
      <c r="K341">
        <f t="shared" si="12"/>
        <v>7193</v>
      </c>
    </row>
    <row r="342" spans="1:11" x14ac:dyDescent="0.25">
      <c r="A342" s="6"/>
      <c r="B342" s="7">
        <f>COUNTA($D$5:$D342)</f>
        <v>337</v>
      </c>
      <c r="C342" s="41" t="s">
        <v>771</v>
      </c>
      <c r="D342" s="3" t="s">
        <v>891</v>
      </c>
      <c r="E342" s="3">
        <v>19143510</v>
      </c>
      <c r="F342" s="7" t="str">
        <f>_xlfn.XLOOKUP(E342,[1]Hoja2!$B:$B,[1]Hoja2!$D:$D,"",0,1)</f>
        <v>Factura</v>
      </c>
      <c r="G342" s="7"/>
      <c r="H342" s="7" t="s">
        <v>35</v>
      </c>
      <c r="I342" s="11">
        <v>44998</v>
      </c>
      <c r="J342" s="12" t="s">
        <v>543</v>
      </c>
      <c r="K342">
        <f t="shared" si="12"/>
        <v>51</v>
      </c>
    </row>
    <row r="343" spans="1:11" x14ac:dyDescent="0.25">
      <c r="A343" s="6"/>
      <c r="B343" s="7">
        <f>COUNTA($D$5:$D343)</f>
        <v>338</v>
      </c>
      <c r="C343" s="41" t="s">
        <v>771</v>
      </c>
      <c r="D343" s="3" t="s">
        <v>892</v>
      </c>
      <c r="E343" s="3">
        <v>19143562</v>
      </c>
      <c r="F343" s="7" t="str">
        <f>_xlfn.XLOOKUP(E343,[1]Hoja2!$B:$B,[1]Hoja2!$D:$D,"",0,1)</f>
        <v>Factura</v>
      </c>
      <c r="G343" s="7"/>
      <c r="H343" s="7" t="s">
        <v>35</v>
      </c>
      <c r="I343" s="11">
        <v>44999</v>
      </c>
      <c r="J343" s="12" t="s">
        <v>543</v>
      </c>
      <c r="K343">
        <f t="shared" si="12"/>
        <v>52</v>
      </c>
    </row>
    <row r="344" spans="1:11" x14ac:dyDescent="0.25">
      <c r="A344" s="6"/>
      <c r="B344" s="7">
        <f>COUNTA($D$5:$D344)</f>
        <v>339</v>
      </c>
      <c r="C344" s="41" t="s">
        <v>771</v>
      </c>
      <c r="D344" s="3" t="s">
        <v>893</v>
      </c>
      <c r="E344" s="3">
        <v>19143611</v>
      </c>
      <c r="F344" s="7" t="str">
        <f>_xlfn.XLOOKUP(E344,[1]Hoja2!$B:$B,[1]Hoja2!$D:$D,"",0,1)</f>
        <v>Factura</v>
      </c>
      <c r="G344" s="7"/>
      <c r="H344" s="7" t="s">
        <v>35</v>
      </c>
      <c r="I344" s="11">
        <v>45028</v>
      </c>
      <c r="J344" s="12" t="s">
        <v>543</v>
      </c>
      <c r="K344">
        <f t="shared" si="12"/>
        <v>54</v>
      </c>
    </row>
    <row r="345" spans="1:11" x14ac:dyDescent="0.25">
      <c r="A345" s="6"/>
      <c r="B345" s="7">
        <f>COUNTA($D$5:$D345)</f>
        <v>340</v>
      </c>
      <c r="C345" s="41" t="s">
        <v>771</v>
      </c>
      <c r="D345" s="3" t="s">
        <v>894</v>
      </c>
      <c r="E345" s="3">
        <v>19143632</v>
      </c>
      <c r="F345" s="7" t="str">
        <f>_xlfn.XLOOKUP(E345,[1]Hoja2!$B:$B,[1]Hoja2!$D:$D,"",0,1)</f>
        <v>Factura</v>
      </c>
      <c r="G345" s="7"/>
      <c r="H345" s="7" t="s">
        <v>35</v>
      </c>
      <c r="I345" s="11">
        <v>45071</v>
      </c>
      <c r="J345" s="12" t="s">
        <v>543</v>
      </c>
      <c r="K345">
        <f t="shared" si="12"/>
        <v>56</v>
      </c>
    </row>
    <row r="346" spans="1:11" x14ac:dyDescent="0.25">
      <c r="A346" s="6"/>
      <c r="B346" s="7">
        <f>COUNTA($D$5:$D346)</f>
        <v>341</v>
      </c>
      <c r="C346" s="41" t="s">
        <v>771</v>
      </c>
      <c r="D346" s="3" t="s">
        <v>753</v>
      </c>
      <c r="E346" s="3">
        <v>19143807</v>
      </c>
      <c r="F346" s="7" t="str">
        <f>_xlfn.XLOOKUP(E346,[1]Hoja2!$B:$B,[1]Hoja2!$D:$D,"",0,1)</f>
        <v>Factura</v>
      </c>
      <c r="G346" s="7"/>
      <c r="H346" s="7" t="s">
        <v>35</v>
      </c>
      <c r="I346" s="11">
        <v>44902</v>
      </c>
      <c r="J346" s="12" t="s">
        <v>543</v>
      </c>
      <c r="K346" t="e">
        <f t="shared" si="12"/>
        <v>#N/A</v>
      </c>
    </row>
    <row r="347" spans="1:11" x14ac:dyDescent="0.25">
      <c r="A347" s="6"/>
      <c r="B347" s="7">
        <f>COUNTA($D$5:$D347)</f>
        <v>342</v>
      </c>
      <c r="C347" s="41" t="s">
        <v>771</v>
      </c>
      <c r="D347" s="3" t="s">
        <v>754</v>
      </c>
      <c r="E347" s="3">
        <v>19144665</v>
      </c>
      <c r="F347" s="7" t="str">
        <f>_xlfn.XLOOKUP(E347,[1]Hoja2!$B:$B,[1]Hoja2!$D:$D,"",0,1)</f>
        <v>Otro:Informe de estimacion de recu...</v>
      </c>
      <c r="G347" s="7"/>
      <c r="H347" s="3" t="str">
        <f t="shared" si="11"/>
        <v>Comprobante de 240801Anexo 4.1 Informe Estimación Recursos JORC de Cargado Expediente</v>
      </c>
      <c r="I347" s="11">
        <v>45139</v>
      </c>
      <c r="J347" s="12" t="s">
        <v>543</v>
      </c>
    </row>
    <row r="348" spans="1:11" x14ac:dyDescent="0.25">
      <c r="A348" s="6"/>
      <c r="B348" s="7">
        <f>COUNTA($D$5:$D348)</f>
        <v>343</v>
      </c>
      <c r="C348" s="41" t="s">
        <v>771</v>
      </c>
      <c r="D348" s="3" t="s">
        <v>755</v>
      </c>
      <c r="E348" s="3">
        <v>19145577</v>
      </c>
      <c r="F348" s="7" t="str">
        <f>_xlfn.XLOOKUP(E348,[1]Hoja2!$B:$B,[1]Hoja2!$D:$D,"",0,1)</f>
        <v>Contrato</v>
      </c>
      <c r="G348" s="7"/>
      <c r="H348" s="3" t="str">
        <f t="shared" si="11"/>
        <v>Comprobante de 230906 CEOL ASL Letter Stamped de Cargado Expediente</v>
      </c>
      <c r="I348" s="11">
        <v>45175</v>
      </c>
      <c r="J348" s="12" t="s">
        <v>543</v>
      </c>
    </row>
    <row r="349" spans="1:11" x14ac:dyDescent="0.25">
      <c r="A349" s="6"/>
      <c r="B349" s="7">
        <f>COUNTA($D$5:$D349)</f>
        <v>344</v>
      </c>
      <c r="C349" s="41" t="s">
        <v>771</v>
      </c>
      <c r="D349" s="3" t="s">
        <v>756</v>
      </c>
      <c r="E349" s="3">
        <v>19145886</v>
      </c>
      <c r="F349" s="7" t="str">
        <f>_xlfn.XLOOKUP(E349,[1]Hoja2!$B:$B,[1]Hoja2!$D:$D,"",0,1)</f>
        <v>Otro:Coordenadas</v>
      </c>
      <c r="G349" s="7"/>
      <c r="H349" s="3" t="str">
        <f t="shared" si="11"/>
        <v>Comprobante de 241105 Planta Piloto de Cargado Expediente</v>
      </c>
      <c r="I349" s="11">
        <v>45296</v>
      </c>
      <c r="J349" s="12" t="s">
        <v>543</v>
      </c>
    </row>
    <row r="350" spans="1:11" x14ac:dyDescent="0.25">
      <c r="A350" s="6"/>
      <c r="B350" s="7">
        <f>COUNTA($D$5:$D350)</f>
        <v>345</v>
      </c>
      <c r="C350" s="41" t="s">
        <v>771</v>
      </c>
      <c r="D350" s="3" t="s">
        <v>757</v>
      </c>
      <c r="E350" s="3">
        <v>19145972</v>
      </c>
      <c r="F350" s="7" t="str">
        <f>_xlfn.XLOOKUP(E350,[1]Hoja2!$B:$B,[1]Hoja2!$D:$D,"",0,1)</f>
        <v>Otro:Tabla de coordenadas Atacama ...</v>
      </c>
      <c r="G350" s="7"/>
      <c r="H350" s="3" t="s">
        <v>758</v>
      </c>
      <c r="I350" s="11">
        <v>45296</v>
      </c>
      <c r="J350" s="12" t="s">
        <v>543</v>
      </c>
    </row>
    <row r="351" spans="1:11" x14ac:dyDescent="0.25">
      <c r="A351" s="6"/>
      <c r="B351" s="7">
        <f>COUNTA($D$5:$D351)</f>
        <v>346</v>
      </c>
      <c r="C351" s="41" t="s">
        <v>771</v>
      </c>
      <c r="D351" s="3" t="s">
        <v>759</v>
      </c>
      <c r="E351" s="3">
        <v>19146051</v>
      </c>
      <c r="F351" s="7" t="str">
        <f>_xlfn.XLOOKUP(E351,[1]Hoja2!$B:$B,[1]Hoja2!$D:$D,"",0,1)</f>
        <v>Otro:Tabla de coordenadas Viento A...</v>
      </c>
      <c r="G351" s="7"/>
      <c r="H351" s="3" t="s">
        <v>758</v>
      </c>
      <c r="I351" s="11">
        <v>45296</v>
      </c>
      <c r="J351" s="12" t="s">
        <v>543</v>
      </c>
    </row>
    <row r="352" spans="1:11" x14ac:dyDescent="0.25">
      <c r="A352" s="6"/>
      <c r="B352" s="7">
        <f>COUNTA($D$5:$D352)</f>
        <v>347</v>
      </c>
      <c r="C352" s="41" t="s">
        <v>771</v>
      </c>
      <c r="D352" s="3" t="s">
        <v>760</v>
      </c>
      <c r="E352" s="3">
        <v>19146256</v>
      </c>
      <c r="F352" s="7" t="str">
        <f>_xlfn.XLOOKUP(E352,[1]Hoja2!$B:$B,[1]Hoja2!$D:$D,"",0,1)</f>
        <v>Otro:Antecedentes del proyeto</v>
      </c>
      <c r="G352" s="7"/>
      <c r="H352" s="3" t="s">
        <v>761</v>
      </c>
      <c r="I352" s="11">
        <v>44928</v>
      </c>
      <c r="J352" s="12" t="s">
        <v>543</v>
      </c>
    </row>
    <row r="353" spans="1:10" x14ac:dyDescent="0.25">
      <c r="A353" s="6"/>
      <c r="B353" s="7">
        <f>COUNTA($D$5:$D353)</f>
        <v>348</v>
      </c>
      <c r="C353" s="41" t="s">
        <v>771</v>
      </c>
      <c r="D353" s="3" t="s">
        <v>762</v>
      </c>
      <c r="E353" s="3">
        <v>19146353</v>
      </c>
      <c r="F353" s="7" t="str">
        <f>_xlfn.XLOOKUP(E353,[1]Hoja2!$B:$B,[1]Hoja2!$D:$D,"",0,1)</f>
        <v>Otro:Resultado de las actividades ...</v>
      </c>
      <c r="G353" s="7"/>
      <c r="H353" s="3" t="str">
        <f t="shared" si="11"/>
        <v>Comprobante de 250103 8. Laguna Verde Resource Report de Cargado Expediente</v>
      </c>
      <c r="I353" s="11">
        <v>44929</v>
      </c>
      <c r="J353" s="12" t="s">
        <v>543</v>
      </c>
    </row>
    <row r="354" spans="1:10" x14ac:dyDescent="0.25">
      <c r="A354" s="6"/>
      <c r="B354" s="7">
        <f>COUNTA($D$5:$D354)</f>
        <v>349</v>
      </c>
      <c r="C354" s="41" t="s">
        <v>771</v>
      </c>
      <c r="D354" s="3" t="s">
        <v>763</v>
      </c>
      <c r="E354" s="3">
        <v>18444171</v>
      </c>
      <c r="F354" s="7" t="str">
        <f>_xlfn.XLOOKUP(E354,[1]Hoja2!$B:$B,[1]Hoja2!$D:$D,"",0,1)</f>
        <v>Otro:Informe estudio de mercado</v>
      </c>
      <c r="G354" s="7"/>
      <c r="H354" s="3" t="str">
        <f t="shared" si="11"/>
        <v>Comprobante de 230906 BMI Worley Report Carbonato de Litio de Cargado Expediente</v>
      </c>
      <c r="I354" s="11">
        <v>45175</v>
      </c>
      <c r="J354" s="12" t="s">
        <v>543</v>
      </c>
    </row>
    <row r="355" spans="1:10" x14ac:dyDescent="0.25">
      <c r="A355" s="6"/>
      <c r="B355" s="7">
        <f>COUNTA($D$5:$D355)</f>
        <v>350</v>
      </c>
      <c r="C355" s="41" t="s">
        <v>771</v>
      </c>
      <c r="D355" s="3" t="s">
        <v>764</v>
      </c>
      <c r="E355" s="3">
        <v>19147249</v>
      </c>
      <c r="F355" s="7" t="str">
        <f>_xlfn.XLOOKUP(E355,[1]Hoja2!$B:$B,[1]Hoja2!$D:$D,"",0,1)</f>
        <v>Otro:Registro de pagos</v>
      </c>
      <c r="G355" s="7"/>
      <c r="H355" s="3" t="str">
        <f t="shared" ref="H355:H361" si="13">"Comprobante de "&amp;LEFT($D355,SEARCH(".pdf",$D355)-1)&amp;" de "&amp;J355</f>
        <v>Comprobante de 240531 Pago Well Drilling Service SPA F24 de Cargado Expediente</v>
      </c>
      <c r="I355" s="11">
        <v>45443</v>
      </c>
      <c r="J355" s="12" t="s">
        <v>543</v>
      </c>
    </row>
    <row r="356" spans="1:10" x14ac:dyDescent="0.25">
      <c r="A356" s="6"/>
      <c r="B356" s="7">
        <f>COUNTA($D$5:$D356)</f>
        <v>351</v>
      </c>
      <c r="C356" s="41" t="s">
        <v>771</v>
      </c>
      <c r="D356" s="3" t="s">
        <v>765</v>
      </c>
      <c r="E356" s="3">
        <v>19147789</v>
      </c>
      <c r="F356" s="7" t="str">
        <f>_xlfn.XLOOKUP(E356,[1]Hoja2!$B:$B,[1]Hoja2!$D:$D,"",0,1)</f>
        <v>Otro:Comprobante de pago Fact 286 ...</v>
      </c>
      <c r="G356" s="7"/>
      <c r="H356" s="3" t="str">
        <f t="shared" si="13"/>
        <v>Comprobante de 231228 Fact 286 y 352 y 316 diferencia 2024 Anticipo OSMAR  de Cargado Expediente</v>
      </c>
      <c r="I356" s="11">
        <v>45288</v>
      </c>
      <c r="J356" s="12" t="s">
        <v>543</v>
      </c>
    </row>
    <row r="357" spans="1:10" x14ac:dyDescent="0.25">
      <c r="A357" s="6"/>
      <c r="B357" s="7">
        <f>COUNTA($D$5:$D357)</f>
        <v>352</v>
      </c>
      <c r="C357" s="41" t="s">
        <v>771</v>
      </c>
      <c r="D357" s="3" t="s">
        <v>766</v>
      </c>
      <c r="E357" s="3">
        <v>19148064</v>
      </c>
      <c r="F357" s="7" t="str">
        <f>_xlfn.XLOOKUP(E357,[1]Hoja2!$B:$B,[1]Hoja2!$D:$D,"",0,1)</f>
        <v>Otro:Comp de pago Fact 296 y 303 O...</v>
      </c>
      <c r="G357" s="7"/>
      <c r="H357" s="3" t="str">
        <f t="shared" si="13"/>
        <v>Comprobante de 240422 Fact 296 y 303 2024 OSMAR de Cargado Expediente</v>
      </c>
      <c r="I357" s="11">
        <v>45404</v>
      </c>
      <c r="J357" s="12" t="s">
        <v>543</v>
      </c>
    </row>
    <row r="358" spans="1:10" x14ac:dyDescent="0.25">
      <c r="A358" s="6"/>
      <c r="B358" s="7">
        <f>COUNTA($D$5:$D358)</f>
        <v>353</v>
      </c>
      <c r="C358" s="41" t="s">
        <v>771</v>
      </c>
      <c r="D358" s="3" t="s">
        <v>767</v>
      </c>
      <c r="E358" s="3">
        <v>19148127</v>
      </c>
      <c r="F358" s="7" t="str">
        <f>_xlfn.XLOOKUP(E358,[1]Hoja2!$B:$B,[1]Hoja2!$D:$D,"",0,1)</f>
        <v>Otro:Comp pago fact 316 OSMAR</v>
      </c>
      <c r="G358" s="7"/>
      <c r="H358" s="3" t="str">
        <f t="shared" si="13"/>
        <v>Comprobante de 240422 Fact 316 2024 OSMAR de Cargado Expediente</v>
      </c>
      <c r="I358" s="11">
        <v>45404</v>
      </c>
      <c r="J358" s="12" t="s">
        <v>543</v>
      </c>
    </row>
    <row r="359" spans="1:10" x14ac:dyDescent="0.25">
      <c r="A359" s="6"/>
      <c r="B359" s="7">
        <f>COUNTA($D$5:$D359)</f>
        <v>354</v>
      </c>
      <c r="C359" s="41" t="s">
        <v>771</v>
      </c>
      <c r="D359" s="3" t="s">
        <v>768</v>
      </c>
      <c r="E359" s="3">
        <v>19148248</v>
      </c>
      <c r="F359" s="7" t="str">
        <f>_xlfn.XLOOKUP(E359,[1]Hoja2!$B:$B,[1]Hoja2!$D:$D,"",0,1)</f>
        <v>Otro:Comp pago 308 OSMAR</v>
      </c>
      <c r="G359" s="7"/>
      <c r="H359" s="3" t="str">
        <f t="shared" si="13"/>
        <v>Comprobante de 240531 Fact 308 2024 OSMAR de Cargado Expediente</v>
      </c>
      <c r="I359" s="11">
        <v>45443</v>
      </c>
      <c r="J359" s="12" t="s">
        <v>543</v>
      </c>
    </row>
    <row r="360" spans="1:10" x14ac:dyDescent="0.25">
      <c r="A360" s="6"/>
      <c r="B360" s="7">
        <f>COUNTA($D$5:$D360)</f>
        <v>355</v>
      </c>
      <c r="C360" s="41" t="s">
        <v>771</v>
      </c>
      <c r="D360" s="3" t="s">
        <v>769</v>
      </c>
      <c r="E360" s="3">
        <v>19148386</v>
      </c>
      <c r="F360" s="7" t="str">
        <f>_xlfn.XLOOKUP(E360,[1]Hoja2!$B:$B,[1]Hoja2!$D:$D,"",0,1)</f>
        <v>Otro:Comp de pago fact 324 y 326</v>
      </c>
      <c r="G360" s="7"/>
      <c r="H360" s="3" t="str">
        <f t="shared" si="13"/>
        <v>Comprobante de 241018 Fact 324 y 326 2024 OSMAR de Cargado Expediente</v>
      </c>
      <c r="I360" s="11">
        <v>45583</v>
      </c>
      <c r="J360" s="12" t="s">
        <v>543</v>
      </c>
    </row>
    <row r="361" spans="1:10" x14ac:dyDescent="0.25">
      <c r="A361" s="6"/>
      <c r="B361" s="7">
        <f>COUNTA($D$5:$D361)</f>
        <v>356</v>
      </c>
      <c r="C361" s="41" t="s">
        <v>771</v>
      </c>
      <c r="D361" s="3" t="s">
        <v>770</v>
      </c>
      <c r="E361" s="3">
        <v>19148482</v>
      </c>
      <c r="F361" s="7" t="str">
        <f>_xlfn.XLOOKUP(E361,[1]Hoja2!$B:$B,[1]Hoja2!$D:$D,"",0,1)</f>
        <v>Otro:Compr pago fact 325</v>
      </c>
      <c r="G361" s="7"/>
      <c r="H361" s="3" t="str">
        <f t="shared" si="13"/>
        <v>Comprobante de 241018 Fact 325 2024 OSMAR de Cargado Expediente</v>
      </c>
      <c r="I361" s="11">
        <v>45583</v>
      </c>
      <c r="J361" s="12" t="s">
        <v>543</v>
      </c>
    </row>
    <row r="362" spans="1:10" x14ac:dyDescent="0.25">
      <c r="A362" s="6"/>
      <c r="B362" s="7">
        <f>COUNTA($D$5:$D362)</f>
        <v>357</v>
      </c>
      <c r="C362" s="41"/>
      <c r="D362" s="7" t="s">
        <v>311</v>
      </c>
      <c r="E362" s="7">
        <v>19149373</v>
      </c>
      <c r="F362" s="7" t="str">
        <f>_xlfn.XLOOKUP(E362,[1]Hoja2!$B:$B,[1]Hoja2!$D:$D,"",0,1)</f>
        <v>Otro:Comp de pago osmar part 8</v>
      </c>
      <c r="G362" s="7"/>
      <c r="H362" s="7" t="s">
        <v>312</v>
      </c>
      <c r="I362" s="11">
        <v>44938</v>
      </c>
      <c r="J362" s="12" t="s">
        <v>543</v>
      </c>
    </row>
    <row r="363" spans="1:10" x14ac:dyDescent="0.25">
      <c r="A363" s="6"/>
      <c r="B363" s="7">
        <f>COUNTA($D$5:$D363)</f>
        <v>358</v>
      </c>
      <c r="C363" s="41"/>
      <c r="D363" s="7" t="s">
        <v>313</v>
      </c>
      <c r="E363" s="7">
        <v>19149421</v>
      </c>
      <c r="F363" s="7" t="str">
        <f>_xlfn.XLOOKUP(E363,[1]Hoja2!$B:$B,[1]Hoja2!$D:$D,"",0,1)</f>
        <v>Otro:Comp de pago osmar parte 7</v>
      </c>
      <c r="G363" s="7"/>
      <c r="H363" s="7" t="s">
        <v>314</v>
      </c>
      <c r="I363" s="11">
        <v>44938</v>
      </c>
      <c r="J363" s="12" t="s">
        <v>543</v>
      </c>
    </row>
    <row r="364" spans="1:10" x14ac:dyDescent="0.25">
      <c r="A364" s="6"/>
      <c r="B364" s="7">
        <f>COUNTA($D$5:$D364)</f>
        <v>359</v>
      </c>
      <c r="C364" s="41"/>
      <c r="D364" s="7" t="s">
        <v>315</v>
      </c>
      <c r="E364" s="7">
        <v>19149475</v>
      </c>
      <c r="F364" s="7" t="str">
        <f>_xlfn.XLOOKUP(E364,[1]Hoja2!$B:$B,[1]Hoja2!$D:$D,"",0,1)</f>
        <v>Otro:Comp de pago osmar parte 6</v>
      </c>
      <c r="G364" s="7"/>
      <c r="H364" s="7" t="s">
        <v>316</v>
      </c>
      <c r="I364" s="11">
        <v>44938</v>
      </c>
      <c r="J364" s="12" t="s">
        <v>543</v>
      </c>
    </row>
    <row r="365" spans="1:10" x14ac:dyDescent="0.25">
      <c r="A365" s="6"/>
      <c r="B365" s="7">
        <f>COUNTA($D$5:$D365)</f>
        <v>360</v>
      </c>
      <c r="C365" s="41"/>
      <c r="D365" s="7" t="s">
        <v>317</v>
      </c>
      <c r="E365" s="7">
        <v>19149757</v>
      </c>
      <c r="F365" s="7" t="str">
        <f>_xlfn.XLOOKUP(E365,[1]Hoja2!$B:$B,[1]Hoja2!$D:$D,"",0,1)</f>
        <v>Otro:Comp de pago parte 5 OSMAR</v>
      </c>
      <c r="G365" s="7"/>
      <c r="H365" s="7" t="s">
        <v>318</v>
      </c>
      <c r="I365" s="11">
        <v>44938</v>
      </c>
      <c r="J365" s="12" t="s">
        <v>543</v>
      </c>
    </row>
    <row r="366" spans="1:10" x14ac:dyDescent="0.25">
      <c r="A366" s="6"/>
      <c r="B366" s="7">
        <f>COUNTA($D$5:$D366)</f>
        <v>361</v>
      </c>
      <c r="C366" s="41"/>
      <c r="D366" s="7" t="s">
        <v>319</v>
      </c>
      <c r="E366" s="7">
        <v>19149724</v>
      </c>
      <c r="F366" s="7" t="str">
        <f>_xlfn.XLOOKUP(E366,[1]Hoja2!$B:$B,[1]Hoja2!$D:$D,"",0,1)</f>
        <v>Otro:comp de pago parte 4 OSMAR</v>
      </c>
      <c r="G366" s="7"/>
      <c r="H366" s="7" t="s">
        <v>320</v>
      </c>
      <c r="I366" s="11">
        <v>44938</v>
      </c>
      <c r="J366" s="12" t="s">
        <v>543</v>
      </c>
    </row>
    <row r="367" spans="1:10" x14ac:dyDescent="0.25">
      <c r="A367" s="6"/>
      <c r="B367" s="7">
        <f>COUNTA($D$5:$D367)</f>
        <v>362</v>
      </c>
      <c r="C367" s="41"/>
      <c r="D367" s="7" t="s">
        <v>321</v>
      </c>
      <c r="E367" s="7">
        <v>19149670</v>
      </c>
      <c r="F367" s="7" t="str">
        <f>_xlfn.XLOOKUP(E367,[1]Hoja2!$B:$B,[1]Hoja2!$D:$D,"",0,1)</f>
        <v>Otro:Comp de pago parte 3 OSMAR</v>
      </c>
      <c r="G367" s="7"/>
      <c r="H367" s="7" t="s">
        <v>322</v>
      </c>
      <c r="I367" s="11">
        <v>44938</v>
      </c>
      <c r="J367" s="12" t="s">
        <v>543</v>
      </c>
    </row>
    <row r="368" spans="1:10" x14ac:dyDescent="0.25">
      <c r="A368" s="6"/>
      <c r="B368" s="7">
        <f>COUNTA($D$5:$D368)</f>
        <v>363</v>
      </c>
      <c r="C368" s="41"/>
      <c r="D368" s="7" t="s">
        <v>323</v>
      </c>
      <c r="E368" s="7">
        <v>19149641</v>
      </c>
      <c r="F368" s="7" t="str">
        <f>_xlfn.XLOOKUP(E368,[1]Hoja2!$B:$B,[1]Hoja2!$D:$D,"",0,1)</f>
        <v>Otro:Comp de pago parte 2 OSMAR</v>
      </c>
      <c r="G368" s="7"/>
      <c r="H368" s="7" t="s">
        <v>324</v>
      </c>
      <c r="I368" s="11">
        <v>44938</v>
      </c>
      <c r="J368" s="12" t="s">
        <v>543</v>
      </c>
    </row>
    <row r="369" spans="1:10" x14ac:dyDescent="0.25">
      <c r="A369" s="6"/>
      <c r="B369" s="7">
        <f>COUNTA($D$5:$D369)</f>
        <v>364</v>
      </c>
      <c r="C369" s="41"/>
      <c r="D369" s="7" t="s">
        <v>325</v>
      </c>
      <c r="E369" s="7">
        <v>19149598</v>
      </c>
      <c r="F369" s="7" t="str">
        <f>_xlfn.XLOOKUP(E369,[1]Hoja2!$B:$B,[1]Hoja2!$D:$D,"",0,1)</f>
        <v>Otro:Comp de pago parte 1 OSMAR</v>
      </c>
      <c r="G369" s="7"/>
      <c r="H369" s="7" t="s">
        <v>326</v>
      </c>
      <c r="I369" s="11">
        <v>44938</v>
      </c>
      <c r="J369" s="12" t="s">
        <v>543</v>
      </c>
    </row>
    <row r="370" spans="1:10" x14ac:dyDescent="0.25">
      <c r="A370" s="6"/>
      <c r="B370" s="7">
        <f>COUNTA($D$5:$D370)</f>
        <v>365</v>
      </c>
      <c r="C370" s="41" t="s">
        <v>771</v>
      </c>
      <c r="D370" s="7" t="s">
        <v>828</v>
      </c>
      <c r="E370" s="7">
        <v>19314399</v>
      </c>
      <c r="F370" s="7" t="str">
        <f>_xlfn.XLOOKUP(E370,[1]Hoja2!$B:$B,[1]Hoja2!$D:$D,"",0,1)</f>
        <v/>
      </c>
      <c r="G370" s="7"/>
      <c r="H370" s="7" t="s">
        <v>830</v>
      </c>
      <c r="I370" s="11">
        <v>45819</v>
      </c>
      <c r="J370" s="12" t="s">
        <v>543</v>
      </c>
    </row>
    <row r="371" spans="1:10" x14ac:dyDescent="0.25">
      <c r="A371" s="6"/>
      <c r="B371" s="7">
        <f>COUNTA($D$5:$D371)</f>
        <v>366</v>
      </c>
      <c r="C371" s="41" t="s">
        <v>771</v>
      </c>
      <c r="D371" s="7" t="s">
        <v>829</v>
      </c>
      <c r="E371" s="7">
        <v>19314456</v>
      </c>
      <c r="F371" s="7" t="str">
        <f>_xlfn.XLOOKUP(E371,[1]Hoja2!$B:$B,[1]Hoja2!$D:$D,"",0,1)</f>
        <v/>
      </c>
      <c r="G371" s="7"/>
      <c r="H371" s="7" t="s">
        <v>831</v>
      </c>
      <c r="I371" s="11">
        <v>45668</v>
      </c>
      <c r="J371" s="12" t="s">
        <v>543</v>
      </c>
    </row>
    <row r="372" spans="1:10" x14ac:dyDescent="0.25">
      <c r="A372" s="6"/>
      <c r="B372" s="7">
        <f>COUNTA($D$5:$D372)</f>
        <v>367</v>
      </c>
      <c r="C372" s="41" t="s">
        <v>771</v>
      </c>
      <c r="D372" s="7" t="s">
        <v>839</v>
      </c>
      <c r="E372" s="3">
        <v>19357556</v>
      </c>
      <c r="F372" s="7"/>
      <c r="G372" s="7"/>
      <c r="H372" s="7" t="s">
        <v>35</v>
      </c>
      <c r="I372" s="11">
        <v>45027</v>
      </c>
      <c r="J372" s="12" t="s">
        <v>543</v>
      </c>
    </row>
    <row r="373" spans="1:10" x14ac:dyDescent="0.25">
      <c r="A373" s="6"/>
      <c r="B373" s="7">
        <f>COUNTA($D$5:$D373)</f>
        <v>368</v>
      </c>
      <c r="C373" s="41" t="s">
        <v>771</v>
      </c>
      <c r="D373" s="7" t="s">
        <v>896</v>
      </c>
      <c r="E373" s="3">
        <v>19359901</v>
      </c>
      <c r="F373" s="7" t="str">
        <f>_xlfn.XLOOKUP(E373,[1]Hoja2!$B:$B,[1]Hoja2!$D:$D,"",0,1)</f>
        <v/>
      </c>
      <c r="G373" s="7"/>
      <c r="H373" s="7" t="s">
        <v>35</v>
      </c>
      <c r="I373" s="11">
        <v>44690</v>
      </c>
      <c r="J373" s="12" t="s">
        <v>543</v>
      </c>
    </row>
    <row r="374" spans="1:10" x14ac:dyDescent="0.25">
      <c r="A374" s="6"/>
      <c r="B374" s="7">
        <f>COUNTA($D$5:$D374)</f>
        <v>369</v>
      </c>
      <c r="C374" s="41" t="s">
        <v>771</v>
      </c>
      <c r="D374" s="7" t="s">
        <v>897</v>
      </c>
      <c r="E374" s="3">
        <v>19361927</v>
      </c>
      <c r="F374" s="7" t="str">
        <f>_xlfn.XLOOKUP(E374,[1]Hoja2!$B:$B,[1]Hoja2!$D:$D,"",0,1)</f>
        <v/>
      </c>
      <c r="G374" s="7"/>
      <c r="H374" s="7" t="s">
        <v>35</v>
      </c>
      <c r="I374" s="11">
        <v>45509</v>
      </c>
      <c r="J374" s="12" t="s">
        <v>543</v>
      </c>
    </row>
    <row r="375" spans="1:10" x14ac:dyDescent="0.25">
      <c r="A375" s="6"/>
      <c r="B375" s="7">
        <f>COUNTA($D$5:$D375)</f>
        <v>370</v>
      </c>
      <c r="C375" s="41" t="s">
        <v>771</v>
      </c>
      <c r="D375" s="7" t="s">
        <v>898</v>
      </c>
      <c r="E375" s="3">
        <v>19362118</v>
      </c>
      <c r="F375" s="7" t="str">
        <f>_xlfn.XLOOKUP(E375,[1]Hoja2!$B:$B,[1]Hoja2!$D:$D,"",0,1)</f>
        <v/>
      </c>
      <c r="G375" s="7"/>
      <c r="H375" s="7" t="s">
        <v>35</v>
      </c>
      <c r="I375" s="11">
        <v>45512</v>
      </c>
      <c r="J375" s="12" t="s">
        <v>543</v>
      </c>
    </row>
    <row r="376" spans="1:10" x14ac:dyDescent="0.25">
      <c r="A376" s="6"/>
      <c r="B376" s="7">
        <f>COUNTA($D$5:$D376)</f>
        <v>371</v>
      </c>
      <c r="C376" s="41" t="s">
        <v>771</v>
      </c>
      <c r="D376" s="7" t="s">
        <v>899</v>
      </c>
      <c r="E376" s="7">
        <v>19362244</v>
      </c>
      <c r="F376" s="7" t="str">
        <f>_xlfn.XLOOKUP(E376,[1]Hoja2!$B:$B,[1]Hoja2!$D:$D,"",0,1)</f>
        <v/>
      </c>
      <c r="G376" s="7"/>
      <c r="H376" s="7" t="s">
        <v>35</v>
      </c>
      <c r="I376" s="11">
        <v>45310</v>
      </c>
      <c r="J376" s="12" t="s">
        <v>543</v>
      </c>
    </row>
    <row r="377" spans="1:10" x14ac:dyDescent="0.25">
      <c r="A377" s="6"/>
      <c r="B377" s="7">
        <f>COUNTA($D$5:$D377)</f>
        <v>372</v>
      </c>
      <c r="C377" s="41" t="s">
        <v>771</v>
      </c>
      <c r="D377" s="7" t="s">
        <v>900</v>
      </c>
      <c r="E377" s="7">
        <v>19362418</v>
      </c>
      <c r="F377" s="7" t="str">
        <f>_xlfn.XLOOKUP(E377,[1]Hoja2!$B:$B,[1]Hoja2!$D:$D,"",0,1)</f>
        <v/>
      </c>
      <c r="G377" s="6"/>
      <c r="H377" s="63" t="s">
        <v>35</v>
      </c>
      <c r="I377" s="11">
        <v>44861</v>
      </c>
      <c r="J377" s="12" t="s">
        <v>543</v>
      </c>
    </row>
    <row r="378" spans="1:10" x14ac:dyDescent="0.25">
      <c r="A378" s="6"/>
      <c r="B378" s="7">
        <f>COUNTA($D$5:$D378)</f>
        <v>373</v>
      </c>
      <c r="C378" s="41" t="s">
        <v>771</v>
      </c>
      <c r="D378" s="7" t="s">
        <v>901</v>
      </c>
      <c r="E378" s="7">
        <v>19363070</v>
      </c>
      <c r="F378" s="7" t="str">
        <f>_xlfn.XLOOKUP(E378,[1]Hoja2!$B:$B,[1]Hoja2!$D:$D,"",0,1)</f>
        <v/>
      </c>
      <c r="G378" s="7"/>
      <c r="H378" s="7" t="s">
        <v>902</v>
      </c>
      <c r="I378" s="11">
        <v>44536</v>
      </c>
      <c r="J378" s="12" t="s">
        <v>543</v>
      </c>
    </row>
    <row r="379" spans="1:10" x14ac:dyDescent="0.25">
      <c r="A379" s="6"/>
      <c r="B379" s="7">
        <f>COUNTA($D$5:$D379)</f>
        <v>374</v>
      </c>
      <c r="C379" s="41" t="s">
        <v>771</v>
      </c>
      <c r="D379" s="7" t="s">
        <v>903</v>
      </c>
      <c r="E379" s="7">
        <v>19363443</v>
      </c>
      <c r="F379" s="7" t="str">
        <f>_xlfn.XLOOKUP(E379,[1]Hoja2!$B:$B,[1]Hoja2!$D:$D,"",0,1)</f>
        <v/>
      </c>
      <c r="G379" s="7"/>
      <c r="H379" s="7" t="s">
        <v>904</v>
      </c>
      <c r="I379" s="11">
        <v>44732</v>
      </c>
      <c r="J379" s="12" t="s">
        <v>543</v>
      </c>
    </row>
    <row r="380" spans="1:10" x14ac:dyDescent="0.25">
      <c r="A380" s="6"/>
      <c r="B380" s="7">
        <f>COUNTA($D$5:$D380)</f>
        <v>375</v>
      </c>
      <c r="C380" s="41" t="s">
        <v>771</v>
      </c>
      <c r="D380" s="7" t="s">
        <v>905</v>
      </c>
      <c r="E380" s="7">
        <v>19363605</v>
      </c>
      <c r="F380" s="7" t="str">
        <f>_xlfn.XLOOKUP(E380,[1]Hoja2!$B:$B,[1]Hoja2!$D:$D,"",0,1)</f>
        <v/>
      </c>
      <c r="G380" s="7"/>
      <c r="H380" s="7" t="s">
        <v>906</v>
      </c>
      <c r="I380" s="11">
        <v>44754</v>
      </c>
      <c r="J380" s="12" t="s">
        <v>543</v>
      </c>
    </row>
    <row r="381" spans="1:10" x14ac:dyDescent="0.25">
      <c r="A381" s="6"/>
      <c r="B381" s="7">
        <f>COUNTA($D$5:$D381)</f>
        <v>376</v>
      </c>
      <c r="C381" s="41" t="s">
        <v>771</v>
      </c>
      <c r="D381" s="7" t="s">
        <v>907</v>
      </c>
      <c r="E381" s="7">
        <v>19363764</v>
      </c>
      <c r="F381" s="7" t="str">
        <f>_xlfn.XLOOKUP(E381,[1]Hoja2!$B:$B,[1]Hoja2!$D:$D,"",0,1)</f>
        <v/>
      </c>
      <c r="G381" s="7"/>
      <c r="H381" s="7" t="s">
        <v>908</v>
      </c>
      <c r="I381" s="11">
        <v>44706</v>
      </c>
      <c r="J381" s="12" t="s">
        <v>543</v>
      </c>
    </row>
    <row r="382" spans="1:10" x14ac:dyDescent="0.25">
      <c r="A382" s="6"/>
      <c r="B382" s="7">
        <f>COUNTA($D$5:$D382)</f>
        <v>377</v>
      </c>
      <c r="C382" s="41" t="s">
        <v>771</v>
      </c>
      <c r="D382" s="7" t="s">
        <v>909</v>
      </c>
      <c r="E382" s="7">
        <v>19363838</v>
      </c>
      <c r="F382" s="7" t="str">
        <f>_xlfn.XLOOKUP(E382,[1]Hoja2!$B:$B,[1]Hoja2!$D:$D,"",0,1)</f>
        <v/>
      </c>
      <c r="G382" s="7"/>
      <c r="H382" s="7" t="s">
        <v>910</v>
      </c>
      <c r="I382" s="11">
        <v>44715</v>
      </c>
      <c r="J382" s="12" t="s">
        <v>543</v>
      </c>
    </row>
    <row r="383" spans="1:10" x14ac:dyDescent="0.25">
      <c r="A383" s="6"/>
      <c r="B383" s="7">
        <f>COUNTA($D$5:$D383)</f>
        <v>378</v>
      </c>
      <c r="C383" s="41" t="s">
        <v>771</v>
      </c>
      <c r="D383" s="7" t="s">
        <v>911</v>
      </c>
      <c r="E383" s="7">
        <v>19364148</v>
      </c>
      <c r="F383" s="7" t="str">
        <f>_xlfn.XLOOKUP(E383,[1]Hoja2!$B:$B,[1]Hoja2!$D:$D,"",0,1)</f>
        <v/>
      </c>
      <c r="G383" s="7"/>
      <c r="H383" s="7" t="s">
        <v>912</v>
      </c>
      <c r="I383" s="11">
        <v>44592</v>
      </c>
      <c r="J383" s="12" t="s">
        <v>543</v>
      </c>
    </row>
    <row r="384" spans="1:10" x14ac:dyDescent="0.25">
      <c r="A384" s="6"/>
      <c r="B384" s="7">
        <f>COUNTA($D$5:$D384)</f>
        <v>379</v>
      </c>
      <c r="C384" s="41" t="s">
        <v>771</v>
      </c>
      <c r="D384" s="7" t="s">
        <v>913</v>
      </c>
      <c r="E384" s="7">
        <v>19364212</v>
      </c>
      <c r="F384" s="7" t="str">
        <f>_xlfn.XLOOKUP(E384,[1]Hoja2!$B:$B,[1]Hoja2!$D:$D,"",0,1)</f>
        <v/>
      </c>
      <c r="G384" s="7"/>
      <c r="H384" s="7" t="s">
        <v>914</v>
      </c>
      <c r="I384" s="11">
        <v>44620</v>
      </c>
      <c r="J384" s="12" t="s">
        <v>543</v>
      </c>
    </row>
    <row r="385" spans="1:10" x14ac:dyDescent="0.25">
      <c r="A385" s="6"/>
      <c r="B385" s="7">
        <f>COUNTA($D$5:$D385)</f>
        <v>380</v>
      </c>
      <c r="C385" s="41" t="s">
        <v>771</v>
      </c>
      <c r="D385" s="7" t="s">
        <v>915</v>
      </c>
      <c r="E385" s="7">
        <v>19364301</v>
      </c>
      <c r="F385" s="7" t="str">
        <f>_xlfn.XLOOKUP(E385,[1]Hoja2!$B:$B,[1]Hoja2!$D:$D,"",0,1)</f>
        <v/>
      </c>
      <c r="G385" s="7"/>
      <c r="H385" s="3" t="s">
        <v>918</v>
      </c>
      <c r="I385" s="11">
        <v>44652</v>
      </c>
      <c r="J385" s="12" t="s">
        <v>543</v>
      </c>
    </row>
    <row r="386" spans="1:10" x14ac:dyDescent="0.25">
      <c r="A386" s="6"/>
      <c r="B386" s="7">
        <f>COUNTA($D$5:$D386)</f>
        <v>381</v>
      </c>
      <c r="C386" s="41" t="s">
        <v>771</v>
      </c>
      <c r="D386" s="7" t="s">
        <v>916</v>
      </c>
      <c r="E386" s="7">
        <v>19364405</v>
      </c>
      <c r="F386" s="7" t="str">
        <f>_xlfn.XLOOKUP(E386,[1]Hoja2!$B:$B,[1]Hoja2!$D:$D,"",0,1)</f>
        <v/>
      </c>
      <c r="G386" s="7"/>
      <c r="H386" s="7" t="s">
        <v>917</v>
      </c>
      <c r="I386" s="11">
        <v>44665</v>
      </c>
      <c r="J386" s="12" t="s">
        <v>543</v>
      </c>
    </row>
    <row r="387" spans="1:10" x14ac:dyDescent="0.25">
      <c r="A387" s="6"/>
      <c r="B387" s="7">
        <f>COUNTA($D$5:$D387)</f>
        <v>382</v>
      </c>
      <c r="C387" s="41" t="s">
        <v>771</v>
      </c>
      <c r="D387" s="7" t="s">
        <v>919</v>
      </c>
      <c r="E387" s="7">
        <v>19364534</v>
      </c>
      <c r="F387" s="7" t="str">
        <f>_xlfn.XLOOKUP(E387,[1]Hoja2!$B:$B,[1]Hoja2!$D:$D,"",0,1)</f>
        <v/>
      </c>
      <c r="G387" s="7"/>
      <c r="H387" s="7" t="s">
        <v>920</v>
      </c>
      <c r="I387" s="11">
        <v>44623</v>
      </c>
      <c r="J387" s="12" t="s">
        <v>543</v>
      </c>
    </row>
    <row r="388" spans="1:10" x14ac:dyDescent="0.25">
      <c r="A388" s="6"/>
      <c r="B388" s="7">
        <f>COUNTA($D$5:$D388)</f>
        <v>383</v>
      </c>
      <c r="C388" s="41" t="s">
        <v>771</v>
      </c>
      <c r="D388" s="7" t="s">
        <v>921</v>
      </c>
      <c r="E388" s="7">
        <v>19364746</v>
      </c>
      <c r="F388" s="7"/>
      <c r="G388" s="7"/>
      <c r="H388" s="7" t="s">
        <v>922</v>
      </c>
      <c r="I388" s="11">
        <v>44862</v>
      </c>
      <c r="J388" s="12" t="s">
        <v>543</v>
      </c>
    </row>
    <row r="389" spans="1:10" x14ac:dyDescent="0.25">
      <c r="A389" s="6"/>
      <c r="B389" s="7">
        <f>COUNTA($D$5:$D389)</f>
        <v>384</v>
      </c>
      <c r="C389" s="41"/>
      <c r="D389" s="7" t="s">
        <v>925</v>
      </c>
      <c r="E389" s="7">
        <v>19365562</v>
      </c>
      <c r="F389" s="7"/>
      <c r="G389" s="7"/>
      <c r="H389" s="7" t="s">
        <v>927</v>
      </c>
      <c r="I389" s="11">
        <v>45282</v>
      </c>
      <c r="J389" s="12" t="s">
        <v>543</v>
      </c>
    </row>
    <row r="390" spans="1:10" x14ac:dyDescent="0.25">
      <c r="A390" s="6"/>
      <c r="B390" s="7">
        <f>COUNTA($D$5:$D390)</f>
        <v>385</v>
      </c>
      <c r="C390" s="41"/>
      <c r="D390" s="7" t="s">
        <v>928</v>
      </c>
      <c r="E390" s="7">
        <v>19365623</v>
      </c>
      <c r="F390" s="7"/>
      <c r="G390" s="7"/>
      <c r="H390" s="7" t="s">
        <v>926</v>
      </c>
      <c r="I390" s="11">
        <v>45310</v>
      </c>
      <c r="J390" s="12" t="s">
        <v>543</v>
      </c>
    </row>
    <row r="391" spans="1:10" x14ac:dyDescent="0.25">
      <c r="A391" s="6"/>
      <c r="B391" s="7">
        <f>COUNTA($D$5:$D391)</f>
        <v>386</v>
      </c>
      <c r="C391" s="41"/>
      <c r="D391" s="7" t="s">
        <v>923</v>
      </c>
      <c r="E391" s="7">
        <v>19365754</v>
      </c>
      <c r="F391" s="7"/>
      <c r="G391" s="7"/>
      <c r="H391" s="7" t="s">
        <v>929</v>
      </c>
      <c r="I391" s="11">
        <v>44950</v>
      </c>
      <c r="J391" s="12" t="s">
        <v>543</v>
      </c>
    </row>
    <row r="392" spans="1:10" x14ac:dyDescent="0.25">
      <c r="A392" s="6"/>
      <c r="B392" s="7">
        <f>COUNTA($D$5:$D392)</f>
        <v>387</v>
      </c>
      <c r="C392" s="41"/>
      <c r="D392" s="7" t="s">
        <v>924</v>
      </c>
      <c r="E392" s="7">
        <v>19365799</v>
      </c>
      <c r="F392" s="7"/>
      <c r="G392" s="7"/>
      <c r="H392" s="7" t="s">
        <v>930</v>
      </c>
      <c r="I392" s="11">
        <v>44977</v>
      </c>
      <c r="J392" s="12" t="s">
        <v>543</v>
      </c>
    </row>
    <row r="393" spans="1:10" x14ac:dyDescent="0.25">
      <c r="A393" s="6"/>
      <c r="B393" s="7">
        <f>COUNTA($D$5:$D393)</f>
        <v>388</v>
      </c>
      <c r="C393" s="41"/>
      <c r="D393" s="7" t="s">
        <v>933</v>
      </c>
      <c r="E393" s="7">
        <v>19365894</v>
      </c>
      <c r="F393" s="7"/>
      <c r="G393" s="7"/>
      <c r="H393" s="7" t="s">
        <v>932</v>
      </c>
      <c r="I393" s="11">
        <v>45013</v>
      </c>
      <c r="J393" s="12" t="s">
        <v>543</v>
      </c>
    </row>
    <row r="394" spans="1:10" x14ac:dyDescent="0.25">
      <c r="A394" s="6"/>
      <c r="B394" s="7">
        <f>COUNTA($D$5:$D394)</f>
        <v>389</v>
      </c>
      <c r="C394" s="41"/>
      <c r="D394" s="7" t="s">
        <v>934</v>
      </c>
      <c r="E394" s="7">
        <v>19365932</v>
      </c>
      <c r="F394" s="7"/>
      <c r="G394" s="7"/>
      <c r="H394" s="7" t="s">
        <v>935</v>
      </c>
      <c r="I394" s="11">
        <v>45139</v>
      </c>
      <c r="J394" s="12" t="s">
        <v>543</v>
      </c>
    </row>
    <row r="395" spans="1:10" x14ac:dyDescent="0.25">
      <c r="A395" s="6"/>
      <c r="B395" s="7">
        <f>COUNTA($D$5:$D395)</f>
        <v>390</v>
      </c>
      <c r="C395" s="41"/>
      <c r="D395" s="7" t="s">
        <v>936</v>
      </c>
      <c r="E395" s="7">
        <v>19366030</v>
      </c>
      <c r="F395" s="7"/>
      <c r="G395" s="7"/>
      <c r="H395" s="7" t="s">
        <v>937</v>
      </c>
      <c r="I395" s="11">
        <v>45163</v>
      </c>
      <c r="J395" s="12" t="s">
        <v>543</v>
      </c>
    </row>
    <row r="396" spans="1:10" x14ac:dyDescent="0.25">
      <c r="A396" s="6"/>
      <c r="B396" s="7">
        <f>COUNTA($D$5:$D396)</f>
        <v>391</v>
      </c>
      <c r="C396" s="41"/>
      <c r="D396" s="7" t="s">
        <v>938</v>
      </c>
      <c r="E396" s="7">
        <v>19366074</v>
      </c>
      <c r="F396" s="7"/>
      <c r="G396" s="7"/>
      <c r="H396" s="7" t="s">
        <v>35</v>
      </c>
      <c r="I396" s="11">
        <v>44984</v>
      </c>
      <c r="J396" s="12" t="s">
        <v>543</v>
      </c>
    </row>
    <row r="397" spans="1:10" x14ac:dyDescent="0.25">
      <c r="A397" s="6"/>
      <c r="B397" s="7">
        <f>COUNTA($D$5:$D397)</f>
        <v>392</v>
      </c>
      <c r="C397" s="41"/>
      <c r="D397" s="7" t="s">
        <v>939</v>
      </c>
      <c r="E397" s="7">
        <v>19366178</v>
      </c>
      <c r="F397" s="7"/>
      <c r="G397" s="7"/>
      <c r="H397" s="7" t="s">
        <v>940</v>
      </c>
      <c r="I397" s="11">
        <v>44958</v>
      </c>
      <c r="J397" s="12" t="s">
        <v>543</v>
      </c>
    </row>
    <row r="398" spans="1:10" x14ac:dyDescent="0.25">
      <c r="A398" s="6"/>
      <c r="B398" s="7">
        <f>COUNTA($D$5:$D398)</f>
        <v>393</v>
      </c>
      <c r="C398" s="41"/>
      <c r="D398" s="7" t="s">
        <v>941</v>
      </c>
      <c r="E398" s="7">
        <v>19366195</v>
      </c>
      <c r="F398" s="7"/>
      <c r="G398" s="7"/>
      <c r="H398" s="7" t="s">
        <v>940</v>
      </c>
      <c r="I398" s="11">
        <v>45052</v>
      </c>
      <c r="J398" s="12" t="s">
        <v>543</v>
      </c>
    </row>
    <row r="399" spans="1:10" x14ac:dyDescent="0.25">
      <c r="A399" s="6"/>
      <c r="B399" s="7">
        <f>COUNTA($D$5:$D399)</f>
        <v>394</v>
      </c>
      <c r="C399" s="41"/>
      <c r="D399" s="7" t="s">
        <v>942</v>
      </c>
      <c r="E399" s="7">
        <v>19366229</v>
      </c>
      <c r="F399" s="7"/>
      <c r="G399" s="7"/>
      <c r="H399" s="7" t="s">
        <v>940</v>
      </c>
      <c r="I399" s="11">
        <v>45002</v>
      </c>
      <c r="J399" s="12" t="s">
        <v>543</v>
      </c>
    </row>
    <row r="400" spans="1:10" x14ac:dyDescent="0.25">
      <c r="A400" s="6"/>
      <c r="B400" s="7">
        <f>COUNTA($D$5:$D400)</f>
        <v>395</v>
      </c>
      <c r="C400" s="41"/>
      <c r="D400" s="7" t="s">
        <v>943</v>
      </c>
      <c r="E400" s="7">
        <v>19370802</v>
      </c>
      <c r="F400" s="7"/>
      <c r="G400" s="7"/>
      <c r="H400" s="7" t="s">
        <v>940</v>
      </c>
      <c r="I400" s="11">
        <v>44977</v>
      </c>
      <c r="J400" s="12" t="s">
        <v>543</v>
      </c>
    </row>
    <row r="401" spans="1:10" x14ac:dyDescent="0.25">
      <c r="A401" s="6"/>
      <c r="B401" s="7">
        <f>COUNTA($D$5:$D401)</f>
        <v>396</v>
      </c>
      <c r="C401" s="41"/>
      <c r="D401" s="7" t="s">
        <v>944</v>
      </c>
      <c r="E401" s="7">
        <v>19370882</v>
      </c>
      <c r="F401" s="7"/>
      <c r="G401" s="7"/>
      <c r="H401" s="7" t="s">
        <v>940</v>
      </c>
      <c r="I401" s="11">
        <v>44977</v>
      </c>
      <c r="J401" s="12" t="s">
        <v>543</v>
      </c>
    </row>
    <row r="402" spans="1:10" x14ac:dyDescent="0.25">
      <c r="A402" s="6"/>
      <c r="B402" s="7">
        <f>COUNTA($D$5:$D402)</f>
        <v>397</v>
      </c>
      <c r="C402" s="41"/>
      <c r="D402" s="7" t="s">
        <v>945</v>
      </c>
      <c r="E402" s="7">
        <v>19371057</v>
      </c>
      <c r="F402" s="7"/>
      <c r="G402" s="7"/>
      <c r="H402" s="7" t="s">
        <v>940</v>
      </c>
      <c r="I402" s="11">
        <v>45163</v>
      </c>
      <c r="J402" s="12" t="s">
        <v>543</v>
      </c>
    </row>
    <row r="403" spans="1:10" x14ac:dyDescent="0.25">
      <c r="A403" s="6"/>
      <c r="B403" s="7">
        <f>COUNTA($D$5:$D403)</f>
        <v>398</v>
      </c>
      <c r="C403" s="41"/>
      <c r="D403" s="7" t="s">
        <v>946</v>
      </c>
      <c r="E403" s="7">
        <v>19371154</v>
      </c>
      <c r="F403" s="7"/>
      <c r="G403" s="7"/>
      <c r="H403" s="7" t="s">
        <v>940</v>
      </c>
      <c r="I403" s="11">
        <v>44953</v>
      </c>
      <c r="J403" s="12" t="s">
        <v>543</v>
      </c>
    </row>
    <row r="404" spans="1:10" x14ac:dyDescent="0.25">
      <c r="A404" s="6"/>
      <c r="B404" s="7">
        <f>COUNTA($D$5:$D404)</f>
        <v>399</v>
      </c>
      <c r="C404" s="41"/>
      <c r="D404" s="7" t="s">
        <v>947</v>
      </c>
      <c r="E404" s="7">
        <v>19371224</v>
      </c>
      <c r="F404" s="7"/>
      <c r="G404" s="7"/>
      <c r="H404" s="7" t="s">
        <v>940</v>
      </c>
      <c r="I404" s="11">
        <v>45043</v>
      </c>
      <c r="J404" s="12" t="s">
        <v>543</v>
      </c>
    </row>
    <row r="405" spans="1:10" x14ac:dyDescent="0.25">
      <c r="A405" s="6"/>
      <c r="B405" s="7">
        <f>COUNTA($D$5:$D405)</f>
        <v>400</v>
      </c>
      <c r="C405" s="41"/>
      <c r="D405" s="7" t="s">
        <v>948</v>
      </c>
      <c r="E405" s="7">
        <v>19371276</v>
      </c>
      <c r="F405" s="7"/>
      <c r="G405" s="7"/>
      <c r="H405" s="7" t="s">
        <v>940</v>
      </c>
      <c r="I405" s="11">
        <v>45013</v>
      </c>
      <c r="J405" s="12" t="s">
        <v>543</v>
      </c>
    </row>
    <row r="406" spans="1:10" x14ac:dyDescent="0.25">
      <c r="A406" s="6"/>
      <c r="B406" s="7">
        <f>COUNTA($D$5:$D406)</f>
        <v>401</v>
      </c>
      <c r="C406" s="41"/>
      <c r="D406" s="7" t="s">
        <v>949</v>
      </c>
      <c r="E406" s="7">
        <v>19371361</v>
      </c>
      <c r="F406" s="7"/>
      <c r="G406" s="7"/>
      <c r="H406" s="7" t="s">
        <v>940</v>
      </c>
      <c r="I406" s="11">
        <v>45288</v>
      </c>
      <c r="J406" s="12" t="s">
        <v>543</v>
      </c>
    </row>
    <row r="407" spans="1:10" x14ac:dyDescent="0.25">
      <c r="A407" s="6"/>
      <c r="B407" s="7">
        <f>COUNTA($D$5:$D407)</f>
        <v>402</v>
      </c>
      <c r="C407" s="41"/>
      <c r="D407" s="7" t="s">
        <v>950</v>
      </c>
      <c r="E407" s="7">
        <v>19371490</v>
      </c>
      <c r="F407" s="7"/>
      <c r="G407" s="7"/>
      <c r="H407" s="7" t="s">
        <v>940</v>
      </c>
      <c r="I407" s="11">
        <v>45077</v>
      </c>
      <c r="J407" s="12" t="s">
        <v>543</v>
      </c>
    </row>
    <row r="408" spans="1:10" x14ac:dyDescent="0.25">
      <c r="A408" s="6"/>
      <c r="B408" s="7">
        <f>COUNTA($D$5:$D408)</f>
        <v>403</v>
      </c>
      <c r="C408" s="41"/>
      <c r="D408" s="7" t="s">
        <v>951</v>
      </c>
      <c r="E408" s="7">
        <v>19371601</v>
      </c>
      <c r="F408" s="7"/>
      <c r="G408" s="7"/>
      <c r="H408" s="7" t="s">
        <v>952</v>
      </c>
      <c r="I408" s="11">
        <v>44862</v>
      </c>
      <c r="J408" s="12" t="s">
        <v>543</v>
      </c>
    </row>
    <row r="409" spans="1:10" x14ac:dyDescent="0.25">
      <c r="A409" s="6"/>
      <c r="B409" s="7">
        <f>COUNTA($D$5:$D409)</f>
        <v>404</v>
      </c>
      <c r="C409" s="41"/>
      <c r="D409" s="7" t="s">
        <v>953</v>
      </c>
      <c r="E409" s="7">
        <v>19372248</v>
      </c>
      <c r="F409" s="7"/>
      <c r="G409" s="7"/>
      <c r="H409" s="7" t="s">
        <v>954</v>
      </c>
      <c r="I409" s="11">
        <v>45100</v>
      </c>
      <c r="J409" s="12" t="s">
        <v>543</v>
      </c>
    </row>
    <row r="410" spans="1:10" x14ac:dyDescent="0.25">
      <c r="A410" s="6"/>
      <c r="B410" s="7">
        <f>COUNTA($D$5:$D410)</f>
        <v>405</v>
      </c>
      <c r="C410" s="41"/>
      <c r="D410" s="7" t="s">
        <v>955</v>
      </c>
      <c r="E410" s="7">
        <v>19372384</v>
      </c>
      <c r="F410" s="7"/>
      <c r="G410" s="7"/>
      <c r="H410" s="7" t="s">
        <v>956</v>
      </c>
      <c r="I410" s="11">
        <v>45291</v>
      </c>
      <c r="J410" s="12" t="s">
        <v>543</v>
      </c>
    </row>
    <row r="411" spans="1:10" x14ac:dyDescent="0.25">
      <c r="A411" s="6"/>
      <c r="B411" s="7">
        <f>COUNTA($D$5:$D411)</f>
        <v>406</v>
      </c>
      <c r="C411" s="41"/>
      <c r="D411" s="7" t="s">
        <v>957</v>
      </c>
      <c r="E411" s="7">
        <v>19372517</v>
      </c>
      <c r="F411" s="7"/>
      <c r="G411" s="7"/>
      <c r="H411" s="7" t="s">
        <v>958</v>
      </c>
      <c r="I411" s="11">
        <v>45322</v>
      </c>
      <c r="J411" s="12" t="s">
        <v>543</v>
      </c>
    </row>
    <row r="412" spans="1:10" x14ac:dyDescent="0.25">
      <c r="A412" s="6"/>
      <c r="B412" s="7">
        <f>COUNTA($D$5:$D412)</f>
        <v>407</v>
      </c>
      <c r="C412" s="41"/>
      <c r="D412" s="7" t="s">
        <v>960</v>
      </c>
      <c r="E412" s="7">
        <v>19372692</v>
      </c>
      <c r="F412" s="7"/>
      <c r="G412" s="7"/>
      <c r="H412" s="7" t="s">
        <v>959</v>
      </c>
      <c r="I412" s="11">
        <v>45509</v>
      </c>
      <c r="J412" s="12" t="s">
        <v>543</v>
      </c>
    </row>
    <row r="413" spans="1:10" x14ac:dyDescent="0.25">
      <c r="A413" s="6"/>
      <c r="B413" s="7">
        <f>COUNTA($D$5:$D413)</f>
        <v>408</v>
      </c>
      <c r="C413" s="41"/>
      <c r="D413" s="7" t="s">
        <v>961</v>
      </c>
      <c r="E413" s="7">
        <v>19373055</v>
      </c>
      <c r="F413" s="7"/>
      <c r="G413" s="7"/>
      <c r="H413" s="7" t="s">
        <v>962</v>
      </c>
      <c r="I413" s="11">
        <v>45338</v>
      </c>
      <c r="J413" s="12" t="s">
        <v>543</v>
      </c>
    </row>
    <row r="414" spans="1:10" x14ac:dyDescent="0.25">
      <c r="A414" s="6"/>
      <c r="B414" s="7">
        <f>COUNTA($D$5:$D414)</f>
        <v>409</v>
      </c>
      <c r="C414" s="41"/>
      <c r="D414" s="7" t="s">
        <v>963</v>
      </c>
      <c r="E414" s="7">
        <v>19373119</v>
      </c>
      <c r="F414" s="7"/>
      <c r="G414" s="7"/>
      <c r="H414" s="7" t="s">
        <v>966</v>
      </c>
      <c r="I414" s="11">
        <v>45351</v>
      </c>
      <c r="J414" s="12" t="s">
        <v>543</v>
      </c>
    </row>
    <row r="415" spans="1:10" x14ac:dyDescent="0.25">
      <c r="A415" s="6"/>
      <c r="B415" s="7">
        <f>COUNTA($D$5:$D415)</f>
        <v>410</v>
      </c>
      <c r="C415" s="41"/>
      <c r="D415" s="7" t="s">
        <v>965</v>
      </c>
      <c r="E415" s="7">
        <v>19373324</v>
      </c>
      <c r="F415" s="7"/>
      <c r="G415" s="7"/>
      <c r="H415" s="7" t="s">
        <v>964</v>
      </c>
      <c r="I415" s="11">
        <v>45378</v>
      </c>
      <c r="J415" s="12" t="s">
        <v>543</v>
      </c>
    </row>
    <row r="416" spans="1:10" x14ac:dyDescent="0.25">
      <c r="A416" s="6"/>
      <c r="B416" s="7">
        <f>COUNTA($D$5:$D416)</f>
        <v>411</v>
      </c>
      <c r="C416" s="41"/>
      <c r="D416" s="7" t="s">
        <v>967</v>
      </c>
      <c r="E416" s="7">
        <v>19373413</v>
      </c>
      <c r="F416" s="7"/>
      <c r="G416" s="7"/>
      <c r="H416" s="7" t="s">
        <v>969</v>
      </c>
      <c r="I416" s="11">
        <v>45404</v>
      </c>
      <c r="J416" s="12" t="s">
        <v>543</v>
      </c>
    </row>
    <row r="417" spans="1:10" x14ac:dyDescent="0.25">
      <c r="A417" s="6"/>
      <c r="B417" s="7">
        <f>COUNTA($D$5:$D417)</f>
        <v>412</v>
      </c>
      <c r="C417" s="41"/>
      <c r="D417" s="7" t="s">
        <v>968</v>
      </c>
      <c r="E417" s="7">
        <v>19373484</v>
      </c>
      <c r="F417" s="7"/>
      <c r="G417" s="7"/>
      <c r="H417" s="7" t="s">
        <v>970</v>
      </c>
      <c r="I417" s="11">
        <v>45426</v>
      </c>
      <c r="J417" s="12" t="s">
        <v>543</v>
      </c>
    </row>
    <row r="418" spans="1:10" x14ac:dyDescent="0.25">
      <c r="A418" s="6"/>
      <c r="B418" s="7">
        <f>COUNTA($D$5:$D418)</f>
        <v>413</v>
      </c>
      <c r="C418" s="41"/>
      <c r="D418" s="7" t="s">
        <v>971</v>
      </c>
      <c r="E418" s="7">
        <v>19373665</v>
      </c>
      <c r="F418" s="7"/>
      <c r="G418" s="7"/>
      <c r="H418" s="7" t="s">
        <v>972</v>
      </c>
      <c r="I418" s="11">
        <v>45310</v>
      </c>
      <c r="J418" s="12" t="s">
        <v>543</v>
      </c>
    </row>
    <row r="419" spans="1:10" x14ac:dyDescent="0.25">
      <c r="A419" s="6"/>
      <c r="B419" s="7">
        <f>COUNTA($D$5:$D419)</f>
        <v>414</v>
      </c>
      <c r="C419" s="41"/>
      <c r="D419" s="7" t="s">
        <v>973</v>
      </c>
      <c r="E419" s="7">
        <v>19373785</v>
      </c>
      <c r="F419" s="7"/>
      <c r="G419" s="7"/>
      <c r="H419" s="7" t="s">
        <v>975</v>
      </c>
      <c r="I419" s="11">
        <v>45338</v>
      </c>
      <c r="J419" s="12" t="s">
        <v>543</v>
      </c>
    </row>
    <row r="420" spans="1:10" x14ac:dyDescent="0.25">
      <c r="A420" s="6"/>
      <c r="B420" s="7">
        <f>COUNTA($D$5:$D420)</f>
        <v>415</v>
      </c>
      <c r="C420" s="41"/>
      <c r="D420" s="7" t="s">
        <v>911</v>
      </c>
      <c r="E420" s="7">
        <v>19373847</v>
      </c>
      <c r="F420" s="7"/>
      <c r="G420" s="7"/>
      <c r="H420" s="7" t="s">
        <v>974</v>
      </c>
      <c r="I420" s="11">
        <v>45378</v>
      </c>
      <c r="J420" s="12" t="s">
        <v>543</v>
      </c>
    </row>
    <row r="421" spans="1:10" x14ac:dyDescent="0.25">
      <c r="A421" s="6"/>
      <c r="B421" s="7">
        <f>COUNTA($D$5:$D421)</f>
        <v>416</v>
      </c>
      <c r="C421" s="41"/>
      <c r="D421" s="7" t="s">
        <v>976</v>
      </c>
      <c r="E421" s="7">
        <v>19374482</v>
      </c>
      <c r="F421" s="7"/>
      <c r="G421" s="7"/>
      <c r="H421" s="7" t="s">
        <v>977</v>
      </c>
      <c r="I421" s="11">
        <v>45355</v>
      </c>
      <c r="J421" s="12" t="s">
        <v>543</v>
      </c>
    </row>
    <row r="422" spans="1:10" x14ac:dyDescent="0.25">
      <c r="A422" s="6"/>
      <c r="B422" s="7">
        <f>COUNTA($D$5:$D422)</f>
        <v>417</v>
      </c>
      <c r="C422" s="41"/>
      <c r="D422" s="7" t="s">
        <v>978</v>
      </c>
      <c r="E422" s="7">
        <v>19374595</v>
      </c>
      <c r="F422" s="7"/>
      <c r="G422" s="7"/>
      <c r="H422" s="7" t="s">
        <v>979</v>
      </c>
      <c r="I422" s="11">
        <v>45378</v>
      </c>
      <c r="J422" s="12" t="s">
        <v>543</v>
      </c>
    </row>
    <row r="423" spans="1:10" x14ac:dyDescent="0.25">
      <c r="A423" s="6"/>
      <c r="B423" s="7">
        <f>COUNTA($D$5:$D423)</f>
        <v>418</v>
      </c>
      <c r="C423" s="41"/>
      <c r="D423" s="7" t="s">
        <v>980</v>
      </c>
      <c r="E423" s="7">
        <v>19374770</v>
      </c>
      <c r="F423" s="7"/>
      <c r="G423" s="7"/>
      <c r="H423" s="7" t="s">
        <v>981</v>
      </c>
      <c r="I423" s="11">
        <v>45432</v>
      </c>
      <c r="J423" s="12" t="s">
        <v>543</v>
      </c>
    </row>
    <row r="424" spans="1:10" x14ac:dyDescent="0.25">
      <c r="A424" s="6"/>
      <c r="B424" s="7">
        <f>COUNTA($D$5:$D424)</f>
        <v>419</v>
      </c>
      <c r="C424" s="41"/>
      <c r="D424" s="7" t="s">
        <v>982</v>
      </c>
      <c r="E424" s="7">
        <v>19374824</v>
      </c>
      <c r="F424" s="7"/>
      <c r="G424" s="7"/>
      <c r="H424" s="7" t="s">
        <v>983</v>
      </c>
      <c r="I424" s="11">
        <v>45481</v>
      </c>
      <c r="J424" s="12" t="s">
        <v>543</v>
      </c>
    </row>
    <row r="425" spans="1:10" x14ac:dyDescent="0.25">
      <c r="A425" s="6"/>
      <c r="B425" s="7">
        <f>COUNTA($D$5:$D425)</f>
        <v>420</v>
      </c>
      <c r="C425" s="41"/>
      <c r="D425" s="7" t="s">
        <v>984</v>
      </c>
      <c r="E425" s="7">
        <v>19375327</v>
      </c>
      <c r="F425" s="7"/>
      <c r="G425" s="7"/>
      <c r="H425" s="7" t="s">
        <v>985</v>
      </c>
      <c r="I425" s="11">
        <v>45321</v>
      </c>
      <c r="J425" s="12" t="s">
        <v>543</v>
      </c>
    </row>
    <row r="426" spans="1:10" x14ac:dyDescent="0.25">
      <c r="A426" s="6"/>
      <c r="B426" s="7"/>
      <c r="C426" s="41"/>
      <c r="D426" s="7" t="s">
        <v>986</v>
      </c>
      <c r="E426" s="7">
        <v>19375436</v>
      </c>
      <c r="F426" s="7"/>
      <c r="G426" s="7"/>
      <c r="H426" s="7" t="s">
        <v>987</v>
      </c>
      <c r="I426" s="11">
        <v>45453</v>
      </c>
      <c r="J426" s="12" t="s">
        <v>543</v>
      </c>
    </row>
    <row r="427" spans="1:10" x14ac:dyDescent="0.25">
      <c r="A427" s="6"/>
      <c r="B427" s="7"/>
      <c r="C427" s="41"/>
      <c r="D427" s="7" t="s">
        <v>988</v>
      </c>
      <c r="E427" s="7">
        <v>19375772</v>
      </c>
      <c r="F427" s="7"/>
      <c r="G427" s="7"/>
      <c r="H427" s="7" t="s">
        <v>989</v>
      </c>
      <c r="I427" s="11">
        <v>45427</v>
      </c>
      <c r="J427" s="12" t="s">
        <v>543</v>
      </c>
    </row>
    <row r="428" spans="1:10" x14ac:dyDescent="0.25">
      <c r="A428" s="6"/>
      <c r="B428" s="7"/>
      <c r="C428" s="41"/>
      <c r="D428" s="7" t="s">
        <v>990</v>
      </c>
      <c r="E428" s="7">
        <v>19375832</v>
      </c>
      <c r="F428" s="7"/>
      <c r="G428" s="7"/>
      <c r="H428" s="7" t="s">
        <v>991</v>
      </c>
      <c r="I428" s="11">
        <v>45581</v>
      </c>
      <c r="J428" s="12" t="s">
        <v>543</v>
      </c>
    </row>
    <row r="429" spans="1:10" x14ac:dyDescent="0.25">
      <c r="A429" s="6"/>
      <c r="B429" s="7"/>
      <c r="C429" s="41"/>
      <c r="D429" s="7"/>
      <c r="E429" s="7"/>
      <c r="F429" s="7"/>
      <c r="G429" s="7"/>
      <c r="H429" s="7"/>
      <c r="I429" s="11"/>
      <c r="J429" s="12"/>
    </row>
    <row r="430" spans="1:10" x14ac:dyDescent="0.25">
      <c r="A430" s="6"/>
      <c r="B430" s="7"/>
      <c r="C430" s="41"/>
      <c r="D430" s="7"/>
      <c r="E430" s="7"/>
      <c r="F430" s="7"/>
      <c r="G430" s="7"/>
      <c r="H430" s="7"/>
      <c r="I430" s="11"/>
      <c r="J430" s="12"/>
    </row>
    <row r="431" spans="1:10" x14ac:dyDescent="0.25">
      <c r="A431" s="6"/>
      <c r="B431" s="7"/>
      <c r="C431" s="41"/>
      <c r="D431" s="7"/>
      <c r="E431" s="7"/>
      <c r="F431" s="7"/>
      <c r="G431" s="7"/>
      <c r="H431" s="7"/>
      <c r="I431" s="11"/>
      <c r="J431" s="12"/>
    </row>
    <row r="432" spans="1:10" x14ac:dyDescent="0.25">
      <c r="A432" s="6"/>
      <c r="B432" s="7"/>
      <c r="C432" s="41"/>
      <c r="D432" s="7"/>
      <c r="E432" s="7"/>
      <c r="F432" s="7"/>
      <c r="G432" s="7"/>
      <c r="H432" s="7"/>
      <c r="I432" s="11"/>
      <c r="J432" s="12"/>
    </row>
    <row r="433" spans="1:10" x14ac:dyDescent="0.25">
      <c r="A433" s="6"/>
      <c r="B433" s="7"/>
      <c r="C433" s="41"/>
      <c r="D433" s="7"/>
      <c r="E433" s="7"/>
      <c r="F433" s="7"/>
      <c r="G433" s="7"/>
      <c r="H433" s="7"/>
      <c r="I433" s="11"/>
      <c r="J433" s="12"/>
    </row>
    <row r="434" spans="1:10" x14ac:dyDescent="0.25">
      <c r="A434" s="6"/>
      <c r="B434" s="7"/>
      <c r="C434" s="41"/>
      <c r="D434" s="7"/>
      <c r="E434" s="7"/>
      <c r="F434" s="7"/>
      <c r="G434" s="7"/>
      <c r="H434" s="7"/>
      <c r="I434" s="11"/>
      <c r="J434" s="12"/>
    </row>
    <row r="435" spans="1:10" x14ac:dyDescent="0.25">
      <c r="A435" s="6"/>
      <c r="B435" s="7"/>
      <c r="C435" s="41"/>
      <c r="D435" s="7"/>
      <c r="E435" s="7"/>
      <c r="F435" s="7"/>
      <c r="G435" s="7"/>
      <c r="H435" s="7"/>
      <c r="I435" s="11"/>
      <c r="J435" s="12"/>
    </row>
    <row r="436" spans="1:10" x14ac:dyDescent="0.25">
      <c r="A436" s="6"/>
      <c r="B436" s="7"/>
      <c r="C436" s="41"/>
      <c r="D436" s="7"/>
      <c r="E436" s="7"/>
      <c r="F436" s="7"/>
      <c r="G436" s="7"/>
      <c r="H436" s="7"/>
      <c r="I436" s="11"/>
      <c r="J436" s="12"/>
    </row>
    <row r="437" spans="1:10" x14ac:dyDescent="0.25">
      <c r="A437" s="6"/>
      <c r="B437" s="7"/>
      <c r="C437" s="41"/>
      <c r="D437" s="7"/>
      <c r="E437" s="7"/>
      <c r="F437" s="7"/>
      <c r="G437" s="7"/>
      <c r="H437" s="7"/>
      <c r="I437" s="11"/>
      <c r="J437" s="12"/>
    </row>
    <row r="438" spans="1:10" x14ac:dyDescent="0.25">
      <c r="A438" s="6"/>
      <c r="B438" s="7"/>
      <c r="C438" s="41"/>
      <c r="D438" s="7"/>
      <c r="E438" s="7"/>
      <c r="F438" s="7"/>
      <c r="G438" s="7"/>
      <c r="H438" s="7"/>
      <c r="I438" s="11"/>
      <c r="J438" s="12"/>
    </row>
    <row r="439" spans="1:10" x14ac:dyDescent="0.25">
      <c r="A439" s="6"/>
      <c r="B439" s="7"/>
      <c r="C439" s="41"/>
      <c r="D439" s="7"/>
      <c r="E439" s="7"/>
      <c r="F439" s="7"/>
      <c r="G439" s="7"/>
      <c r="H439" s="7"/>
      <c r="I439" s="11"/>
      <c r="J439" s="12"/>
    </row>
    <row r="440" spans="1:10" x14ac:dyDescent="0.25">
      <c r="A440" s="6"/>
      <c r="B440" s="7"/>
      <c r="C440" s="41"/>
      <c r="D440" s="7"/>
      <c r="E440" s="7"/>
      <c r="F440" s="7"/>
      <c r="G440" s="7"/>
      <c r="H440" s="7"/>
      <c r="I440" s="11"/>
      <c r="J440" s="12"/>
    </row>
    <row r="441" spans="1:10" x14ac:dyDescent="0.25">
      <c r="A441" s="6"/>
      <c r="B441" s="7"/>
      <c r="C441" s="41"/>
      <c r="D441" s="7"/>
      <c r="E441" s="7"/>
      <c r="F441" s="7"/>
      <c r="G441" s="7"/>
      <c r="H441" s="7"/>
      <c r="I441" s="11"/>
      <c r="J441" s="12"/>
    </row>
    <row r="442" spans="1:10" x14ac:dyDescent="0.25">
      <c r="A442" s="6"/>
      <c r="B442" s="7"/>
      <c r="C442" s="41"/>
      <c r="D442" s="7"/>
      <c r="E442" s="7"/>
      <c r="F442" s="7"/>
      <c r="G442" s="7"/>
      <c r="H442" s="7"/>
      <c r="I442" s="11"/>
      <c r="J442" s="12"/>
    </row>
    <row r="443" spans="1:10" x14ac:dyDescent="0.25">
      <c r="A443" s="6"/>
      <c r="B443" s="7"/>
      <c r="C443" s="41"/>
      <c r="D443" s="7"/>
      <c r="E443" s="7"/>
      <c r="F443" s="7"/>
      <c r="G443" s="7"/>
      <c r="H443" s="7"/>
      <c r="I443" s="11"/>
      <c r="J443" s="12"/>
    </row>
    <row r="444" spans="1:10" x14ac:dyDescent="0.25">
      <c r="A444" s="6"/>
      <c r="B444" s="7"/>
      <c r="C444" s="41"/>
      <c r="D444" s="7"/>
      <c r="E444" s="7"/>
      <c r="F444" s="7"/>
      <c r="G444" s="7"/>
      <c r="H444" s="7"/>
      <c r="I444" s="11"/>
      <c r="J444" s="12"/>
    </row>
    <row r="445" spans="1:10" x14ac:dyDescent="0.25">
      <c r="A445" s="6"/>
      <c r="B445" s="7"/>
      <c r="C445" s="41"/>
      <c r="D445" s="7"/>
      <c r="E445" s="7"/>
      <c r="F445" s="7"/>
      <c r="G445" s="7"/>
      <c r="H445" s="7"/>
      <c r="I445" s="11"/>
      <c r="J445" s="12"/>
    </row>
    <row r="446" spans="1:10" x14ac:dyDescent="0.25">
      <c r="A446" s="6"/>
      <c r="B446" s="7"/>
      <c r="C446" s="41"/>
      <c r="D446" s="7"/>
      <c r="E446" s="7"/>
      <c r="F446" s="7"/>
      <c r="G446" s="7"/>
      <c r="H446" s="7"/>
      <c r="I446" s="11"/>
      <c r="J446" s="12"/>
    </row>
    <row r="447" spans="1:10" x14ac:dyDescent="0.25">
      <c r="A447" s="6"/>
      <c r="B447" s="7"/>
      <c r="C447" s="41"/>
      <c r="D447" s="7"/>
      <c r="E447" s="7"/>
      <c r="F447" s="7"/>
      <c r="G447" s="7"/>
      <c r="H447" s="7"/>
      <c r="I447" s="11"/>
      <c r="J447" s="12"/>
    </row>
    <row r="448" spans="1:10" x14ac:dyDescent="0.25">
      <c r="A448" s="6"/>
      <c r="B448" s="7">
        <f>COUNTA($D$5:$D448)</f>
        <v>423</v>
      </c>
      <c r="C448" s="41"/>
      <c r="D448" s="7"/>
      <c r="E448" s="7"/>
      <c r="F448" s="7"/>
      <c r="G448" s="7"/>
      <c r="H448" s="7"/>
      <c r="I448" s="11"/>
      <c r="J448" s="12"/>
    </row>
    <row r="449" spans="1:10" x14ac:dyDescent="0.25">
      <c r="A449" s="6"/>
      <c r="B449" s="7">
        <f>COUNTA($D$5:$D449)</f>
        <v>423</v>
      </c>
      <c r="C449" s="41"/>
      <c r="D449" s="7"/>
      <c r="E449" s="7"/>
      <c r="F449" s="7"/>
      <c r="G449" s="7"/>
      <c r="H449" s="7"/>
      <c r="I449" s="11"/>
      <c r="J449" s="12"/>
    </row>
    <row r="450" spans="1:10" x14ac:dyDescent="0.25">
      <c r="A450" s="6"/>
      <c r="B450" s="7">
        <f>COUNTA($D$5:$D450)</f>
        <v>423</v>
      </c>
      <c r="C450" s="41"/>
      <c r="D450" s="7"/>
      <c r="E450" s="7"/>
      <c r="F450" s="7"/>
      <c r="G450" s="7"/>
      <c r="H450" s="7"/>
      <c r="I450" s="11"/>
      <c r="J450" s="12"/>
    </row>
    <row r="451" spans="1:10" x14ac:dyDescent="0.25">
      <c r="A451" s="6"/>
      <c r="B451" s="7">
        <f>COUNTA($D$5:$D451)</f>
        <v>423</v>
      </c>
      <c r="C451" s="41"/>
      <c r="D451" s="7"/>
      <c r="E451" s="7"/>
      <c r="F451" s="7"/>
      <c r="G451" s="7"/>
      <c r="H451" s="7"/>
      <c r="I451" s="11"/>
      <c r="J451" s="12"/>
    </row>
    <row r="452" spans="1:10" x14ac:dyDescent="0.25">
      <c r="A452" s="6"/>
      <c r="B452" s="7">
        <f>COUNTA($D$5:$D452)</f>
        <v>423</v>
      </c>
      <c r="C452" s="41" t="s">
        <v>771</v>
      </c>
      <c r="D452" s="7"/>
      <c r="E452" s="7"/>
      <c r="F452" s="7">
        <f>_xlfn.XLOOKUP(E452,[1]Hoja2!$B:$B,[1]Hoja2!$D:$D,"",0,1)</f>
        <v>0</v>
      </c>
      <c r="G452" s="7"/>
      <c r="H452" s="7"/>
      <c r="I452" s="11"/>
      <c r="J452" s="12" t="s">
        <v>543</v>
      </c>
    </row>
    <row r="453" spans="1:10" x14ac:dyDescent="0.25">
      <c r="B453" s="7">
        <f>COUNTA($D$5:$D453)</f>
        <v>423</v>
      </c>
      <c r="C453" s="41" t="s">
        <v>771</v>
      </c>
      <c r="D453" s="3"/>
      <c r="E453" s="3"/>
      <c r="F453" s="7">
        <f>_xlfn.XLOOKUP(E453,[1]Hoja2!$B:$B,[1]Hoja2!$D:$D,"",0,1)</f>
        <v>0</v>
      </c>
      <c r="G453" s="7"/>
      <c r="H453" s="3"/>
      <c r="I453" s="11"/>
      <c r="J453" s="12" t="s">
        <v>543</v>
      </c>
    </row>
    <row r="454" spans="1:10" x14ac:dyDescent="0.25">
      <c r="B454" s="7">
        <f>COUNTA($D$5:$D454)</f>
        <v>423</v>
      </c>
      <c r="I454" s="47"/>
      <c r="J454" s="8"/>
    </row>
    <row r="455" spans="1:10" x14ac:dyDescent="0.25">
      <c r="B455" s="6"/>
      <c r="I455" s="47"/>
      <c r="J455" s="8"/>
    </row>
    <row r="456" spans="1:10" x14ac:dyDescent="0.25">
      <c r="B456" s="6"/>
      <c r="I456" s="47"/>
      <c r="J456" s="8"/>
    </row>
    <row r="457" spans="1:10" x14ac:dyDescent="0.25">
      <c r="B457" s="6"/>
      <c r="I457" s="47"/>
      <c r="J457" s="8"/>
    </row>
    <row r="458" spans="1:10" x14ac:dyDescent="0.25">
      <c r="B458" s="6"/>
      <c r="I458" s="47"/>
      <c r="J458" s="8"/>
    </row>
    <row r="459" spans="1:10" x14ac:dyDescent="0.25">
      <c r="D459" s="6"/>
      <c r="E459" s="6"/>
      <c r="F459" s="6"/>
      <c r="G459" s="6"/>
      <c r="H459" s="6"/>
      <c r="I459" s="6"/>
      <c r="J459" s="13"/>
    </row>
    <row r="460" spans="1:10" x14ac:dyDescent="0.25">
      <c r="J460" s="8"/>
    </row>
  </sheetData>
  <autoFilter ref="B4:K454" xr:uid="{D0EA48AE-B064-4389-B466-3F48D575CBA0}"/>
  <conditionalFormatting sqref="D5:D458">
    <cfRule type="containsText" dxfId="5" priority="1" operator="containsText" text="´">
      <formula>NOT(ISERROR(SEARCH("´",D5)))</formula>
    </cfRule>
    <cfRule type="containsText" dxfId="4" priority="2" operator="containsText" text=")">
      <formula>NOT(ISERROR(SEARCH(")",D5)))</formula>
    </cfRule>
    <cfRule type="containsText" dxfId="3" priority="3" operator="containsText" text="(">
      <formula>NOT(ISERROR(SEARCH("(",D5)))</formula>
    </cfRule>
    <cfRule type="containsText" dxfId="2" priority="4" operator="containsText" text="/">
      <formula>NOT(ISERROR(SEARCH("/",D5)))</formula>
    </cfRule>
    <cfRule type="containsText" dxfId="1" priority="5" operator="containsText" text=",">
      <formula>NOT(ISERROR(SEARCH(",",D5)))</formula>
    </cfRule>
  </conditionalFormatting>
  <conditionalFormatting sqref="I229:I453">
    <cfRule type="duplicateValues" dxfId="0" priority="6"/>
  </conditionalFormatting>
  <pageMargins left="0.7" right="0.7" top="0.75" bottom="0.75" header="0.3" footer="0.3"/>
  <pageSetup paperSize="9" orientation="portrait" r:id="rId1"/>
  <headerFooter>
    <oddFooter>&amp;C_x000D_&amp;1#&amp;"Calibri"&amp;10&amp;K000000 Clasificación: Confidencial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48AE-B064-4389-B466-3F48D575CBA0}">
  <sheetPr>
    <tabColor rgb="FF92D050"/>
  </sheetPr>
  <dimension ref="A1:K460"/>
  <sheetViews>
    <sheetView showGridLines="0" zoomScale="70" zoomScaleNormal="70" workbookViewId="0">
      <pane ySplit="4" topLeftCell="A325" activePane="bottomLeft" state="frozen"/>
      <selection pane="bottomLeft" activeCell="D283" sqref="D283"/>
    </sheetView>
  </sheetViews>
  <sheetFormatPr baseColWidth="10" defaultRowHeight="15" x14ac:dyDescent="0.25"/>
  <cols>
    <col min="1" max="1" width="2.7109375" customWidth="1"/>
    <col min="2" max="2" width="5.5703125" customWidth="1"/>
    <col min="3" max="3" width="11.7109375" style="58" bestFit="1" customWidth="1"/>
    <col min="4" max="4" width="65.28515625" customWidth="1"/>
    <col min="5" max="5" width="15" customWidth="1"/>
    <col min="6" max="6" width="47.5703125" hidden="1" customWidth="1"/>
    <col min="7" max="7" width="47.140625" hidden="1" customWidth="1"/>
    <col min="8" max="8" width="67" customWidth="1"/>
    <col min="9" max="9" width="15.42578125" bestFit="1" customWidth="1"/>
    <col min="10" max="10" width="36.7109375" bestFit="1" customWidth="1"/>
    <col min="11" max="11" width="10.42578125" bestFit="1" customWidth="1"/>
  </cols>
  <sheetData>
    <row r="1" spans="1:11" ht="6" customHeight="1" x14ac:dyDescent="0.25">
      <c r="J1" s="8"/>
    </row>
    <row r="2" spans="1:11" x14ac:dyDescent="0.25">
      <c r="B2" s="1" t="s">
        <v>339</v>
      </c>
      <c r="C2" s="59"/>
      <c r="D2" s="1"/>
      <c r="E2" s="1"/>
      <c r="F2" s="1"/>
      <c r="G2" s="1"/>
      <c r="H2" s="1"/>
      <c r="I2" s="1"/>
      <c r="J2" s="9"/>
    </row>
    <row r="3" spans="1:11" ht="6" customHeight="1" x14ac:dyDescent="0.25">
      <c r="J3" s="8"/>
    </row>
    <row r="4" spans="1:11" ht="45.75" customHeight="1" x14ac:dyDescent="0.25">
      <c r="B4" s="2" t="s">
        <v>0</v>
      </c>
      <c r="C4" s="60" t="s">
        <v>801</v>
      </c>
      <c r="D4" s="2" t="s">
        <v>2</v>
      </c>
      <c r="E4" s="2" t="s">
        <v>3</v>
      </c>
      <c r="F4" s="2" t="s">
        <v>841</v>
      </c>
      <c r="G4" s="2"/>
      <c r="H4" s="2" t="s">
        <v>4</v>
      </c>
      <c r="I4" s="2" t="s">
        <v>5</v>
      </c>
      <c r="J4" s="2" t="s">
        <v>6</v>
      </c>
      <c r="K4" s="62" t="s">
        <v>895</v>
      </c>
    </row>
    <row r="5" spans="1:11" x14ac:dyDescent="0.25">
      <c r="A5" s="6"/>
      <c r="B5" s="7">
        <f>COUNTA($D$5:$D5)</f>
        <v>1</v>
      </c>
      <c r="C5" s="41"/>
      <c r="D5" s="7" t="s">
        <v>7</v>
      </c>
      <c r="E5" s="7">
        <v>17999032</v>
      </c>
      <c r="F5" s="7" t="str">
        <f>_xlfn.XLOOKUP(E5,[1]Hoja2!$B:$B,[1]Hoja2!$D:$D,"",0,1)</f>
        <v>Escrito aclatorio</v>
      </c>
      <c r="G5" s="7" t="str">
        <f>LEFT(D5,LEN(D5)-4)</f>
        <v>250311 Carta SII asl</v>
      </c>
      <c r="H5" s="7" t="s">
        <v>8</v>
      </c>
      <c r="I5" s="11">
        <f>DATE(20&amp;MID($D5,1,2),MID($D5,3,2),MID($D5,5,2))</f>
        <v>45727</v>
      </c>
      <c r="J5" s="12" t="s">
        <v>543</v>
      </c>
    </row>
    <row r="6" spans="1:11" x14ac:dyDescent="0.25">
      <c r="A6" s="6"/>
      <c r="B6" s="7">
        <f>COUNTA($D$5:$D6)</f>
        <v>2</v>
      </c>
      <c r="C6" s="41"/>
      <c r="D6" s="7" t="s">
        <v>9</v>
      </c>
      <c r="E6" s="7">
        <v>11230161</v>
      </c>
      <c r="F6" s="7" t="str">
        <f>_xlfn.XLOOKUP(E6,[1]Hoja2!$B:$B,[1]Hoja2!$D:$D,"",0,1)</f>
        <v>Inscripción en el Registro de ...</v>
      </c>
      <c r="G6" s="7" t="str">
        <f>LEFT(D6,LEN(D6)-4)</f>
        <v>220609_Certificacion Extracto - Atacama Salt Lakes SpA Asignacion de poderes</v>
      </c>
      <c r="H6" s="7" t="s">
        <v>10</v>
      </c>
      <c r="I6" s="11">
        <f t="shared" ref="I6:I155" si="0">DATE(20&amp;MID($D6,1,2),MID($D6,3,2),MID($D6,5,2))</f>
        <v>44721</v>
      </c>
      <c r="J6" s="12" t="s">
        <v>543</v>
      </c>
    </row>
    <row r="7" spans="1:11" x14ac:dyDescent="0.25">
      <c r="A7" s="6"/>
      <c r="B7" s="7">
        <f>COUNTA($D$5:$D7)</f>
        <v>3</v>
      </c>
      <c r="C7" s="41"/>
      <c r="D7" s="7" t="s">
        <v>11</v>
      </c>
      <c r="E7" s="7">
        <v>11230159</v>
      </c>
      <c r="F7" s="7" t="str">
        <f>_xlfn.XLOOKUP(E7,[1]Hoja2!$B:$B,[1]Hoja2!$D:$D,"",0,1)</f>
        <v>BBRR_Otro</v>
      </c>
      <c r="G7" s="7" t="str">
        <f>LEFT(D7,LEN(D7))</f>
        <v>220609_Atacama Salt Lakes SpA_Inscripcion Revocacion Poderes</v>
      </c>
      <c r="H7" s="7" t="s">
        <v>12</v>
      </c>
      <c r="I7" s="11">
        <f t="shared" si="0"/>
        <v>44721</v>
      </c>
      <c r="J7" s="12" t="s">
        <v>543</v>
      </c>
    </row>
    <row r="8" spans="1:11" x14ac:dyDescent="0.25">
      <c r="A8" s="6"/>
      <c r="B8" s="7">
        <f>COUNTA($D$5:$D8)</f>
        <v>4</v>
      </c>
      <c r="C8" s="41"/>
      <c r="D8" s="7" t="s">
        <v>13</v>
      </c>
      <c r="E8" s="7">
        <v>11230157</v>
      </c>
      <c r="F8" s="7" t="str">
        <f>_xlfn.XLOOKUP(E8,[1]Hoja2!$B:$B,[1]Hoja2!$D:$D,"",0,1)</f>
        <v>Documento modificatorio (estat...</v>
      </c>
      <c r="G8" s="7" t="str">
        <f t="shared" ref="G8:G71" si="1">LEFT(D8,LEN(D8))</f>
        <v>220525_Atacama Salt Lakes SpA_ Escritura  ACTA SED-Revocacion de poderes</v>
      </c>
      <c r="H8" s="7" t="s">
        <v>14</v>
      </c>
      <c r="I8" s="11">
        <f t="shared" si="0"/>
        <v>44706</v>
      </c>
      <c r="J8" s="12" t="s">
        <v>543</v>
      </c>
    </row>
    <row r="9" spans="1:11" x14ac:dyDescent="0.25">
      <c r="A9" s="6"/>
      <c r="B9" s="7">
        <f>COUNTA($D$5:$D9)</f>
        <v>5</v>
      </c>
      <c r="C9" s="41"/>
      <c r="D9" s="7" t="s">
        <v>15</v>
      </c>
      <c r="E9" s="7">
        <v>15152098</v>
      </c>
      <c r="F9" s="7" t="str">
        <f>_xlfn.XLOOKUP(E9,[1]Hoja2!$B:$B,[1]Hoja2!$D:$D,"",0,1)</f>
        <v>BBRR_Escritura</v>
      </c>
      <c r="G9" s="7" t="str">
        <f t="shared" si="1"/>
        <v>240523 ASL Copia Escritura 3 SED</v>
      </c>
      <c r="H9" s="7" t="s">
        <v>16</v>
      </c>
      <c r="I9" s="11">
        <f t="shared" si="0"/>
        <v>45435</v>
      </c>
      <c r="J9" s="12" t="s">
        <v>543</v>
      </c>
    </row>
    <row r="10" spans="1:11" x14ac:dyDescent="0.25">
      <c r="A10" s="6"/>
      <c r="B10" s="7">
        <f>COUNTA($D$5:$D10)</f>
        <v>6</v>
      </c>
      <c r="C10" s="41"/>
      <c r="D10" s="7" t="s">
        <v>17</v>
      </c>
      <c r="E10" s="7">
        <v>11821610</v>
      </c>
      <c r="F10" s="7" t="str">
        <f>_xlfn.XLOOKUP(E10,[1]Hoja2!$B:$B,[1]Hoja2!$D:$D,"",0,1)</f>
        <v>Escritura de Constitución</v>
      </c>
      <c r="G10" s="7" t="str">
        <f>LEFT(D10,LEN(D10))</f>
        <v>181025 Atacama Salt Lakes SpA_Constitución</v>
      </c>
      <c r="H10" s="7" t="s">
        <v>18</v>
      </c>
      <c r="I10" s="11">
        <f t="shared" si="0"/>
        <v>43398</v>
      </c>
      <c r="J10" s="12" t="s">
        <v>543</v>
      </c>
    </row>
    <row r="11" spans="1:11" x14ac:dyDescent="0.25">
      <c r="A11" s="6"/>
      <c r="B11" s="7">
        <f>COUNTA($D$5:$D11)</f>
        <v>7</v>
      </c>
      <c r="C11" s="41"/>
      <c r="D11" s="7" t="s">
        <v>19</v>
      </c>
      <c r="E11" s="7">
        <v>17999870</v>
      </c>
      <c r="F11" s="7" t="str">
        <f>_xlfn.XLOOKUP(E11,[1]Hoja2!$B:$B,[1]Hoja2!$D:$D,"",0,1)</f>
        <v>Escritura pública</v>
      </c>
      <c r="G11" s="7" t="str">
        <f t="shared" si="1"/>
        <v>181030 Atacama Salt Lakes SpA_EP Reducción Primera</v>
      </c>
      <c r="H11" s="7" t="s">
        <v>20</v>
      </c>
      <c r="I11" s="11">
        <f t="shared" si="0"/>
        <v>43403</v>
      </c>
      <c r="J11" s="12" t="s">
        <v>543</v>
      </c>
    </row>
    <row r="12" spans="1:11" x14ac:dyDescent="0.25">
      <c r="A12" s="6"/>
      <c r="B12" s="7">
        <f>COUNTA($D$5:$D12)</f>
        <v>8</v>
      </c>
      <c r="C12" s="41"/>
      <c r="D12" s="7" t="s">
        <v>21</v>
      </c>
      <c r="E12" s="7">
        <v>17999967</v>
      </c>
      <c r="F12" s="7" t="str">
        <f>_xlfn.XLOOKUP(E12,[1]Hoja2!$B:$B,[1]Hoja2!$D:$D,"",0,1)</f>
        <v>Acta de sesión de directorio</v>
      </c>
      <c r="G12" s="7" t="str">
        <f t="shared" si="1"/>
        <v>181122 Atacama Salt Lakes SpA_Inscripción Primera Sesión Di</v>
      </c>
      <c r="H12" s="7" t="s">
        <v>22</v>
      </c>
      <c r="I12" s="11">
        <f t="shared" si="0"/>
        <v>43426</v>
      </c>
      <c r="J12" s="12" t="s">
        <v>543</v>
      </c>
    </row>
    <row r="13" spans="1:11" x14ac:dyDescent="0.25">
      <c r="A13" s="6"/>
      <c r="B13" s="7">
        <f>COUNTA($D$5:$D13)</f>
        <v>9</v>
      </c>
      <c r="C13" s="41"/>
      <c r="D13" s="7" t="s">
        <v>23</v>
      </c>
      <c r="E13" s="7">
        <v>18000016</v>
      </c>
      <c r="F13" s="7" t="str">
        <f>_xlfn.XLOOKUP(E13,[1]Hoja2!$B:$B,[1]Hoja2!$D:$D,"",0,1)</f>
        <v>Extracto de protocolización de...</v>
      </c>
      <c r="G13" s="7" t="str">
        <f t="shared" si="1"/>
        <v>181115 Atacama Salt Lakes SpA_Protocolización Extracto Consti</v>
      </c>
      <c r="H13" s="7" t="s">
        <v>24</v>
      </c>
      <c r="I13" s="11">
        <f t="shared" si="0"/>
        <v>43419</v>
      </c>
      <c r="J13" s="12" t="s">
        <v>543</v>
      </c>
    </row>
    <row r="14" spans="1:11" x14ac:dyDescent="0.25">
      <c r="A14" s="6"/>
      <c r="B14" s="7">
        <f>COUNTA($D$5:$D14)</f>
        <v>10</v>
      </c>
      <c r="C14" s="41"/>
      <c r="D14" s="7" t="s">
        <v>25</v>
      </c>
      <c r="E14" s="7">
        <v>18000051</v>
      </c>
      <c r="F14" s="7" t="str">
        <f>_xlfn.XLOOKUP(E14,[1]Hoja2!$B:$B,[1]Hoja2!$D:$D,"",0,1)</f>
        <v>Acta de juntas de accionistas ...</v>
      </c>
      <c r="G14" s="7" t="str">
        <f t="shared" si="1"/>
        <v>181030 Atacama Salt Lakes SpA_REP Primera Sesión Directorio</v>
      </c>
      <c r="H14" s="7" t="s">
        <v>20</v>
      </c>
      <c r="I14" s="11">
        <f t="shared" si="0"/>
        <v>43403</v>
      </c>
      <c r="J14" s="12" t="s">
        <v>543</v>
      </c>
    </row>
    <row r="15" spans="1:11" x14ac:dyDescent="0.25">
      <c r="A15" s="6"/>
      <c r="B15" s="7">
        <f>COUNTA($D$5:$D15)</f>
        <v>11</v>
      </c>
      <c r="C15" s="41"/>
      <c r="D15" s="7" t="s">
        <v>26</v>
      </c>
      <c r="E15" s="7">
        <v>18000095</v>
      </c>
      <c r="F15" s="7" t="str">
        <f>_xlfn.XLOOKUP(E15,[1]Hoja2!$B:$B,[1]Hoja2!$D:$D,"",0,1)</f>
        <v>BBRR_Otro</v>
      </c>
      <c r="G15" s="7" t="str">
        <f t="shared" si="1"/>
        <v>240513 Comprobante Modificacion y Actualizacion de Informacion - 9046885</v>
      </c>
      <c r="H15" s="7" t="s">
        <v>27</v>
      </c>
      <c r="I15" s="11">
        <f t="shared" si="0"/>
        <v>45425</v>
      </c>
      <c r="J15" s="12" t="s">
        <v>543</v>
      </c>
    </row>
    <row r="16" spans="1:11" x14ac:dyDescent="0.25">
      <c r="A16" s="6"/>
      <c r="B16" s="7">
        <f>COUNTA($D$5:$D16)</f>
        <v>12</v>
      </c>
      <c r="C16" s="41"/>
      <c r="D16" s="7" t="s">
        <v>28</v>
      </c>
      <c r="E16" s="7">
        <v>18000986</v>
      </c>
      <c r="F16" s="7" t="str">
        <f>_xlfn.XLOOKUP(E16,[1]Hoja2!$B:$B,[1]Hoja2!$D:$D,"",0,1)</f>
        <v>Antecedentes de Respaldo</v>
      </c>
      <c r="G16" s="7" t="str">
        <f t="shared" si="1"/>
        <v>241015 Formulario Solicitud_Antecedentes_Proyecto  Atacama Salt Lakes SpA</v>
      </c>
      <c r="H16" s="7" t="s">
        <v>29</v>
      </c>
      <c r="I16" s="11">
        <f t="shared" si="0"/>
        <v>45580</v>
      </c>
      <c r="J16" s="12" t="s">
        <v>543</v>
      </c>
    </row>
    <row r="17" spans="1:11" x14ac:dyDescent="0.25">
      <c r="A17" s="6"/>
      <c r="B17" s="7">
        <f>COUNTA($D$5:$D17)</f>
        <v>13</v>
      </c>
      <c r="C17" s="41" t="s">
        <v>698</v>
      </c>
      <c r="D17" s="7" t="s">
        <v>30</v>
      </c>
      <c r="E17" s="7">
        <v>18001069</v>
      </c>
      <c r="F17" s="7" t="str">
        <f>_xlfn.XLOOKUP(E17,[1]Hoja2!$B:$B,[1]Hoja2!$D:$D,"",0,1)</f>
        <v>BBRR_Fotos del proyecto</v>
      </c>
      <c r="G17" s="7" t="str">
        <f t="shared" si="1"/>
        <v>250313 Imagenes proyecto Laguna Verde</v>
      </c>
      <c r="H17" s="7" t="s">
        <v>31</v>
      </c>
      <c r="I17" s="11">
        <f t="shared" si="0"/>
        <v>45729</v>
      </c>
      <c r="J17" s="12" t="s">
        <v>543</v>
      </c>
    </row>
    <row r="18" spans="1:11" x14ac:dyDescent="0.25">
      <c r="A18" s="6"/>
      <c r="B18" s="7">
        <f>COUNTA($D$5:$D18)</f>
        <v>14</v>
      </c>
      <c r="C18" s="41" t="s">
        <v>699</v>
      </c>
      <c r="D18" s="7" t="s">
        <v>32</v>
      </c>
      <c r="E18" s="7">
        <v>18001222</v>
      </c>
      <c r="F18" s="7" t="str">
        <f>_xlfn.XLOOKUP(E18,[1]Hoja2!$B:$B,[1]Hoja2!$D:$D,"",0,1)</f>
        <v>BBRR_Otro</v>
      </c>
      <c r="G18" s="7" t="str">
        <f t="shared" si="1"/>
        <v>250313 Laguna verde</v>
      </c>
      <c r="H18" s="7" t="s">
        <v>33</v>
      </c>
      <c r="I18" s="11">
        <f t="shared" si="0"/>
        <v>45729</v>
      </c>
      <c r="J18" s="12" t="s">
        <v>543</v>
      </c>
    </row>
    <row r="19" spans="1:11" x14ac:dyDescent="0.25">
      <c r="A19" s="6"/>
      <c r="B19" s="7">
        <f>COUNTA($D$5:$D19)</f>
        <v>15</v>
      </c>
      <c r="C19" s="41"/>
      <c r="D19" s="7" t="s">
        <v>34</v>
      </c>
      <c r="E19" s="7">
        <v>18002083</v>
      </c>
      <c r="F19" s="7" t="str">
        <f>_xlfn.XLOOKUP(E19,[1]Hoja2!$B:$B,[1]Hoja2!$D:$D,"",0,1)</f>
        <v>Factura</v>
      </c>
      <c r="G19" s="7" t="str">
        <f t="shared" si="1"/>
        <v>220104 BIGBEARDRILLING_83</v>
      </c>
      <c r="H19" s="7" t="s">
        <v>35</v>
      </c>
      <c r="I19" s="11">
        <f t="shared" si="0"/>
        <v>44565</v>
      </c>
      <c r="J19" s="12" t="s">
        <v>543</v>
      </c>
      <c r="K19">
        <f>VALUE(_xlfn.TEXTAFTER(D19,"_"))</f>
        <v>83</v>
      </c>
    </row>
    <row r="20" spans="1:11" x14ac:dyDescent="0.25">
      <c r="A20" s="6"/>
      <c r="B20" s="7">
        <f>COUNTA($D$5:$D20)</f>
        <v>16</v>
      </c>
      <c r="C20" s="41"/>
      <c r="D20" s="7" t="s">
        <v>36</v>
      </c>
      <c r="E20" s="7">
        <v>18002196</v>
      </c>
      <c r="F20" s="7" t="str">
        <f>_xlfn.XLOOKUP(E20,[1]Hoja2!$B:$B,[1]Hoja2!$D:$D,"",0,1)</f>
        <v>Factura</v>
      </c>
      <c r="G20" s="7" t="str">
        <f t="shared" si="1"/>
        <v>220120 BIGBEARDRILLING_84</v>
      </c>
      <c r="H20" s="7" t="s">
        <v>35</v>
      </c>
      <c r="I20" s="11">
        <f t="shared" si="0"/>
        <v>44581</v>
      </c>
      <c r="J20" s="12" t="s">
        <v>543</v>
      </c>
      <c r="K20">
        <f t="shared" ref="K20:K64" si="2">VALUE(_xlfn.TEXTAFTER(D20,"_"))</f>
        <v>84</v>
      </c>
    </row>
    <row r="21" spans="1:11" x14ac:dyDescent="0.25">
      <c r="A21" s="6"/>
      <c r="B21" s="7">
        <f>COUNTA($D$5:$D21)</f>
        <v>17</v>
      </c>
      <c r="C21" s="41"/>
      <c r="D21" s="7" t="s">
        <v>37</v>
      </c>
      <c r="E21" s="7">
        <v>18002209</v>
      </c>
      <c r="F21" s="7" t="str">
        <f>_xlfn.XLOOKUP(E21,[1]Hoja2!$B:$B,[1]Hoja2!$D:$D,"",0,1)</f>
        <v>Factura</v>
      </c>
      <c r="G21" s="7" t="str">
        <f t="shared" si="1"/>
        <v>220208 BIRBEARDRILLING_87</v>
      </c>
      <c r="H21" s="7" t="s">
        <v>35</v>
      </c>
      <c r="I21" s="11">
        <f t="shared" si="0"/>
        <v>44600</v>
      </c>
      <c r="J21" s="12" t="s">
        <v>543</v>
      </c>
      <c r="K21">
        <f t="shared" si="2"/>
        <v>87</v>
      </c>
    </row>
    <row r="22" spans="1:11" x14ac:dyDescent="0.25">
      <c r="A22" s="6"/>
      <c r="B22" s="7">
        <f>COUNTA($D$5:$D22)</f>
        <v>18</v>
      </c>
      <c r="C22" s="41"/>
      <c r="D22" s="7" t="s">
        <v>38</v>
      </c>
      <c r="E22" s="7">
        <v>18002225</v>
      </c>
      <c r="F22" s="7" t="str">
        <f>_xlfn.XLOOKUP(E22,[1]Hoja2!$B:$B,[1]Hoja2!$D:$D,"",0,1)</f>
        <v>Factura</v>
      </c>
      <c r="G22" s="7" t="str">
        <f t="shared" si="1"/>
        <v>220301 BIGBEARDRILLING_89</v>
      </c>
      <c r="H22" s="7" t="s">
        <v>35</v>
      </c>
      <c r="I22" s="11">
        <f t="shared" si="0"/>
        <v>44621</v>
      </c>
      <c r="J22" s="12" t="s">
        <v>543</v>
      </c>
      <c r="K22">
        <f t="shared" si="2"/>
        <v>89</v>
      </c>
    </row>
    <row r="23" spans="1:11" x14ac:dyDescent="0.25">
      <c r="A23" s="6"/>
      <c r="B23" s="7">
        <f>COUNTA($D$5:$D23)</f>
        <v>19</v>
      </c>
      <c r="C23" s="41"/>
      <c r="D23" s="7" t="s">
        <v>39</v>
      </c>
      <c r="E23" s="7">
        <v>18002257</v>
      </c>
      <c r="F23" s="7" t="str">
        <f>_xlfn.XLOOKUP(E23,[1]Hoja2!$B:$B,[1]Hoja2!$D:$D,"",0,1)</f>
        <v>Factura</v>
      </c>
      <c r="G23" s="7" t="str">
        <f t="shared" si="1"/>
        <v>220309 BIGBEARDRILLING_90</v>
      </c>
      <c r="H23" s="7" t="s">
        <v>35</v>
      </c>
      <c r="I23" s="11">
        <f t="shared" si="0"/>
        <v>44629</v>
      </c>
      <c r="J23" s="12" t="s">
        <v>543</v>
      </c>
      <c r="K23">
        <f t="shared" si="2"/>
        <v>90</v>
      </c>
    </row>
    <row r="24" spans="1:11" x14ac:dyDescent="0.25">
      <c r="A24" s="6"/>
      <c r="B24" s="7">
        <f>COUNTA($D$5:$D24)</f>
        <v>20</v>
      </c>
      <c r="C24" s="41"/>
      <c r="D24" s="7" t="s">
        <v>40</v>
      </c>
      <c r="E24" s="7">
        <v>18002338</v>
      </c>
      <c r="F24" s="7" t="str">
        <f>_xlfn.XLOOKUP(E24,[1]Hoja2!$B:$B,[1]Hoja2!$D:$D,"",0,1)</f>
        <v>Factura</v>
      </c>
      <c r="G24" s="7" t="str">
        <f t="shared" si="1"/>
        <v>220324 BIGBEARDRILLING_93</v>
      </c>
      <c r="H24" s="7" t="s">
        <v>35</v>
      </c>
      <c r="I24" s="11">
        <f t="shared" si="0"/>
        <v>44644</v>
      </c>
      <c r="J24" s="12" t="s">
        <v>543</v>
      </c>
      <c r="K24">
        <f t="shared" si="2"/>
        <v>93</v>
      </c>
    </row>
    <row r="25" spans="1:11" x14ac:dyDescent="0.25">
      <c r="A25" s="6"/>
      <c r="B25" s="7">
        <f>COUNTA($D$5:$D25)</f>
        <v>21</v>
      </c>
      <c r="C25" s="41"/>
      <c r="D25" s="7" t="s">
        <v>41</v>
      </c>
      <c r="E25" s="7">
        <v>18002421</v>
      </c>
      <c r="F25" s="7" t="str">
        <f>_xlfn.XLOOKUP(E25,[1]Hoja2!$B:$B,[1]Hoja2!$D:$D,"",0,1)</f>
        <v>Factura</v>
      </c>
      <c r="G25" s="7" t="str">
        <f t="shared" si="1"/>
        <v>220409 BIGBEARDRILLING_99</v>
      </c>
      <c r="H25" s="7" t="s">
        <v>35</v>
      </c>
      <c r="I25" s="11">
        <f t="shared" si="0"/>
        <v>44660</v>
      </c>
      <c r="J25" s="12" t="s">
        <v>543</v>
      </c>
      <c r="K25">
        <f t="shared" si="2"/>
        <v>99</v>
      </c>
    </row>
    <row r="26" spans="1:11" x14ac:dyDescent="0.25">
      <c r="A26" s="6"/>
      <c r="B26" s="7">
        <f>COUNTA($D$5:$D26)</f>
        <v>22</v>
      </c>
      <c r="C26" s="41"/>
      <c r="D26" s="7" t="s">
        <v>42</v>
      </c>
      <c r="E26" s="7">
        <v>18002436</v>
      </c>
      <c r="F26" s="7" t="str">
        <f>_xlfn.XLOOKUP(E26,[1]Hoja2!$B:$B,[1]Hoja2!$D:$D,"",0,1)</f>
        <v>Factura</v>
      </c>
      <c r="G26" s="7" t="str">
        <f t="shared" si="1"/>
        <v>220425 BIGBEARDRILLING_100</v>
      </c>
      <c r="H26" s="7" t="s">
        <v>35</v>
      </c>
      <c r="I26" s="11">
        <f t="shared" si="0"/>
        <v>44676</v>
      </c>
      <c r="J26" s="12" t="s">
        <v>543</v>
      </c>
      <c r="K26">
        <f t="shared" si="2"/>
        <v>100</v>
      </c>
    </row>
    <row r="27" spans="1:11" x14ac:dyDescent="0.25">
      <c r="A27" s="6"/>
      <c r="B27" s="7">
        <f>COUNTA($D$5:$D27)</f>
        <v>23</v>
      </c>
      <c r="C27" s="41"/>
      <c r="D27" s="7" t="s">
        <v>43</v>
      </c>
      <c r="E27" s="7">
        <v>18002449</v>
      </c>
      <c r="F27" s="7" t="str">
        <f>_xlfn.XLOOKUP(E27,[1]Hoja2!$B:$B,[1]Hoja2!$D:$D,"",0,1)</f>
        <v>Factura</v>
      </c>
      <c r="G27" s="7" t="str">
        <f t="shared" si="1"/>
        <v>220527 BIGBEARDRILLING_110</v>
      </c>
      <c r="H27" s="7" t="s">
        <v>35</v>
      </c>
      <c r="I27" s="11">
        <f t="shared" si="0"/>
        <v>44708</v>
      </c>
      <c r="J27" s="12" t="s">
        <v>543</v>
      </c>
      <c r="K27">
        <f t="shared" si="2"/>
        <v>110</v>
      </c>
    </row>
    <row r="28" spans="1:11" x14ac:dyDescent="0.25">
      <c r="A28" s="6"/>
      <c r="B28" s="7">
        <f>COUNTA($D$5:$D28)</f>
        <v>24</v>
      </c>
      <c r="C28" s="41"/>
      <c r="D28" s="7" t="s">
        <v>44</v>
      </c>
      <c r="E28" s="7">
        <v>18002466</v>
      </c>
      <c r="F28" s="7" t="str">
        <f>_xlfn.XLOOKUP(E28,[1]Hoja2!$B:$B,[1]Hoja2!$D:$D,"",0,1)</f>
        <v>Factura</v>
      </c>
      <c r="G28" s="7" t="str">
        <f t="shared" si="1"/>
        <v>220708 BIGBEARDRILLING_116</v>
      </c>
      <c r="H28" s="7" t="s">
        <v>35</v>
      </c>
      <c r="I28" s="11">
        <f t="shared" si="0"/>
        <v>44750</v>
      </c>
      <c r="J28" s="12" t="s">
        <v>543</v>
      </c>
      <c r="K28">
        <f t="shared" si="2"/>
        <v>116</v>
      </c>
    </row>
    <row r="29" spans="1:11" x14ac:dyDescent="0.25">
      <c r="A29" s="6"/>
      <c r="B29" s="7">
        <f>COUNTA($D$5:$D29)</f>
        <v>25</v>
      </c>
      <c r="C29" s="41"/>
      <c r="D29" s="7" t="s">
        <v>45</v>
      </c>
      <c r="E29" s="7">
        <v>18002644</v>
      </c>
      <c r="F29" s="7" t="str">
        <f>_xlfn.XLOOKUP(E29,[1]Hoja2!$B:$B,[1]Hoja2!$D:$D,"",0,1)</f>
        <v>Factura</v>
      </c>
      <c r="G29" s="7" t="str">
        <f t="shared" si="1"/>
        <v>221028 TRANSPORTESOSMAR_167</v>
      </c>
      <c r="H29" s="7" t="s">
        <v>35</v>
      </c>
      <c r="I29" s="11">
        <f t="shared" si="0"/>
        <v>44862</v>
      </c>
      <c r="J29" s="12" t="s">
        <v>543</v>
      </c>
      <c r="K29">
        <f t="shared" si="2"/>
        <v>167</v>
      </c>
    </row>
    <row r="30" spans="1:11" x14ac:dyDescent="0.25">
      <c r="A30" s="6"/>
      <c r="B30" s="7">
        <f>COUNTA($D$5:$D30)</f>
        <v>26</v>
      </c>
      <c r="C30" s="41"/>
      <c r="D30" s="7" t="s">
        <v>46</v>
      </c>
      <c r="E30" s="7">
        <v>18002664</v>
      </c>
      <c r="F30" s="7" t="str">
        <f>_xlfn.XLOOKUP(E30,[1]Hoja2!$B:$B,[1]Hoja2!$D:$D,"",0,1)</f>
        <v>Factura</v>
      </c>
      <c r="G30" s="7" t="str">
        <f t="shared" si="1"/>
        <v>221116 TRANSPORTESOSMAR_169</v>
      </c>
      <c r="H30" s="7" t="s">
        <v>35</v>
      </c>
      <c r="I30" s="11">
        <f t="shared" si="0"/>
        <v>44881</v>
      </c>
      <c r="J30" s="12" t="s">
        <v>543</v>
      </c>
      <c r="K30">
        <f t="shared" si="2"/>
        <v>169</v>
      </c>
    </row>
    <row r="31" spans="1:11" x14ac:dyDescent="0.25">
      <c r="A31" s="6"/>
      <c r="B31" s="7">
        <f>COUNTA($D$5:$D31)</f>
        <v>27</v>
      </c>
      <c r="C31" s="41"/>
      <c r="D31" s="7" t="s">
        <v>47</v>
      </c>
      <c r="E31" s="7">
        <v>18002676</v>
      </c>
      <c r="F31" s="7" t="str">
        <f>_xlfn.XLOOKUP(E31,[1]Hoja2!$B:$B,[1]Hoja2!$D:$D,"",0,1)</f>
        <v>Factura</v>
      </c>
      <c r="G31" s="7" t="str">
        <f t="shared" si="1"/>
        <v>221124 ESTEFY_39</v>
      </c>
      <c r="H31" s="7" t="s">
        <v>35</v>
      </c>
      <c r="I31" s="11">
        <f t="shared" si="0"/>
        <v>44889</v>
      </c>
      <c r="J31" s="12" t="s">
        <v>543</v>
      </c>
      <c r="K31">
        <f t="shared" si="2"/>
        <v>39</v>
      </c>
    </row>
    <row r="32" spans="1:11" x14ac:dyDescent="0.25">
      <c r="A32" s="6"/>
      <c r="B32" s="7">
        <f>COUNTA($D$5:$D32)</f>
        <v>28</v>
      </c>
      <c r="C32" s="41"/>
      <c r="D32" s="7" t="s">
        <v>48</v>
      </c>
      <c r="E32" s="7">
        <v>11881560</v>
      </c>
      <c r="F32" s="7" t="str">
        <f>_xlfn.XLOOKUP(E32,[1]Hoja2!$B:$B,[1]Hoja2!$D:$D,"",0,1)</f>
        <v>Factura</v>
      </c>
      <c r="G32" s="7" t="str">
        <f t="shared" si="1"/>
        <v>230112 TRANSPORTESOSMAR_187</v>
      </c>
      <c r="H32" s="7" t="s">
        <v>35</v>
      </c>
      <c r="I32" s="11">
        <f t="shared" si="0"/>
        <v>44938</v>
      </c>
      <c r="J32" s="12" t="s">
        <v>543</v>
      </c>
      <c r="K32">
        <f t="shared" si="2"/>
        <v>187</v>
      </c>
    </row>
    <row r="33" spans="1:11" x14ac:dyDescent="0.25">
      <c r="A33" s="6"/>
      <c r="B33" s="7">
        <f>COUNTA($D$5:$D33)</f>
        <v>29</v>
      </c>
      <c r="C33" s="41"/>
      <c r="D33" s="7" t="s">
        <v>49</v>
      </c>
      <c r="E33" s="7">
        <v>11881562</v>
      </c>
      <c r="F33" s="7" t="str">
        <f>_xlfn.XLOOKUP(E33,[1]Hoja2!$B:$B,[1]Hoja2!$D:$D,"",0,1)</f>
        <v>Factura</v>
      </c>
      <c r="G33" s="7" t="str">
        <f t="shared" si="1"/>
        <v>230118 TRANSPORTESOSMAR_188</v>
      </c>
      <c r="H33" s="7" t="s">
        <v>35</v>
      </c>
      <c r="I33" s="11">
        <f t="shared" si="0"/>
        <v>44944</v>
      </c>
      <c r="J33" s="12" t="s">
        <v>543</v>
      </c>
      <c r="K33">
        <f t="shared" si="2"/>
        <v>188</v>
      </c>
    </row>
    <row r="34" spans="1:11" x14ac:dyDescent="0.25">
      <c r="A34" s="6"/>
      <c r="B34" s="7">
        <f>COUNTA($D$5:$D34)</f>
        <v>30</v>
      </c>
      <c r="C34" s="41"/>
      <c r="D34" s="7" t="s">
        <v>50</v>
      </c>
      <c r="E34" s="7">
        <v>18002784</v>
      </c>
      <c r="F34" s="7" t="str">
        <f>_xlfn.XLOOKUP(E34,[1]Hoja2!$B:$B,[1]Hoja2!$D:$D,"",0,1)</f>
        <v>Factura</v>
      </c>
      <c r="G34" s="7" t="str">
        <f t="shared" si="1"/>
        <v>230120 Estefy_43</v>
      </c>
      <c r="H34" s="7" t="s">
        <v>35</v>
      </c>
      <c r="I34" s="11">
        <f t="shared" si="0"/>
        <v>44946</v>
      </c>
      <c r="J34" s="12" t="s">
        <v>543</v>
      </c>
      <c r="K34">
        <f t="shared" si="2"/>
        <v>43</v>
      </c>
    </row>
    <row r="35" spans="1:11" x14ac:dyDescent="0.25">
      <c r="A35" s="6"/>
      <c r="B35" s="7">
        <f>COUNTA($D$5:$D35)</f>
        <v>31</v>
      </c>
      <c r="C35" s="41"/>
      <c r="D35" s="7" t="s">
        <v>51</v>
      </c>
      <c r="E35" s="7">
        <v>18002810</v>
      </c>
      <c r="F35" s="7" t="str">
        <f>_xlfn.XLOOKUP(E35,[1]Hoja2!$B:$B,[1]Hoja2!$D:$D,"",0,1)</f>
        <v>Factura</v>
      </c>
      <c r="G35" s="7" t="str">
        <f t="shared" si="1"/>
        <v>230208 Estefy_48</v>
      </c>
      <c r="H35" s="7" t="s">
        <v>35</v>
      </c>
      <c r="I35" s="11">
        <f t="shared" si="0"/>
        <v>44965</v>
      </c>
      <c r="J35" s="12" t="s">
        <v>543</v>
      </c>
      <c r="K35">
        <f t="shared" si="2"/>
        <v>48</v>
      </c>
    </row>
    <row r="36" spans="1:11" x14ac:dyDescent="0.25">
      <c r="A36" s="6"/>
      <c r="B36" s="7">
        <f>COUNTA($D$5:$D36)</f>
        <v>32</v>
      </c>
      <c r="C36" s="41"/>
      <c r="D36" s="7" t="s">
        <v>842</v>
      </c>
      <c r="E36" s="7">
        <v>18002819</v>
      </c>
      <c r="F36" s="7" t="str">
        <f>_xlfn.XLOOKUP(E36,[1]Hoja2!$B:$B,[1]Hoja2!$D:$D,"",0,1)</f>
        <v>Factura</v>
      </c>
      <c r="G36" s="7" t="str">
        <f t="shared" si="1"/>
        <v>230221 OsmarFac_205</v>
      </c>
      <c r="H36" s="7" t="s">
        <v>35</v>
      </c>
      <c r="I36" s="11">
        <f t="shared" si="0"/>
        <v>44978</v>
      </c>
      <c r="J36" s="12" t="s">
        <v>543</v>
      </c>
      <c r="K36">
        <f t="shared" si="2"/>
        <v>205</v>
      </c>
    </row>
    <row r="37" spans="1:11" x14ac:dyDescent="0.25">
      <c r="A37" s="6"/>
      <c r="B37" s="7">
        <f>COUNTA($D$5:$D37)</f>
        <v>33</v>
      </c>
      <c r="C37" s="41"/>
      <c r="D37" s="7" t="s">
        <v>53</v>
      </c>
      <c r="E37" s="7">
        <v>18002866</v>
      </c>
      <c r="F37" s="7" t="str">
        <f>_xlfn.XLOOKUP(E37,[1]Hoja2!$B:$B,[1]Hoja2!$D:$D,"",0,1)</f>
        <v>Factura</v>
      </c>
      <c r="G37" s="7" t="str">
        <f t="shared" si="1"/>
        <v>230227 INGENIERIAySERVICIOSHIDROSISTEMAS_1197</v>
      </c>
      <c r="H37" s="7" t="s">
        <v>35</v>
      </c>
      <c r="I37" s="11">
        <f t="shared" si="0"/>
        <v>44984</v>
      </c>
      <c r="J37" s="12" t="s">
        <v>543</v>
      </c>
      <c r="K37">
        <f t="shared" si="2"/>
        <v>1197</v>
      </c>
    </row>
    <row r="38" spans="1:11" x14ac:dyDescent="0.25">
      <c r="A38" s="6"/>
      <c r="B38" s="7">
        <f>COUNTA($D$5:$D38)</f>
        <v>34</v>
      </c>
      <c r="C38" s="41"/>
      <c r="D38" s="7" t="s">
        <v>54</v>
      </c>
      <c r="E38" s="7">
        <v>18002879</v>
      </c>
      <c r="F38" s="7" t="str">
        <f>_xlfn.XLOOKUP(E38,[1]Hoja2!$B:$B,[1]Hoja2!$D:$D,"",0,1)</f>
        <v>Factura</v>
      </c>
      <c r="G38" s="7" t="str">
        <f t="shared" si="1"/>
        <v>230228 GESTIÓNAMBIENTAL_1165</v>
      </c>
      <c r="H38" s="7" t="s">
        <v>35</v>
      </c>
      <c r="I38" s="11">
        <f t="shared" si="0"/>
        <v>44985</v>
      </c>
      <c r="J38" s="12" t="s">
        <v>543</v>
      </c>
      <c r="K38">
        <f t="shared" si="2"/>
        <v>1165</v>
      </c>
    </row>
    <row r="39" spans="1:11" x14ac:dyDescent="0.25">
      <c r="A39" s="6"/>
      <c r="B39" s="7">
        <f>COUNTA($D$5:$D39)</f>
        <v>35</v>
      </c>
      <c r="C39" s="41"/>
      <c r="D39" s="7" t="s">
        <v>55</v>
      </c>
      <c r="E39" s="7">
        <v>18002894</v>
      </c>
      <c r="F39" s="7" t="str">
        <f>_xlfn.XLOOKUP(E39,[1]Hoja2!$B:$B,[1]Hoja2!$D:$D,"",0,1)</f>
        <v>Factura</v>
      </c>
      <c r="G39" s="7" t="str">
        <f t="shared" si="1"/>
        <v>230330 Osmar _220</v>
      </c>
      <c r="H39" s="7" t="s">
        <v>35</v>
      </c>
      <c r="I39" s="11">
        <f t="shared" si="0"/>
        <v>45015</v>
      </c>
      <c r="J39" s="12" t="s">
        <v>543</v>
      </c>
      <c r="K39">
        <f t="shared" si="2"/>
        <v>220</v>
      </c>
    </row>
    <row r="40" spans="1:11" x14ac:dyDescent="0.25">
      <c r="A40" s="6"/>
      <c r="B40" s="7">
        <f>COUNTA($D$5:$D40)</f>
        <v>36</v>
      </c>
      <c r="C40" s="41"/>
      <c r="D40" s="7" t="s">
        <v>56</v>
      </c>
      <c r="E40" s="7">
        <v>18002916</v>
      </c>
      <c r="F40" s="7" t="str">
        <f>_xlfn.XLOOKUP(E40,[1]Hoja2!$B:$B,[1]Hoja2!$D:$D,"",0,1)</f>
        <v>Factura</v>
      </c>
      <c r="G40" s="7" t="str">
        <f t="shared" si="1"/>
        <v>230619 WORLEY_6058</v>
      </c>
      <c r="H40" s="7" t="s">
        <v>35</v>
      </c>
      <c r="I40" s="11">
        <f t="shared" si="0"/>
        <v>45096</v>
      </c>
      <c r="J40" s="12" t="s">
        <v>543</v>
      </c>
      <c r="K40">
        <f t="shared" si="2"/>
        <v>6058</v>
      </c>
    </row>
    <row r="41" spans="1:11" x14ac:dyDescent="0.25">
      <c r="A41" s="6"/>
      <c r="B41" s="7">
        <f>COUNTA($D$5:$D41)</f>
        <v>37</v>
      </c>
      <c r="C41" s="41"/>
      <c r="D41" s="7" t="s">
        <v>57</v>
      </c>
      <c r="E41" s="7">
        <v>18002926</v>
      </c>
      <c r="F41" s="7" t="str">
        <f>_xlfn.XLOOKUP(E41,[1]Hoja2!$B:$B,[1]Hoja2!$D:$D,"",0,1)</f>
        <v>Factura</v>
      </c>
      <c r="G41" s="7" t="str">
        <f t="shared" si="1"/>
        <v>230630 GestionAmbiental_1484</v>
      </c>
      <c r="H41" s="7" t="s">
        <v>35</v>
      </c>
      <c r="I41" s="11">
        <f t="shared" si="0"/>
        <v>45107</v>
      </c>
      <c r="J41" s="12" t="s">
        <v>543</v>
      </c>
      <c r="K41">
        <f t="shared" si="2"/>
        <v>1484</v>
      </c>
    </row>
    <row r="42" spans="1:11" x14ac:dyDescent="0.25">
      <c r="A42" s="6"/>
      <c r="B42" s="7">
        <f>COUNTA($D$5:$D42)</f>
        <v>38</v>
      </c>
      <c r="C42" s="41"/>
      <c r="D42" s="7" t="s">
        <v>58</v>
      </c>
      <c r="E42" s="7">
        <v>18002949</v>
      </c>
      <c r="F42" s="7" t="str">
        <f>_xlfn.XLOOKUP(E42,[1]Hoja2!$B:$B,[1]Hoja2!$D:$D,"",0,1)</f>
        <v>Factura</v>
      </c>
      <c r="G42" s="7" t="str">
        <f t="shared" si="1"/>
        <v>230726 GESTIÓNAMBIENTAL_1514</v>
      </c>
      <c r="H42" s="7" t="s">
        <v>35</v>
      </c>
      <c r="I42" s="11">
        <f t="shared" si="0"/>
        <v>45133</v>
      </c>
      <c r="J42" s="12" t="s">
        <v>543</v>
      </c>
      <c r="K42">
        <f t="shared" si="2"/>
        <v>1514</v>
      </c>
    </row>
    <row r="43" spans="1:11" x14ac:dyDescent="0.25">
      <c r="A43" s="6"/>
      <c r="B43" s="7">
        <f>COUNTA($D$5:$D43)</f>
        <v>39</v>
      </c>
      <c r="C43" s="41"/>
      <c r="D43" s="7" t="s">
        <v>59</v>
      </c>
      <c r="E43" s="7">
        <v>18002976</v>
      </c>
      <c r="F43" s="7" t="str">
        <f>_xlfn.XLOOKUP(E43,[1]Hoja2!$B:$B,[1]Hoja2!$D:$D,"",0,1)</f>
        <v>Factura</v>
      </c>
      <c r="G43" s="7" t="str">
        <f t="shared" si="1"/>
        <v>240110 SNGINVESTMENTGROUP_96</v>
      </c>
      <c r="H43" s="7" t="s">
        <v>35</v>
      </c>
      <c r="I43" s="11">
        <f t="shared" si="0"/>
        <v>45301</v>
      </c>
      <c r="J43" s="12" t="s">
        <v>543</v>
      </c>
      <c r="K43">
        <f t="shared" si="2"/>
        <v>96</v>
      </c>
    </row>
    <row r="44" spans="1:11" x14ac:dyDescent="0.25">
      <c r="A44" s="6"/>
      <c r="B44" s="7">
        <f>COUNTA($D$5:$D44)</f>
        <v>40</v>
      </c>
      <c r="C44" s="41"/>
      <c r="D44" s="7" t="s">
        <v>60</v>
      </c>
      <c r="E44" s="7">
        <v>18003001</v>
      </c>
      <c r="F44" s="7" t="str">
        <f>_xlfn.XLOOKUP(E44,[1]Hoja2!$B:$B,[1]Hoja2!$D:$D,"",0,1)</f>
        <v>Factura</v>
      </c>
      <c r="G44" s="7" t="str">
        <f t="shared" si="1"/>
        <v>240110 WELLDRILLINGSERVICE_14</v>
      </c>
      <c r="H44" s="7" t="s">
        <v>35</v>
      </c>
      <c r="I44" s="11">
        <f t="shared" si="0"/>
        <v>45301</v>
      </c>
      <c r="J44" s="12" t="s">
        <v>543</v>
      </c>
      <c r="K44">
        <f t="shared" si="2"/>
        <v>14</v>
      </c>
    </row>
    <row r="45" spans="1:11" x14ac:dyDescent="0.25">
      <c r="A45" s="6"/>
      <c r="B45" s="7">
        <f>COUNTA($D$5:$D45)</f>
        <v>41</v>
      </c>
      <c r="C45" s="41"/>
      <c r="D45" s="7" t="s">
        <v>61</v>
      </c>
      <c r="E45" s="7">
        <v>18003021</v>
      </c>
      <c r="F45" s="7" t="str">
        <f>_xlfn.XLOOKUP(E45,[1]Hoja2!$B:$B,[1]Hoja2!$D:$D,"",0,1)</f>
        <v>Factura</v>
      </c>
      <c r="G45" s="7" t="str">
        <f t="shared" si="1"/>
        <v>240117 BIGBEARDRILLING_159</v>
      </c>
      <c r="H45" s="7" t="s">
        <v>35</v>
      </c>
      <c r="I45" s="11">
        <f t="shared" si="0"/>
        <v>45308</v>
      </c>
      <c r="J45" s="12" t="s">
        <v>543</v>
      </c>
      <c r="K45">
        <f t="shared" si="2"/>
        <v>159</v>
      </c>
    </row>
    <row r="46" spans="1:11" x14ac:dyDescent="0.25">
      <c r="A46" s="6"/>
      <c r="B46" s="7">
        <f>COUNTA($D$5:$D46)</f>
        <v>42</v>
      </c>
      <c r="C46" s="41"/>
      <c r="D46" s="7" t="s">
        <v>62</v>
      </c>
      <c r="E46" s="7">
        <v>18003035</v>
      </c>
      <c r="F46" s="7" t="str">
        <f>_xlfn.XLOOKUP(E46,[1]Hoja2!$B:$B,[1]Hoja2!$D:$D,"",0,1)</f>
        <v>Factura</v>
      </c>
      <c r="G46" s="7" t="str">
        <f t="shared" si="1"/>
        <v>240129 BIGBEARDRILLING_160</v>
      </c>
      <c r="H46" s="7" t="s">
        <v>35</v>
      </c>
      <c r="I46" s="11">
        <f t="shared" si="0"/>
        <v>45320</v>
      </c>
      <c r="J46" s="12" t="s">
        <v>543</v>
      </c>
      <c r="K46">
        <f t="shared" si="2"/>
        <v>160</v>
      </c>
    </row>
    <row r="47" spans="1:11" x14ac:dyDescent="0.25">
      <c r="A47" s="6"/>
      <c r="B47" s="7">
        <f>COUNTA($D$5:$D47)</f>
        <v>43</v>
      </c>
      <c r="C47" s="41"/>
      <c r="D47" s="7" t="s">
        <v>63</v>
      </c>
      <c r="E47" s="7">
        <v>18003063</v>
      </c>
      <c r="F47" s="7" t="str">
        <f>_xlfn.XLOOKUP(E47,[1]Hoja2!$B:$B,[1]Hoja2!$D:$D,"",0,1)</f>
        <v>Factura</v>
      </c>
      <c r="G47" s="7" t="str">
        <f t="shared" si="1"/>
        <v>240202 EstefySPA_79</v>
      </c>
      <c r="H47" s="7" t="s">
        <v>35</v>
      </c>
      <c r="I47" s="11">
        <f t="shared" si="0"/>
        <v>45324</v>
      </c>
      <c r="J47" s="12" t="s">
        <v>543</v>
      </c>
      <c r="K47">
        <f t="shared" si="2"/>
        <v>79</v>
      </c>
    </row>
    <row r="48" spans="1:11" x14ac:dyDescent="0.25">
      <c r="A48" s="6"/>
      <c r="B48" s="7">
        <f>COUNTA($D$5:$D48)</f>
        <v>44</v>
      </c>
      <c r="C48" s="41"/>
      <c r="D48" s="7" t="s">
        <v>64</v>
      </c>
      <c r="E48" s="7">
        <v>18003094</v>
      </c>
      <c r="F48" s="7" t="str">
        <f>_xlfn.XLOOKUP(E48,[1]Hoja2!$B:$B,[1]Hoja2!$D:$D,"",0,1)</f>
        <v>Factura</v>
      </c>
      <c r="G48" s="7" t="str">
        <f t="shared" si="1"/>
        <v>240207 BIGBEARDRILLING_161</v>
      </c>
      <c r="H48" s="7" t="s">
        <v>35</v>
      </c>
      <c r="I48" s="11">
        <f t="shared" si="0"/>
        <v>45329</v>
      </c>
      <c r="J48" s="12" t="s">
        <v>543</v>
      </c>
      <c r="K48">
        <f t="shared" si="2"/>
        <v>161</v>
      </c>
    </row>
    <row r="49" spans="1:11" x14ac:dyDescent="0.25">
      <c r="A49" s="6"/>
      <c r="B49" s="7">
        <f>COUNTA($D$5:$D49)</f>
        <v>45</v>
      </c>
      <c r="C49" s="41"/>
      <c r="D49" s="7" t="s">
        <v>65</v>
      </c>
      <c r="E49" s="7">
        <v>18003152</v>
      </c>
      <c r="F49" s="7" t="str">
        <f>_xlfn.XLOOKUP(E49,[1]Hoja2!$B:$B,[1]Hoja2!$D:$D,"",0,1)</f>
        <v>Factura</v>
      </c>
      <c r="G49" s="7" t="str">
        <f t="shared" si="1"/>
        <v>240208 BIGBEARDRILLING_162</v>
      </c>
      <c r="H49" s="7" t="s">
        <v>35</v>
      </c>
      <c r="I49" s="11">
        <f t="shared" si="0"/>
        <v>45330</v>
      </c>
      <c r="J49" s="12" t="s">
        <v>543</v>
      </c>
      <c r="K49">
        <f t="shared" si="2"/>
        <v>162</v>
      </c>
    </row>
    <row r="50" spans="1:11" x14ac:dyDescent="0.25">
      <c r="A50" s="6"/>
      <c r="B50" s="7">
        <f>COUNTA($D$5:$D50)</f>
        <v>46</v>
      </c>
      <c r="C50" s="41"/>
      <c r="D50" s="7" t="s">
        <v>66</v>
      </c>
      <c r="E50" s="7">
        <v>18003168</v>
      </c>
      <c r="F50" s="7" t="str">
        <f>_xlfn.XLOOKUP(E50,[1]Hoja2!$B:$B,[1]Hoja2!$D:$D,"",0,1)</f>
        <v>Factura</v>
      </c>
      <c r="G50" s="7" t="str">
        <f t="shared" si="1"/>
        <v>240227 SNGINVESTMENTGROUP_102</v>
      </c>
      <c r="H50" s="7" t="s">
        <v>35</v>
      </c>
      <c r="I50" s="11">
        <f t="shared" si="0"/>
        <v>45349</v>
      </c>
      <c r="J50" s="12" t="s">
        <v>543</v>
      </c>
      <c r="K50">
        <f t="shared" si="2"/>
        <v>102</v>
      </c>
    </row>
    <row r="51" spans="1:11" x14ac:dyDescent="0.25">
      <c r="A51" s="6"/>
      <c r="B51" s="7">
        <f>COUNTA($D$5:$D51)</f>
        <v>47</v>
      </c>
      <c r="C51" s="41"/>
      <c r="D51" s="7" t="s">
        <v>67</v>
      </c>
      <c r="E51" s="7">
        <v>18003180</v>
      </c>
      <c r="F51" s="7" t="str">
        <f>_xlfn.XLOOKUP(E51,[1]Hoja2!$B:$B,[1]Hoja2!$D:$D,"",0,1)</f>
        <v>Factura</v>
      </c>
      <c r="G51" s="7" t="str">
        <f t="shared" si="1"/>
        <v>240305 BIGBEARDRILLING_163</v>
      </c>
      <c r="H51" s="7" t="s">
        <v>35</v>
      </c>
      <c r="I51" s="11">
        <f t="shared" si="0"/>
        <v>45356</v>
      </c>
      <c r="J51" s="12" t="s">
        <v>543</v>
      </c>
      <c r="K51">
        <f t="shared" si="2"/>
        <v>163</v>
      </c>
    </row>
    <row r="52" spans="1:11" x14ac:dyDescent="0.25">
      <c r="A52" s="6"/>
      <c r="B52" s="7">
        <f>COUNTA($D$5:$D52)</f>
        <v>48</v>
      </c>
      <c r="C52" s="41"/>
      <c r="D52" s="7" t="s">
        <v>68</v>
      </c>
      <c r="E52" s="7">
        <v>18003194</v>
      </c>
      <c r="F52" s="7" t="str">
        <f>_xlfn.XLOOKUP(E52,[1]Hoja2!$B:$B,[1]Hoja2!$D:$D,"",0,1)</f>
        <v>Factura</v>
      </c>
      <c r="G52" s="7" t="str">
        <f t="shared" si="1"/>
        <v>240318 SNGINVESTMENTGROUP_105</v>
      </c>
      <c r="H52" s="7" t="s">
        <v>35</v>
      </c>
      <c r="I52" s="11">
        <f t="shared" si="0"/>
        <v>45369</v>
      </c>
      <c r="J52" s="12" t="s">
        <v>543</v>
      </c>
      <c r="K52">
        <f t="shared" si="2"/>
        <v>105</v>
      </c>
    </row>
    <row r="53" spans="1:11" x14ac:dyDescent="0.25">
      <c r="A53" s="6"/>
      <c r="B53" s="7">
        <f>COUNTA($D$5:$D53)</f>
        <v>49</v>
      </c>
      <c r="C53" s="41"/>
      <c r="D53" s="7" t="s">
        <v>69</v>
      </c>
      <c r="E53" s="7">
        <v>18003217</v>
      </c>
      <c r="F53" s="7" t="str">
        <f>_xlfn.XLOOKUP(E53,[1]Hoja2!$B:$B,[1]Hoja2!$D:$D,"",0,1)</f>
        <v>Factura</v>
      </c>
      <c r="G53" s="7" t="str">
        <f t="shared" si="1"/>
        <v>240319 ESTEFY_84</v>
      </c>
      <c r="H53" s="7" t="s">
        <v>35</v>
      </c>
      <c r="I53" s="11">
        <f t="shared" si="0"/>
        <v>45370</v>
      </c>
      <c r="J53" s="12" t="s">
        <v>543</v>
      </c>
      <c r="K53">
        <f t="shared" si="2"/>
        <v>84</v>
      </c>
    </row>
    <row r="54" spans="1:11" x14ac:dyDescent="0.25">
      <c r="A54" s="6"/>
      <c r="B54" s="7">
        <f>COUNTA($D$5:$D54)</f>
        <v>50</v>
      </c>
      <c r="C54" s="41"/>
      <c r="D54" s="7" t="s">
        <v>70</v>
      </c>
      <c r="E54" s="7">
        <v>18003234</v>
      </c>
      <c r="F54" s="7" t="str">
        <f>_xlfn.XLOOKUP(E54,[1]Hoja2!$B:$B,[1]Hoja2!$D:$D,"",0,1)</f>
        <v>Factura</v>
      </c>
      <c r="G54" s="7" t="str">
        <f t="shared" si="1"/>
        <v>240326 BIGBEARDRILLING_168</v>
      </c>
      <c r="H54" s="7" t="s">
        <v>35</v>
      </c>
      <c r="I54" s="11">
        <f t="shared" si="0"/>
        <v>45377</v>
      </c>
      <c r="J54" s="12" t="s">
        <v>543</v>
      </c>
      <c r="K54">
        <f t="shared" si="2"/>
        <v>168</v>
      </c>
    </row>
    <row r="55" spans="1:11" x14ac:dyDescent="0.25">
      <c r="A55" s="6"/>
      <c r="B55" s="7">
        <f>COUNTA($D$5:$D55)</f>
        <v>51</v>
      </c>
      <c r="C55" s="41"/>
      <c r="D55" s="7" t="s">
        <v>71</v>
      </c>
      <c r="E55" s="7">
        <v>18003256</v>
      </c>
      <c r="F55" s="7" t="str">
        <f>_xlfn.XLOOKUP(E55,[1]Hoja2!$B:$B,[1]Hoja2!$D:$D,"",0,1)</f>
        <v>Factura</v>
      </c>
      <c r="G55" s="7" t="str">
        <f t="shared" si="1"/>
        <v>240326 BIGBEARDRILLING_169</v>
      </c>
      <c r="H55" s="7" t="s">
        <v>35</v>
      </c>
      <c r="I55" s="11">
        <f t="shared" si="0"/>
        <v>45377</v>
      </c>
      <c r="J55" s="12" t="s">
        <v>543</v>
      </c>
      <c r="K55">
        <f t="shared" si="2"/>
        <v>169</v>
      </c>
    </row>
    <row r="56" spans="1:11" x14ac:dyDescent="0.25">
      <c r="A56" s="6"/>
      <c r="B56" s="7">
        <f>COUNTA($D$5:$D56)</f>
        <v>52</v>
      </c>
      <c r="C56" s="41"/>
      <c r="D56" s="7" t="s">
        <v>72</v>
      </c>
      <c r="E56" s="7">
        <v>18003281</v>
      </c>
      <c r="F56" s="7" t="str">
        <f>_xlfn.XLOOKUP(E56,[1]Hoja2!$B:$B,[1]Hoja2!$D:$D,"",0,1)</f>
        <v>Factura</v>
      </c>
      <c r="G56" s="7" t="str">
        <f t="shared" si="1"/>
        <v>240401TRANSPORTESOSMAR_305</v>
      </c>
      <c r="H56" s="7" t="s">
        <v>35</v>
      </c>
      <c r="I56" s="11">
        <f t="shared" si="0"/>
        <v>45383</v>
      </c>
      <c r="J56" s="12" t="s">
        <v>543</v>
      </c>
      <c r="K56">
        <f t="shared" si="2"/>
        <v>305</v>
      </c>
    </row>
    <row r="57" spans="1:11" x14ac:dyDescent="0.25">
      <c r="A57" s="6"/>
      <c r="B57" s="7">
        <f>COUNTA($D$5:$D57)</f>
        <v>53</v>
      </c>
      <c r="C57" s="41"/>
      <c r="D57" s="7" t="s">
        <v>73</v>
      </c>
      <c r="E57" s="7">
        <v>18003302</v>
      </c>
      <c r="F57" s="7" t="str">
        <f>_xlfn.XLOOKUP(E57,[1]Hoja2!$B:$B,[1]Hoja2!$D:$D,"",0,1)</f>
        <v>Factura</v>
      </c>
      <c r="G57" s="7" t="str">
        <f t="shared" si="1"/>
        <v>240402 WELLDRILLINGSERVICE_18</v>
      </c>
      <c r="H57" s="7" t="s">
        <v>35</v>
      </c>
      <c r="I57" s="11">
        <f t="shared" si="0"/>
        <v>45384</v>
      </c>
      <c r="J57" s="12" t="s">
        <v>543</v>
      </c>
      <c r="K57">
        <f t="shared" si="2"/>
        <v>18</v>
      </c>
    </row>
    <row r="58" spans="1:11" x14ac:dyDescent="0.25">
      <c r="A58" s="6"/>
      <c r="B58" s="7">
        <f>COUNTA($D$5:$D58)</f>
        <v>54</v>
      </c>
      <c r="C58" s="41"/>
      <c r="D58" s="7" t="s">
        <v>74</v>
      </c>
      <c r="E58" s="7">
        <v>18003320</v>
      </c>
      <c r="F58" s="7" t="str">
        <f>_xlfn.XLOOKUP(E58,[1]Hoja2!$B:$B,[1]Hoja2!$D:$D,"",0,1)</f>
        <v>Factura</v>
      </c>
      <c r="G58" s="7" t="str">
        <f t="shared" si="1"/>
        <v>240410 BIGBEARDRILLING_170</v>
      </c>
      <c r="H58" s="7" t="s">
        <v>35</v>
      </c>
      <c r="I58" s="11">
        <f t="shared" si="0"/>
        <v>45392</v>
      </c>
      <c r="J58" s="12" t="s">
        <v>543</v>
      </c>
      <c r="K58">
        <f t="shared" si="2"/>
        <v>170</v>
      </c>
    </row>
    <row r="59" spans="1:11" x14ac:dyDescent="0.25">
      <c r="A59" s="6"/>
      <c r="B59" s="7">
        <f>COUNTA($D$5:$D59)</f>
        <v>55</v>
      </c>
      <c r="C59" s="41"/>
      <c r="D59" s="7" t="s">
        <v>75</v>
      </c>
      <c r="E59" s="7">
        <v>18003338</v>
      </c>
      <c r="F59" s="7" t="str">
        <f>_xlfn.XLOOKUP(E59,[1]Hoja2!$B:$B,[1]Hoja2!$D:$D,"",0,1)</f>
        <v>Factura</v>
      </c>
      <c r="G59" s="7" t="str">
        <f t="shared" si="1"/>
        <v>240415 SNGINVESTMENTGROUP_106</v>
      </c>
      <c r="H59" s="7" t="s">
        <v>35</v>
      </c>
      <c r="I59" s="11">
        <f t="shared" si="0"/>
        <v>45397</v>
      </c>
      <c r="J59" s="12" t="s">
        <v>543</v>
      </c>
      <c r="K59">
        <f t="shared" si="2"/>
        <v>106</v>
      </c>
    </row>
    <row r="60" spans="1:11" x14ac:dyDescent="0.25">
      <c r="A60" s="6"/>
      <c r="B60" s="7">
        <f>COUNTA($D$5:$D60)</f>
        <v>56</v>
      </c>
      <c r="C60" s="41"/>
      <c r="D60" s="7" t="s">
        <v>76</v>
      </c>
      <c r="E60" s="7">
        <v>18003354</v>
      </c>
      <c r="F60" s="7" t="str">
        <f>_xlfn.XLOOKUP(E60,[1]Hoja2!$B:$B,[1]Hoja2!$D:$D,"",0,1)</f>
        <v>Factura</v>
      </c>
      <c r="G60" s="7" t="str">
        <f t="shared" si="1"/>
        <v>240426 WORLEY_6623</v>
      </c>
      <c r="H60" s="7" t="s">
        <v>35</v>
      </c>
      <c r="I60" s="11">
        <f t="shared" si="0"/>
        <v>45408</v>
      </c>
      <c r="J60" s="12" t="s">
        <v>543</v>
      </c>
      <c r="K60">
        <f t="shared" si="2"/>
        <v>6623</v>
      </c>
    </row>
    <row r="61" spans="1:11" x14ac:dyDescent="0.25">
      <c r="A61" s="6"/>
      <c r="B61" s="7">
        <f>COUNTA($D$5:$D61)</f>
        <v>57</v>
      </c>
      <c r="C61" s="41"/>
      <c r="D61" s="7" t="s">
        <v>77</v>
      </c>
      <c r="E61" s="7">
        <v>18003379</v>
      </c>
      <c r="F61" s="7" t="str">
        <f>_xlfn.XLOOKUP(E61,[1]Hoja2!$B:$B,[1]Hoja2!$D:$D,"",0,1)</f>
        <v>Factura</v>
      </c>
      <c r="G61" s="7" t="str">
        <f t="shared" si="1"/>
        <v>240506 SNGINVESTMENTGROUP_110</v>
      </c>
      <c r="H61" s="7" t="s">
        <v>35</v>
      </c>
      <c r="I61" s="11">
        <f t="shared" si="0"/>
        <v>45418</v>
      </c>
      <c r="J61" s="12" t="s">
        <v>543</v>
      </c>
      <c r="K61">
        <f t="shared" si="2"/>
        <v>110</v>
      </c>
    </row>
    <row r="62" spans="1:11" x14ac:dyDescent="0.25">
      <c r="A62" s="6"/>
      <c r="B62" s="7">
        <f>COUNTA($D$5:$D62)</f>
        <v>58</v>
      </c>
      <c r="C62" s="41"/>
      <c r="D62" s="7" t="s">
        <v>78</v>
      </c>
      <c r="E62" s="7">
        <v>18003398</v>
      </c>
      <c r="F62" s="7" t="str">
        <f>_xlfn.XLOOKUP(E62,[1]Hoja2!$B:$B,[1]Hoja2!$D:$D,"",0,1)</f>
        <v>Factura</v>
      </c>
      <c r="G62" s="7" t="str">
        <f t="shared" si="1"/>
        <v>240527 WELLDRILLINGSERVICE_20</v>
      </c>
      <c r="H62" s="7" t="s">
        <v>35</v>
      </c>
      <c r="I62" s="11">
        <f t="shared" si="0"/>
        <v>45439</v>
      </c>
      <c r="J62" s="12" t="s">
        <v>543</v>
      </c>
      <c r="K62">
        <f t="shared" si="2"/>
        <v>20</v>
      </c>
    </row>
    <row r="63" spans="1:11" x14ac:dyDescent="0.25">
      <c r="A63" s="6"/>
      <c r="B63" s="7">
        <f>COUNTA($D$5:$D63)</f>
        <v>59</v>
      </c>
      <c r="C63" s="41"/>
      <c r="D63" s="7" t="s">
        <v>79</v>
      </c>
      <c r="E63" s="7">
        <v>18003407</v>
      </c>
      <c r="F63" s="7" t="str">
        <f>_xlfn.XLOOKUP(E63,[1]Hoja2!$B:$B,[1]Hoja2!$D:$D,"",0,1)</f>
        <v>Factura</v>
      </c>
      <c r="G63" s="7" t="str">
        <f t="shared" si="1"/>
        <v>240611 TRANSPORTRESOSMAR_325</v>
      </c>
      <c r="H63" s="7" t="s">
        <v>35</v>
      </c>
      <c r="I63" s="11">
        <f t="shared" si="0"/>
        <v>45454</v>
      </c>
      <c r="J63" s="12" t="s">
        <v>543</v>
      </c>
      <c r="K63">
        <f t="shared" si="2"/>
        <v>325</v>
      </c>
    </row>
    <row r="64" spans="1:11" x14ac:dyDescent="0.25">
      <c r="A64" s="6"/>
      <c r="B64" s="7">
        <f>COUNTA($D$5:$D64)</f>
        <v>60</v>
      </c>
      <c r="C64" s="41"/>
      <c r="D64" s="7" t="s">
        <v>80</v>
      </c>
      <c r="E64" s="7">
        <v>18003422</v>
      </c>
      <c r="F64" s="7" t="str">
        <f>_xlfn.XLOOKUP(E64,[1]Hoja2!$B:$B,[1]Hoja2!$D:$D,"",0,1)</f>
        <v>Factura</v>
      </c>
      <c r="G64" s="7" t="str">
        <f t="shared" si="1"/>
        <v>240617 WELLDRILLINGSERVICE_2</v>
      </c>
      <c r="H64" s="7" t="s">
        <v>35</v>
      </c>
      <c r="I64" s="11">
        <f t="shared" si="0"/>
        <v>45460</v>
      </c>
      <c r="J64" s="12" t="s">
        <v>543</v>
      </c>
      <c r="K64">
        <f t="shared" si="2"/>
        <v>2</v>
      </c>
    </row>
    <row r="65" spans="1:11" x14ac:dyDescent="0.25">
      <c r="A65" s="6"/>
      <c r="B65" s="7">
        <f>COUNTA($D$5:$D65)</f>
        <v>61</v>
      </c>
      <c r="C65" s="41"/>
      <c r="D65" s="7" t="s">
        <v>81</v>
      </c>
      <c r="E65" s="7">
        <v>18003433</v>
      </c>
      <c r="F65" s="7" t="str">
        <f>_xlfn.XLOOKUP(E65,[1]Hoja2!$B:$B,[1]Hoja2!$D:$D,"",0,1)</f>
        <v>Factura</v>
      </c>
      <c r="G65" s="7" t="str">
        <f t="shared" si="1"/>
        <v>240725 WORLEY_6824</v>
      </c>
      <c r="H65" s="7" t="s">
        <v>35</v>
      </c>
      <c r="I65" s="11">
        <f t="shared" si="0"/>
        <v>45498</v>
      </c>
      <c r="J65" s="12" t="s">
        <v>543</v>
      </c>
      <c r="K65">
        <f>VALUE(_xlfn.TEXTAFTER(D65,"_"))</f>
        <v>6824</v>
      </c>
    </row>
    <row r="66" spans="1:11" x14ac:dyDescent="0.25">
      <c r="A66" s="6"/>
      <c r="B66" s="7">
        <f>COUNTA($D$5:$D66)</f>
        <v>62</v>
      </c>
      <c r="C66" s="41"/>
      <c r="D66" s="7" t="s">
        <v>82</v>
      </c>
      <c r="E66" s="7">
        <v>18005759</v>
      </c>
      <c r="F66" s="7" t="str">
        <f>_xlfn.XLOOKUP(E66,[1]Hoja2!$B:$B,[1]Hoja2!$D:$D,"",0,1)</f>
        <v>Declaración Jurada</v>
      </c>
      <c r="G66" s="7" t="str">
        <f t="shared" si="1"/>
        <v>241015 Declaracion Jurada_ Atacama Salt Lakes SpA</v>
      </c>
      <c r="H66" s="7" t="s">
        <v>83</v>
      </c>
      <c r="I66" s="11">
        <f t="shared" si="0"/>
        <v>45580</v>
      </c>
      <c r="J66" s="12" t="s">
        <v>543</v>
      </c>
    </row>
    <row r="67" spans="1:11" x14ac:dyDescent="0.25">
      <c r="A67" s="6"/>
      <c r="B67" s="7">
        <f>COUNTA($D$5:$D67)</f>
        <v>63</v>
      </c>
      <c r="C67" s="41"/>
      <c r="D67" s="7" t="s">
        <v>84</v>
      </c>
      <c r="E67" s="7">
        <v>18008939</v>
      </c>
      <c r="F67" s="7" t="str">
        <f>_xlfn.XLOOKUP(E67,[1]Hoja2!$B:$B,[1]Hoja2!$D:$D,"",0,1)</f>
        <v>BBRR_Otro</v>
      </c>
      <c r="G67" s="7" t="str">
        <f t="shared" si="1"/>
        <v>240404 Oficio_TOMA CONOCIMIENTO EXPLORACION LAGUNA VERDE</v>
      </c>
      <c r="H67" s="7" t="s">
        <v>85</v>
      </c>
      <c r="I67" s="11">
        <f t="shared" si="0"/>
        <v>45386</v>
      </c>
      <c r="J67" s="12" t="s">
        <v>543</v>
      </c>
    </row>
    <row r="68" spans="1:11" x14ac:dyDescent="0.25">
      <c r="A68" s="6"/>
      <c r="B68" s="7">
        <f>COUNTA($D$5:$D68)</f>
        <v>64</v>
      </c>
      <c r="C68" s="41" t="s">
        <v>803</v>
      </c>
      <c r="D68" s="7" t="s">
        <v>86</v>
      </c>
      <c r="E68" s="7">
        <v>18009545</v>
      </c>
      <c r="F68" s="7" t="str">
        <f>_xlfn.XLOOKUP(E68,[1]Hoja2!$B:$B,[1]Hoja2!$D:$D,"",0,1)</f>
        <v>Otro:CERTIFICADO DE DOMINIO VIGENT...</v>
      </c>
      <c r="G68" s="7" t="str">
        <f t="shared" si="1"/>
        <v>240830 BELLA PINTA 1 al 7</v>
      </c>
      <c r="H68" s="7" t="s">
        <v>87</v>
      </c>
      <c r="I68" s="11">
        <f t="shared" si="0"/>
        <v>45534</v>
      </c>
      <c r="J68" s="12" t="s">
        <v>543</v>
      </c>
    </row>
    <row r="69" spans="1:11" x14ac:dyDescent="0.25">
      <c r="A69" s="6"/>
      <c r="B69" s="7">
        <f>COUNTA($D$5:$D69)</f>
        <v>65</v>
      </c>
      <c r="C69" s="41" t="s">
        <v>804</v>
      </c>
      <c r="D69" s="7" t="s">
        <v>88</v>
      </c>
      <c r="E69" s="7">
        <v>18009553</v>
      </c>
      <c r="F69" s="7" t="str">
        <f>_xlfn.XLOOKUP(E69,[1]Hoja2!$B:$B,[1]Hoja2!$D:$D,"",0,1)</f>
        <v>Otro:CERTIFICADO DE DOMINIO VIGENT...</v>
      </c>
      <c r="G69" s="7" t="str">
        <f t="shared" si="1"/>
        <v>240830 ESQUINAZO 1 al 9..</v>
      </c>
      <c r="H69" s="7" t="s">
        <v>89</v>
      </c>
      <c r="I69" s="11">
        <f t="shared" si="0"/>
        <v>45534</v>
      </c>
      <c r="J69" s="12" t="s">
        <v>543</v>
      </c>
    </row>
    <row r="70" spans="1:11" x14ac:dyDescent="0.25">
      <c r="A70" s="6"/>
      <c r="B70" s="7">
        <f>COUNTA($D$5:$D70)</f>
        <v>66</v>
      </c>
      <c r="C70" s="41" t="s">
        <v>805</v>
      </c>
      <c r="D70" s="7" t="s">
        <v>90</v>
      </c>
      <c r="E70" s="7">
        <v>18009565</v>
      </c>
      <c r="F70" s="7" t="str">
        <f>_xlfn.XLOOKUP(E70,[1]Hoja2!$B:$B,[1]Hoja2!$D:$D,"",0,1)</f>
        <v>Otro:CERTIFICADO DE DOMINIO VIGENT...</v>
      </c>
      <c r="G70" s="7" t="str">
        <f t="shared" si="1"/>
        <v>240830 ESQUINAZO 1 al 9.</v>
      </c>
      <c r="H70" s="7" t="s">
        <v>89</v>
      </c>
      <c r="I70" s="11">
        <f t="shared" si="0"/>
        <v>45534</v>
      </c>
      <c r="J70" s="12" t="s">
        <v>543</v>
      </c>
    </row>
    <row r="71" spans="1:11" x14ac:dyDescent="0.25">
      <c r="A71" s="6"/>
      <c r="B71" s="7">
        <f>COUNTA($D$5:$D71)</f>
        <v>67</v>
      </c>
      <c r="C71" s="41" t="s">
        <v>806</v>
      </c>
      <c r="D71" s="7" t="s">
        <v>91</v>
      </c>
      <c r="E71" s="7">
        <v>18009581</v>
      </c>
      <c r="F71" s="7" t="str">
        <f>_xlfn.XLOOKUP(E71,[1]Hoja2!$B:$B,[1]Hoja2!$D:$D,"",0,1)</f>
        <v>Otro:CERTIFICADO DE DOMINIO VIGENT...</v>
      </c>
      <c r="G71" s="7" t="str">
        <f t="shared" si="1"/>
        <v>240830 ESQUINAZO 1 al 9</v>
      </c>
      <c r="H71" s="7" t="s">
        <v>89</v>
      </c>
      <c r="I71" s="11">
        <f t="shared" si="0"/>
        <v>45534</v>
      </c>
      <c r="J71" s="12" t="s">
        <v>543</v>
      </c>
    </row>
    <row r="72" spans="1:11" x14ac:dyDescent="0.25">
      <c r="A72" s="6"/>
      <c r="B72" s="7">
        <f>COUNTA($D$5:$D72)</f>
        <v>68</v>
      </c>
      <c r="C72" s="41" t="s">
        <v>807</v>
      </c>
      <c r="D72" s="7" t="s">
        <v>92</v>
      </c>
      <c r="E72" s="7">
        <v>18009593</v>
      </c>
      <c r="F72" s="7" t="str">
        <f>_xlfn.XLOOKUP(E72,[1]Hoja2!$B:$B,[1]Hoja2!$D:$D,"",0,1)</f>
        <v>Otro:CERTIFICADO DE DOMINIO VIGENT...</v>
      </c>
      <c r="G72" s="7" t="str">
        <f t="shared" ref="G72:G135" si="3">LEFT(D72,LEN(D72))</f>
        <v>240830 ESTRIBILLO 1 al 10..</v>
      </c>
      <c r="H72" s="7" t="s">
        <v>93</v>
      </c>
      <c r="I72" s="11">
        <f t="shared" si="0"/>
        <v>45534</v>
      </c>
      <c r="J72" s="12" t="s">
        <v>543</v>
      </c>
    </row>
    <row r="73" spans="1:11" x14ac:dyDescent="0.25">
      <c r="A73" s="6"/>
      <c r="B73" s="7">
        <f>COUNTA($D$5:$D73)</f>
        <v>69</v>
      </c>
      <c r="C73" s="41" t="s">
        <v>808</v>
      </c>
      <c r="D73" s="7" t="s">
        <v>94</v>
      </c>
      <c r="E73" s="7">
        <v>18009618</v>
      </c>
      <c r="F73" s="7" t="str">
        <f>_xlfn.XLOOKUP(E73,[1]Hoja2!$B:$B,[1]Hoja2!$D:$D,"",0,1)</f>
        <v>Otro:CERTIFICADO DE DOMINIO VIGENT...</v>
      </c>
      <c r="G73" s="7" t="str">
        <f t="shared" si="3"/>
        <v>240830 ESTRIBILLO 1 al 10.</v>
      </c>
      <c r="H73" s="7" t="s">
        <v>95</v>
      </c>
      <c r="I73" s="11">
        <f t="shared" si="0"/>
        <v>45534</v>
      </c>
      <c r="J73" s="12" t="s">
        <v>543</v>
      </c>
    </row>
    <row r="74" spans="1:11" x14ac:dyDescent="0.25">
      <c r="A74" s="6"/>
      <c r="B74" s="7">
        <f>COUNTA($D$5:$D74)</f>
        <v>70</v>
      </c>
      <c r="C74" s="41" t="s">
        <v>809</v>
      </c>
      <c r="D74" s="7" t="s">
        <v>96</v>
      </c>
      <c r="E74" s="7">
        <v>18009633</v>
      </c>
      <c r="F74" s="7" t="str">
        <f>_xlfn.XLOOKUP(E74,[1]Hoja2!$B:$B,[1]Hoja2!$D:$D,"",0,1)</f>
        <v>Otro:CERTIFICADO DE DOMINIO VIGENT...</v>
      </c>
      <c r="G74" s="7" t="str">
        <f t="shared" si="3"/>
        <v>240830 ESTRIBILLO 1 al 10</v>
      </c>
      <c r="H74" s="7" t="s">
        <v>95</v>
      </c>
      <c r="I74" s="11">
        <f t="shared" si="0"/>
        <v>45534</v>
      </c>
      <c r="J74" s="12" t="s">
        <v>543</v>
      </c>
    </row>
    <row r="75" spans="1:11" x14ac:dyDescent="0.25">
      <c r="A75" s="6"/>
      <c r="B75" s="7">
        <f>COUNTA($D$5:$D75)</f>
        <v>71</v>
      </c>
      <c r="C75" s="41" t="s">
        <v>810</v>
      </c>
      <c r="D75" s="7" t="s">
        <v>97</v>
      </c>
      <c r="E75" s="7">
        <v>18009641</v>
      </c>
      <c r="F75" s="7" t="str">
        <f>_xlfn.XLOOKUP(E75,[1]Hoja2!$B:$B,[1]Hoja2!$D:$D,"",0,1)</f>
        <v>Otro:CERTIFICADO DE DOMINIO VIGENT...</v>
      </c>
      <c r="G75" s="7" t="str">
        <f t="shared" si="3"/>
        <v>240830 FRANCHESCA 1 al 10</v>
      </c>
      <c r="H75" s="7" t="s">
        <v>98</v>
      </c>
      <c r="I75" s="11">
        <f t="shared" si="0"/>
        <v>45534</v>
      </c>
      <c r="J75" s="12" t="s">
        <v>543</v>
      </c>
    </row>
    <row r="76" spans="1:11" x14ac:dyDescent="0.25">
      <c r="A76" s="6"/>
      <c r="B76" s="7">
        <f>COUNTA($D$5:$D76)</f>
        <v>72</v>
      </c>
      <c r="C76" s="41" t="s">
        <v>811</v>
      </c>
      <c r="D76" s="7" t="s">
        <v>99</v>
      </c>
      <c r="E76" s="7">
        <v>18009661</v>
      </c>
      <c r="F76" s="7" t="str">
        <f>_xlfn.XLOOKUP(E76,[1]Hoja2!$B:$B,[1]Hoja2!$D:$D,"",0,1)</f>
        <v>Otro:CERTIFICADO DE DOMINIO VIGENT...</v>
      </c>
      <c r="G76" s="7" t="str">
        <f t="shared" si="3"/>
        <v>240830 LAGUNA 2 1 al 30</v>
      </c>
      <c r="H76" s="7" t="s">
        <v>100</v>
      </c>
      <c r="I76" s="11">
        <f t="shared" si="0"/>
        <v>45534</v>
      </c>
      <c r="J76" s="12" t="s">
        <v>543</v>
      </c>
    </row>
    <row r="77" spans="1:11" x14ac:dyDescent="0.25">
      <c r="A77" s="6"/>
      <c r="B77" s="7">
        <f>COUNTA($D$5:$D77)</f>
        <v>73</v>
      </c>
      <c r="C77" s="41" t="s">
        <v>812</v>
      </c>
      <c r="D77" s="7" t="s">
        <v>101</v>
      </c>
      <c r="E77" s="7">
        <v>18009669</v>
      </c>
      <c r="F77" s="7" t="str">
        <f>_xlfn.XLOOKUP(E77,[1]Hoja2!$B:$B,[1]Hoja2!$D:$D,"",0,1)</f>
        <v>Otro:CERTIFICADO DE DOMINIO VIGENT...</v>
      </c>
      <c r="G77" s="7" t="str">
        <f t="shared" si="3"/>
        <v>240830 LAGUNA 3 1 al 30</v>
      </c>
      <c r="H77" s="7" t="s">
        <v>102</v>
      </c>
      <c r="I77" s="11">
        <f t="shared" si="0"/>
        <v>45534</v>
      </c>
      <c r="J77" s="12" t="s">
        <v>543</v>
      </c>
    </row>
    <row r="78" spans="1:11" x14ac:dyDescent="0.25">
      <c r="A78" s="6"/>
      <c r="B78" s="7">
        <f>COUNTA($D$5:$D78)</f>
        <v>74</v>
      </c>
      <c r="C78" s="41" t="s">
        <v>813</v>
      </c>
      <c r="D78" s="7" t="s">
        <v>103</v>
      </c>
      <c r="E78" s="7">
        <v>18009685</v>
      </c>
      <c r="F78" s="7" t="str">
        <f>_xlfn.XLOOKUP(E78,[1]Hoja2!$B:$B,[1]Hoja2!$D:$D,"",0,1)</f>
        <v>Otro:CERTIFICADO DE DOMINIO VIGENT...</v>
      </c>
      <c r="G78" s="7" t="str">
        <f t="shared" si="3"/>
        <v>240830 LAGUNA 4 1 al 30</v>
      </c>
      <c r="H78" s="7" t="s">
        <v>104</v>
      </c>
      <c r="I78" s="11">
        <f t="shared" si="0"/>
        <v>45534</v>
      </c>
      <c r="J78" s="12" t="s">
        <v>543</v>
      </c>
    </row>
    <row r="79" spans="1:11" x14ac:dyDescent="0.25">
      <c r="A79" s="6"/>
      <c r="B79" s="7">
        <f>COUNTA($D$5:$D79)</f>
        <v>75</v>
      </c>
      <c r="C79" s="41" t="s">
        <v>814</v>
      </c>
      <c r="D79" s="7" t="s">
        <v>105</v>
      </c>
      <c r="E79" s="7">
        <v>18009704</v>
      </c>
      <c r="F79" s="7" t="str">
        <f>_xlfn.XLOOKUP(E79,[1]Hoja2!$B:$B,[1]Hoja2!$D:$D,"",0,1)</f>
        <v>Otro:CERTIFICADO DE DOMINIO VIGENT...</v>
      </c>
      <c r="G79" s="7" t="str">
        <f t="shared" si="3"/>
        <v>240830 LAGUNA I 1 al 20</v>
      </c>
      <c r="H79" s="7" t="s">
        <v>106</v>
      </c>
      <c r="I79" s="11">
        <f t="shared" si="0"/>
        <v>45534</v>
      </c>
      <c r="J79" s="12" t="s">
        <v>543</v>
      </c>
    </row>
    <row r="80" spans="1:11" x14ac:dyDescent="0.25">
      <c r="A80" s="6"/>
      <c r="B80" s="7">
        <f>COUNTA($D$5:$D80)</f>
        <v>76</v>
      </c>
      <c r="C80" s="41" t="s">
        <v>815</v>
      </c>
      <c r="D80" s="7" t="s">
        <v>107</v>
      </c>
      <c r="E80" s="7">
        <v>18009719</v>
      </c>
      <c r="F80" s="7" t="str">
        <f>_xlfn.XLOOKUP(E80,[1]Hoja2!$B:$B,[1]Hoja2!$D:$D,"",0,1)</f>
        <v>Otro:CERTIFICADO DE DOMINIO VIGENT...</v>
      </c>
      <c r="G80" s="7" t="str">
        <f t="shared" si="3"/>
        <v>240830 MAXIMO 1 AL 13..</v>
      </c>
      <c r="H80" s="7" t="s">
        <v>108</v>
      </c>
      <c r="I80" s="11">
        <f t="shared" si="0"/>
        <v>45534</v>
      </c>
      <c r="J80" s="12" t="s">
        <v>543</v>
      </c>
    </row>
    <row r="81" spans="1:10" x14ac:dyDescent="0.25">
      <c r="A81" s="6"/>
      <c r="B81" s="7">
        <f>COUNTA($D$5:$D81)</f>
        <v>77</v>
      </c>
      <c r="C81" s="41" t="s">
        <v>816</v>
      </c>
      <c r="D81" s="7" t="s">
        <v>109</v>
      </c>
      <c r="E81" s="7">
        <v>18009725</v>
      </c>
      <c r="F81" s="7" t="str">
        <f>_xlfn.XLOOKUP(E81,[1]Hoja2!$B:$B,[1]Hoja2!$D:$D,"",0,1)</f>
        <v>Otro:CERTIFICADO DE DOMINIO VIGENT...</v>
      </c>
      <c r="G81" s="7" t="str">
        <f t="shared" si="3"/>
        <v>240830 MAXIMO 1 AL 13.</v>
      </c>
      <c r="H81" s="7" t="s">
        <v>108</v>
      </c>
      <c r="I81" s="11">
        <f t="shared" si="0"/>
        <v>45534</v>
      </c>
      <c r="J81" s="12" t="s">
        <v>543</v>
      </c>
    </row>
    <row r="82" spans="1:10" x14ac:dyDescent="0.25">
      <c r="A82" s="6"/>
      <c r="B82" s="7">
        <f>COUNTA($D$5:$D82)</f>
        <v>78</v>
      </c>
      <c r="C82" s="41" t="s">
        <v>817</v>
      </c>
      <c r="D82" s="7" t="s">
        <v>110</v>
      </c>
      <c r="E82" s="7">
        <v>18009733</v>
      </c>
      <c r="F82" s="7" t="str">
        <f>_xlfn.XLOOKUP(E82,[1]Hoja2!$B:$B,[1]Hoja2!$D:$D,"",0,1)</f>
        <v>Otro:CERTIFICADO DE DOMINIO VIGENT...</v>
      </c>
      <c r="G82" s="7" t="str">
        <f t="shared" si="3"/>
        <v>240830 MAXIMO 1 AL 13</v>
      </c>
      <c r="H82" s="7" t="s">
        <v>108</v>
      </c>
      <c r="I82" s="11">
        <f t="shared" si="0"/>
        <v>45534</v>
      </c>
      <c r="J82" s="12" t="s">
        <v>543</v>
      </c>
    </row>
    <row r="83" spans="1:10" x14ac:dyDescent="0.25">
      <c r="A83" s="6"/>
      <c r="B83" s="7">
        <f>COUNTA($D$5:$D83)</f>
        <v>79</v>
      </c>
      <c r="C83" s="41" t="s">
        <v>818</v>
      </c>
      <c r="D83" s="7" t="s">
        <v>111</v>
      </c>
      <c r="E83" s="7">
        <v>18009738</v>
      </c>
      <c r="F83" s="7" t="str">
        <f>_xlfn.XLOOKUP(E83,[1]Hoja2!$B:$B,[1]Hoja2!$D:$D,"",0,1)</f>
        <v>Otro:CERTIFICADO DE DOMINIO VIGENT...</v>
      </c>
      <c r="G83" s="7" t="str">
        <f t="shared" si="3"/>
        <v>240830 PRIMOR 1 AL 14</v>
      </c>
      <c r="H83" s="7" t="s">
        <v>112</v>
      </c>
      <c r="I83" s="11">
        <f t="shared" si="0"/>
        <v>45534</v>
      </c>
      <c r="J83" s="12" t="s">
        <v>543</v>
      </c>
    </row>
    <row r="84" spans="1:10" x14ac:dyDescent="0.25">
      <c r="A84" s="6"/>
      <c r="B84" s="7">
        <f>COUNTA($D$5:$D84)</f>
        <v>80</v>
      </c>
      <c r="C84" s="41" t="s">
        <v>819</v>
      </c>
      <c r="D84" s="7" t="s">
        <v>113</v>
      </c>
      <c r="E84" s="7">
        <v>18009765</v>
      </c>
      <c r="F84" s="7" t="str">
        <f>_xlfn.XLOOKUP(E84,[1]Hoja2!$B:$B,[1]Hoja2!$D:$D,"",0,1)</f>
        <v>Otro:CERTIFICADO DE DOMINIO VIGENT...</v>
      </c>
      <c r="G84" s="7" t="str">
        <f t="shared" si="3"/>
        <v>240830 RIGUROSO 1 AL 12.</v>
      </c>
      <c r="H84" s="7" t="s">
        <v>114</v>
      </c>
      <c r="I84" s="11">
        <f t="shared" si="0"/>
        <v>45534</v>
      </c>
      <c r="J84" s="12" t="s">
        <v>543</v>
      </c>
    </row>
    <row r="85" spans="1:10" x14ac:dyDescent="0.25">
      <c r="A85" s="6"/>
      <c r="B85" s="7">
        <f>COUNTA($D$5:$D85)</f>
        <v>81</v>
      </c>
      <c r="C85" s="41" t="s">
        <v>820</v>
      </c>
      <c r="D85" s="7" t="s">
        <v>115</v>
      </c>
      <c r="E85" s="7">
        <v>18009775</v>
      </c>
      <c r="F85" s="7" t="str">
        <f>_xlfn.XLOOKUP(E85,[1]Hoja2!$B:$B,[1]Hoja2!$D:$D,"",0,1)</f>
        <v>Otro:CERTIFICADO DE DOMINIO VIGENT...</v>
      </c>
      <c r="G85" s="7" t="str">
        <f t="shared" si="3"/>
        <v>240830 RIGUROSO 1 AL 12</v>
      </c>
      <c r="H85" s="7" t="s">
        <v>114</v>
      </c>
      <c r="I85" s="11">
        <f t="shared" si="0"/>
        <v>45534</v>
      </c>
      <c r="J85" s="12" t="s">
        <v>543</v>
      </c>
    </row>
    <row r="86" spans="1:10" x14ac:dyDescent="0.25">
      <c r="A86" s="6"/>
      <c r="B86" s="7">
        <f>COUNTA($D$5:$D86)</f>
        <v>82</v>
      </c>
      <c r="C86" s="41" t="s">
        <v>821</v>
      </c>
      <c r="D86" s="7" t="s">
        <v>116</v>
      </c>
      <c r="E86" s="7">
        <v>18009785</v>
      </c>
      <c r="F86" s="7" t="str">
        <f>_xlfn.XLOOKUP(E86,[1]Hoja2!$B:$B,[1]Hoja2!$D:$D,"",0,1)</f>
        <v>Otro:CERTIFICADO DE DOMINIO VIGENT...</v>
      </c>
      <c r="G86" s="7" t="str">
        <f t="shared" si="3"/>
        <v>240830 RIGUROZO 1 AL 12</v>
      </c>
      <c r="H86" s="7" t="s">
        <v>117</v>
      </c>
      <c r="I86" s="11">
        <f t="shared" si="0"/>
        <v>45534</v>
      </c>
      <c r="J86" s="12" t="s">
        <v>543</v>
      </c>
    </row>
    <row r="87" spans="1:10" x14ac:dyDescent="0.25">
      <c r="A87" s="6"/>
      <c r="B87" s="7">
        <f>COUNTA($D$5:$D87)</f>
        <v>83</v>
      </c>
      <c r="C87" s="41" t="s">
        <v>822</v>
      </c>
      <c r="D87" s="7" t="s">
        <v>118</v>
      </c>
      <c r="E87" s="7">
        <v>18009805</v>
      </c>
      <c r="F87" s="7" t="str">
        <f>_xlfn.XLOOKUP(E87,[1]Hoja2!$B:$B,[1]Hoja2!$D:$D,"",0,1)</f>
        <v>Otro:CERTIFICADO DE DOMINIO VIGENT...</v>
      </c>
      <c r="G87" s="7" t="str">
        <f t="shared" si="3"/>
        <v>240830 SCL 32A 1 AL 162</v>
      </c>
      <c r="H87" s="7" t="s">
        <v>119</v>
      </c>
      <c r="I87" s="11">
        <f t="shared" si="0"/>
        <v>45534</v>
      </c>
      <c r="J87" s="12" t="s">
        <v>543</v>
      </c>
    </row>
    <row r="88" spans="1:10" x14ac:dyDescent="0.25">
      <c r="A88" s="6"/>
      <c r="B88" s="7">
        <f>COUNTA($D$5:$D88)</f>
        <v>84</v>
      </c>
      <c r="C88" s="41" t="s">
        <v>823</v>
      </c>
      <c r="D88" s="7" t="s">
        <v>120</v>
      </c>
      <c r="E88" s="7">
        <v>18009818</v>
      </c>
      <c r="F88" s="7" t="str">
        <f>_xlfn.XLOOKUP(E88,[1]Hoja2!$B:$B,[1]Hoja2!$D:$D,"",0,1)</f>
        <v>Otro:CERTIFICADO DE DOMINIO VIGENT...</v>
      </c>
      <c r="G88" s="7" t="str">
        <f t="shared" si="3"/>
        <v>240830 SCL 33 A 1 AL 140</v>
      </c>
      <c r="H88" s="7" t="s">
        <v>121</v>
      </c>
      <c r="I88" s="11">
        <f t="shared" si="0"/>
        <v>45534</v>
      </c>
      <c r="J88" s="12" t="s">
        <v>543</v>
      </c>
    </row>
    <row r="89" spans="1:10" x14ac:dyDescent="0.25">
      <c r="A89" s="6"/>
      <c r="B89" s="7">
        <f>COUNTA($D$5:$D89)</f>
        <v>85</v>
      </c>
      <c r="C89" s="41" t="s">
        <v>824</v>
      </c>
      <c r="D89" s="7" t="s">
        <v>122</v>
      </c>
      <c r="E89" s="7">
        <v>18009832</v>
      </c>
      <c r="F89" s="7" t="str">
        <f>_xlfn.XLOOKUP(E89,[1]Hoja2!$B:$B,[1]Hoja2!$D:$D,"",0,1)</f>
        <v>Otro:CERTIFICADO DE DOMINIO VIGENT...</v>
      </c>
      <c r="G89" s="7" t="str">
        <f t="shared" si="3"/>
        <v>240830 XIMENA 1 AL 12..</v>
      </c>
      <c r="H89" s="7" t="s">
        <v>123</v>
      </c>
      <c r="I89" s="11">
        <f t="shared" si="0"/>
        <v>45534</v>
      </c>
      <c r="J89" s="12" t="s">
        <v>543</v>
      </c>
    </row>
    <row r="90" spans="1:10" x14ac:dyDescent="0.25">
      <c r="A90" s="6"/>
      <c r="B90" s="7">
        <f>COUNTA($D$5:$D90)</f>
        <v>86</v>
      </c>
      <c r="C90" s="41" t="s">
        <v>825</v>
      </c>
      <c r="D90" s="7" t="s">
        <v>124</v>
      </c>
      <c r="E90" s="7">
        <v>18009845</v>
      </c>
      <c r="F90" s="7" t="str">
        <f>_xlfn.XLOOKUP(E90,[1]Hoja2!$B:$B,[1]Hoja2!$D:$D,"",0,1)</f>
        <v>Otro:CERTIFICADO DE DOMINIO VIGENT...</v>
      </c>
      <c r="G90" s="7" t="str">
        <f t="shared" si="3"/>
        <v>240830 XIMENA 1 AL 12.</v>
      </c>
      <c r="H90" s="7" t="s">
        <v>123</v>
      </c>
      <c r="I90" s="11">
        <f t="shared" si="0"/>
        <v>45534</v>
      </c>
      <c r="J90" s="12" t="s">
        <v>543</v>
      </c>
    </row>
    <row r="91" spans="1:10" x14ac:dyDescent="0.25">
      <c r="A91" s="6"/>
      <c r="B91" s="7">
        <f>COUNTA($D$5:$D91)</f>
        <v>87</v>
      </c>
      <c r="C91" s="41" t="s">
        <v>826</v>
      </c>
      <c r="D91" s="7" t="s">
        <v>125</v>
      </c>
      <c r="E91" s="7">
        <v>18009857</v>
      </c>
      <c r="F91" s="7" t="str">
        <f>_xlfn.XLOOKUP(E91,[1]Hoja2!$B:$B,[1]Hoja2!$D:$D,"",0,1)</f>
        <v>Otro:CERTIFICADO DE DOMINIO VIGENT...</v>
      </c>
      <c r="G91" s="7" t="str">
        <f t="shared" si="3"/>
        <v>240830 XIMENA 1 AL 12</v>
      </c>
      <c r="H91" s="7" t="s">
        <v>123</v>
      </c>
      <c r="I91" s="11">
        <f t="shared" si="0"/>
        <v>45534</v>
      </c>
      <c r="J91" s="12" t="s">
        <v>543</v>
      </c>
    </row>
    <row r="92" spans="1:10" x14ac:dyDescent="0.25">
      <c r="A92" s="6"/>
      <c r="B92" s="7">
        <f>COUNTA($D$5:$D92)</f>
        <v>88</v>
      </c>
      <c r="C92" s="41" t="s">
        <v>802</v>
      </c>
      <c r="D92" s="7" t="s">
        <v>126</v>
      </c>
      <c r="E92" s="7">
        <v>18009512</v>
      </c>
      <c r="F92" s="7" t="str">
        <f>_xlfn.XLOOKUP(E92,[1]Hoja2!$B:$B,[1]Hoja2!$D:$D,"",0,1)</f>
        <v>Contrato</v>
      </c>
      <c r="G92" s="7" t="str">
        <f t="shared" si="3"/>
        <v xml:space="preserve">240419 Contrato Compraventa Concesiones Minera LV </v>
      </c>
      <c r="H92" s="7" t="s">
        <v>127</v>
      </c>
      <c r="I92" s="11">
        <f t="shared" si="0"/>
        <v>45401</v>
      </c>
      <c r="J92" s="12" t="s">
        <v>543</v>
      </c>
    </row>
    <row r="93" spans="1:10" x14ac:dyDescent="0.25">
      <c r="A93" s="6"/>
      <c r="B93" s="7">
        <f>COUNTA($D$5:$D93)</f>
        <v>89</v>
      </c>
      <c r="C93" s="41"/>
      <c r="D93" s="7" t="s">
        <v>128</v>
      </c>
      <c r="E93" s="7">
        <v>18011582</v>
      </c>
      <c r="F93" s="7" t="str">
        <f>_xlfn.XLOOKUP(E93,[1]Hoja2!$B:$B,[1]Hoja2!$D:$D,"",0,1)</f>
        <v>Formulario 29, Declaración y P...</v>
      </c>
      <c r="G93" s="7" t="str">
        <f t="shared" si="3"/>
        <v>210101 f29</v>
      </c>
      <c r="H93" s="7" t="s">
        <v>129</v>
      </c>
      <c r="I93" s="11">
        <f t="shared" si="0"/>
        <v>44197</v>
      </c>
      <c r="J93" s="12" t="s">
        <v>543</v>
      </c>
    </row>
    <row r="94" spans="1:10" x14ac:dyDescent="0.25">
      <c r="A94" s="6"/>
      <c r="B94" s="7">
        <f>COUNTA($D$5:$D94)</f>
        <v>90</v>
      </c>
      <c r="C94" s="41"/>
      <c r="D94" s="7" t="s">
        <v>130</v>
      </c>
      <c r="E94" s="7">
        <v>18011586</v>
      </c>
      <c r="F94" s="7" t="str">
        <f>_xlfn.XLOOKUP(E94,[1]Hoja2!$B:$B,[1]Hoja2!$D:$D,"",0,1)</f>
        <v>Formulario 29, Declaración y P...</v>
      </c>
      <c r="G94" s="7" t="str">
        <f t="shared" si="3"/>
        <v>210201 f29</v>
      </c>
      <c r="H94" s="7" t="s">
        <v>131</v>
      </c>
      <c r="I94" s="11">
        <f t="shared" si="0"/>
        <v>44228</v>
      </c>
      <c r="J94" s="12" t="s">
        <v>543</v>
      </c>
    </row>
    <row r="95" spans="1:10" x14ac:dyDescent="0.25">
      <c r="A95" s="6"/>
      <c r="B95" s="7">
        <f>COUNTA($D$5:$D95)</f>
        <v>91</v>
      </c>
      <c r="C95" s="41"/>
      <c r="D95" s="7" t="s">
        <v>132</v>
      </c>
      <c r="E95" s="7">
        <v>18011594</v>
      </c>
      <c r="F95" s="7" t="str">
        <f>_xlfn.XLOOKUP(E95,[1]Hoja2!$B:$B,[1]Hoja2!$D:$D,"",0,1)</f>
        <v>Formulario 29, Declaración y P...</v>
      </c>
      <c r="G95" s="7" t="str">
        <f t="shared" si="3"/>
        <v>210301 f29</v>
      </c>
      <c r="H95" s="7" t="s">
        <v>133</v>
      </c>
      <c r="I95" s="11">
        <f t="shared" si="0"/>
        <v>44256</v>
      </c>
      <c r="J95" s="12" t="s">
        <v>543</v>
      </c>
    </row>
    <row r="96" spans="1:10" x14ac:dyDescent="0.25">
      <c r="A96" s="6"/>
      <c r="B96" s="7">
        <f>COUNTA($D$5:$D96)</f>
        <v>92</v>
      </c>
      <c r="C96" s="41"/>
      <c r="D96" s="7" t="s">
        <v>134</v>
      </c>
      <c r="E96" s="7">
        <v>18011600</v>
      </c>
      <c r="F96" s="7" t="str">
        <f>_xlfn.XLOOKUP(E96,[1]Hoja2!$B:$B,[1]Hoja2!$D:$D,"",0,1)</f>
        <v>Formulario 29, Declaración y P...</v>
      </c>
      <c r="G96" s="7" t="str">
        <f t="shared" si="3"/>
        <v>210401 f29</v>
      </c>
      <c r="H96" s="7" t="s">
        <v>135</v>
      </c>
      <c r="I96" s="11">
        <f t="shared" si="0"/>
        <v>44287</v>
      </c>
      <c r="J96" s="12" t="s">
        <v>543</v>
      </c>
    </row>
    <row r="97" spans="1:10" x14ac:dyDescent="0.25">
      <c r="A97" s="6"/>
      <c r="B97" s="7">
        <f>COUNTA($D$5:$D97)</f>
        <v>93</v>
      </c>
      <c r="C97" s="41"/>
      <c r="D97" s="7" t="s">
        <v>136</v>
      </c>
      <c r="E97" s="7">
        <v>18011604</v>
      </c>
      <c r="F97" s="7" t="str">
        <f>_xlfn.XLOOKUP(E97,[1]Hoja2!$B:$B,[1]Hoja2!$D:$D,"",0,1)</f>
        <v>Formulario 29, Declaración y P...</v>
      </c>
      <c r="G97" s="7" t="str">
        <f t="shared" si="3"/>
        <v>210501 f29</v>
      </c>
      <c r="H97" s="7" t="s">
        <v>137</v>
      </c>
      <c r="I97" s="11">
        <f t="shared" si="0"/>
        <v>44317</v>
      </c>
      <c r="J97" s="12" t="s">
        <v>543</v>
      </c>
    </row>
    <row r="98" spans="1:10" x14ac:dyDescent="0.25">
      <c r="A98" s="6"/>
      <c r="B98" s="7">
        <f>COUNTA($D$5:$D98)</f>
        <v>94</v>
      </c>
      <c r="C98" s="41"/>
      <c r="D98" s="7" t="s">
        <v>138</v>
      </c>
      <c r="E98" s="7">
        <v>18011609</v>
      </c>
      <c r="F98" s="7" t="str">
        <f>_xlfn.XLOOKUP(E98,[1]Hoja2!$B:$B,[1]Hoja2!$D:$D,"",0,1)</f>
        <v>Formulario 29, Declaración y P...</v>
      </c>
      <c r="G98" s="7" t="str">
        <f t="shared" si="3"/>
        <v>210601 f29</v>
      </c>
      <c r="H98" s="7" t="s">
        <v>139</v>
      </c>
      <c r="I98" s="11">
        <f t="shared" si="0"/>
        <v>44348</v>
      </c>
      <c r="J98" s="12" t="s">
        <v>543</v>
      </c>
    </row>
    <row r="99" spans="1:10" x14ac:dyDescent="0.25">
      <c r="A99" s="6"/>
      <c r="B99" s="7">
        <f>COUNTA($D$5:$D99)</f>
        <v>95</v>
      </c>
      <c r="C99" s="41"/>
      <c r="D99" s="7" t="s">
        <v>140</v>
      </c>
      <c r="E99" s="7">
        <v>18011614</v>
      </c>
      <c r="F99" s="7" t="str">
        <f>_xlfn.XLOOKUP(E99,[1]Hoja2!$B:$B,[1]Hoja2!$D:$D,"",0,1)</f>
        <v>Formulario 29, Declaración y P...</v>
      </c>
      <c r="G99" s="7" t="str">
        <f t="shared" si="3"/>
        <v>210701 f29</v>
      </c>
      <c r="H99" s="7" t="s">
        <v>141</v>
      </c>
      <c r="I99" s="11">
        <f t="shared" si="0"/>
        <v>44378</v>
      </c>
      <c r="J99" s="12" t="s">
        <v>543</v>
      </c>
    </row>
    <row r="100" spans="1:10" x14ac:dyDescent="0.25">
      <c r="A100" s="6"/>
      <c r="B100" s="7">
        <f>COUNTA($D$5:$D100)</f>
        <v>96</v>
      </c>
      <c r="C100" s="41"/>
      <c r="D100" s="7" t="s">
        <v>142</v>
      </c>
      <c r="E100" s="7">
        <v>18011619</v>
      </c>
      <c r="F100" s="7" t="str">
        <f>_xlfn.XLOOKUP(E100,[1]Hoja2!$B:$B,[1]Hoja2!$D:$D,"",0,1)</f>
        <v>Formulario 29, Declaración y P...</v>
      </c>
      <c r="G100" s="7" t="str">
        <f t="shared" si="3"/>
        <v>210801 f29</v>
      </c>
      <c r="H100" s="7" t="s">
        <v>143</v>
      </c>
      <c r="I100" s="11">
        <f t="shared" si="0"/>
        <v>44409</v>
      </c>
      <c r="J100" s="12" t="s">
        <v>543</v>
      </c>
    </row>
    <row r="101" spans="1:10" x14ac:dyDescent="0.25">
      <c r="A101" s="6"/>
      <c r="B101" s="7">
        <f>COUNTA($D$5:$D101)</f>
        <v>97</v>
      </c>
      <c r="C101" s="41"/>
      <c r="D101" s="7" t="s">
        <v>144</v>
      </c>
      <c r="E101" s="7">
        <v>18011623</v>
      </c>
      <c r="F101" s="7" t="str">
        <f>_xlfn.XLOOKUP(E101,[1]Hoja2!$B:$B,[1]Hoja2!$D:$D,"",0,1)</f>
        <v>Formulario 29, Declaración y P...</v>
      </c>
      <c r="G101" s="7" t="str">
        <f t="shared" si="3"/>
        <v>210901 f29</v>
      </c>
      <c r="H101" s="7" t="s">
        <v>145</v>
      </c>
      <c r="I101" s="11">
        <f t="shared" si="0"/>
        <v>44440</v>
      </c>
      <c r="J101" s="12" t="s">
        <v>543</v>
      </c>
    </row>
    <row r="102" spans="1:10" x14ac:dyDescent="0.25">
      <c r="A102" s="6"/>
      <c r="B102" s="7">
        <f>COUNTA($D$5:$D102)</f>
        <v>98</v>
      </c>
      <c r="C102" s="41"/>
      <c r="D102" s="7" t="s">
        <v>146</v>
      </c>
      <c r="E102" s="7">
        <v>18011624</v>
      </c>
      <c r="F102" s="7" t="str">
        <f>_xlfn.XLOOKUP(E102,[1]Hoja2!$B:$B,[1]Hoja2!$D:$D,"",0,1)</f>
        <v>Formulario 29, Declaración y P...</v>
      </c>
      <c r="G102" s="7" t="str">
        <f t="shared" si="3"/>
        <v>211001 f29</v>
      </c>
      <c r="H102" s="7" t="s">
        <v>147</v>
      </c>
      <c r="I102" s="11">
        <f t="shared" si="0"/>
        <v>44470</v>
      </c>
      <c r="J102" s="12" t="s">
        <v>543</v>
      </c>
    </row>
    <row r="103" spans="1:10" x14ac:dyDescent="0.25">
      <c r="A103" s="6"/>
      <c r="B103" s="7">
        <f>COUNTA($D$5:$D103)</f>
        <v>99</v>
      </c>
      <c r="C103" s="41"/>
      <c r="D103" s="7" t="s">
        <v>148</v>
      </c>
      <c r="E103" s="7">
        <v>18011628</v>
      </c>
      <c r="F103" s="7" t="str">
        <f>_xlfn.XLOOKUP(E103,[1]Hoja2!$B:$B,[1]Hoja2!$D:$D,"",0,1)</f>
        <v>Formulario 29, Declaración y P...</v>
      </c>
      <c r="G103" s="7" t="str">
        <f t="shared" si="3"/>
        <v>211101 f29</v>
      </c>
      <c r="H103" s="7" t="s">
        <v>149</v>
      </c>
      <c r="I103" s="11">
        <f t="shared" si="0"/>
        <v>44501</v>
      </c>
      <c r="J103" s="12" t="s">
        <v>543</v>
      </c>
    </row>
    <row r="104" spans="1:10" x14ac:dyDescent="0.25">
      <c r="A104" s="6"/>
      <c r="B104" s="7">
        <f>COUNTA($D$5:$D104)</f>
        <v>100</v>
      </c>
      <c r="C104" s="41"/>
      <c r="D104" s="7" t="s">
        <v>150</v>
      </c>
      <c r="E104" s="7">
        <v>18011631</v>
      </c>
      <c r="F104" s="7" t="str">
        <f>_xlfn.XLOOKUP(E104,[1]Hoja2!$B:$B,[1]Hoja2!$D:$D,"",0,1)</f>
        <v>Formulario 29, Declaración y P...</v>
      </c>
      <c r="G104" s="7" t="str">
        <f t="shared" si="3"/>
        <v>211201 f29</v>
      </c>
      <c r="H104" s="7" t="s">
        <v>151</v>
      </c>
      <c r="I104" s="11">
        <f t="shared" si="0"/>
        <v>44531</v>
      </c>
      <c r="J104" s="12" t="s">
        <v>543</v>
      </c>
    </row>
    <row r="105" spans="1:10" x14ac:dyDescent="0.25">
      <c r="A105" s="6"/>
      <c r="B105" s="7">
        <f>COUNTA($D$5:$D105)</f>
        <v>101</v>
      </c>
      <c r="C105" s="41"/>
      <c r="D105" s="7" t="s">
        <v>152</v>
      </c>
      <c r="E105" s="7">
        <v>18011757</v>
      </c>
      <c r="F105" s="7" t="str">
        <f>_xlfn.XLOOKUP(E105,[1]Hoja2!$B:$B,[1]Hoja2!$D:$D,"",0,1)</f>
        <v>Formulario 29, Declaración y P...</v>
      </c>
      <c r="G105" s="7" t="str">
        <f t="shared" si="3"/>
        <v>220101 f29</v>
      </c>
      <c r="H105" s="7" t="s">
        <v>153</v>
      </c>
      <c r="I105" s="11">
        <f t="shared" si="0"/>
        <v>44562</v>
      </c>
      <c r="J105" s="12" t="s">
        <v>543</v>
      </c>
    </row>
    <row r="106" spans="1:10" x14ac:dyDescent="0.25">
      <c r="A106" s="6"/>
      <c r="B106" s="7">
        <f>COUNTA($D$5:$D106)</f>
        <v>102</v>
      </c>
      <c r="C106" s="41"/>
      <c r="D106" s="7" t="s">
        <v>154</v>
      </c>
      <c r="E106" s="7">
        <v>18011763</v>
      </c>
      <c r="F106" s="7" t="str">
        <f>_xlfn.XLOOKUP(E106,[1]Hoja2!$B:$B,[1]Hoja2!$D:$D,"",0,1)</f>
        <v>Formulario 29, Declaración y P...</v>
      </c>
      <c r="G106" s="7" t="str">
        <f t="shared" si="3"/>
        <v>220201 f29</v>
      </c>
      <c r="H106" s="7" t="s">
        <v>155</v>
      </c>
      <c r="I106" s="11">
        <f t="shared" si="0"/>
        <v>44593</v>
      </c>
      <c r="J106" s="12" t="s">
        <v>543</v>
      </c>
    </row>
    <row r="107" spans="1:10" x14ac:dyDescent="0.25">
      <c r="A107" s="6"/>
      <c r="B107" s="7">
        <f>COUNTA($D$5:$D107)</f>
        <v>103</v>
      </c>
      <c r="C107" s="41"/>
      <c r="D107" s="7" t="s">
        <v>156</v>
      </c>
      <c r="E107" s="7">
        <v>18011770</v>
      </c>
      <c r="F107" s="7" t="str">
        <f>_xlfn.XLOOKUP(E107,[1]Hoja2!$B:$B,[1]Hoja2!$D:$D,"",0,1)</f>
        <v>Formulario 29, Declaración y P...</v>
      </c>
      <c r="G107" s="7" t="str">
        <f t="shared" si="3"/>
        <v>220301 f29</v>
      </c>
      <c r="H107" s="7" t="s">
        <v>157</v>
      </c>
      <c r="I107" s="11">
        <f t="shared" si="0"/>
        <v>44621</v>
      </c>
      <c r="J107" s="12" t="s">
        <v>543</v>
      </c>
    </row>
    <row r="108" spans="1:10" x14ac:dyDescent="0.25">
      <c r="A108" s="6"/>
      <c r="B108" s="7">
        <f>COUNTA($D$5:$D108)</f>
        <v>104</v>
      </c>
      <c r="C108" s="41"/>
      <c r="D108" s="7" t="s">
        <v>158</v>
      </c>
      <c r="E108" s="7">
        <v>18011776</v>
      </c>
      <c r="F108" s="7" t="str">
        <f>_xlfn.XLOOKUP(E108,[1]Hoja2!$B:$B,[1]Hoja2!$D:$D,"",0,1)</f>
        <v>Formulario 29, Declaración y P...</v>
      </c>
      <c r="G108" s="7" t="str">
        <f t="shared" si="3"/>
        <v>220401 f29</v>
      </c>
      <c r="H108" s="7" t="s">
        <v>159</v>
      </c>
      <c r="I108" s="11">
        <f t="shared" si="0"/>
        <v>44652</v>
      </c>
      <c r="J108" s="12" t="s">
        <v>543</v>
      </c>
    </row>
    <row r="109" spans="1:10" x14ac:dyDescent="0.25">
      <c r="A109" s="6"/>
      <c r="B109" s="7">
        <f>COUNTA($D$5:$D109)</f>
        <v>105</v>
      </c>
      <c r="C109" s="41"/>
      <c r="D109" s="7" t="s">
        <v>160</v>
      </c>
      <c r="E109" s="7">
        <v>18011785</v>
      </c>
      <c r="F109" s="7" t="str">
        <f>_xlfn.XLOOKUP(E109,[1]Hoja2!$B:$B,[1]Hoja2!$D:$D,"",0,1)</f>
        <v>Formulario 29, Declaración y P...</v>
      </c>
      <c r="G109" s="7" t="str">
        <f t="shared" si="3"/>
        <v>220501 f29</v>
      </c>
      <c r="H109" s="7" t="s">
        <v>161</v>
      </c>
      <c r="I109" s="11">
        <f t="shared" si="0"/>
        <v>44682</v>
      </c>
      <c r="J109" s="12" t="s">
        <v>543</v>
      </c>
    </row>
    <row r="110" spans="1:10" x14ac:dyDescent="0.25">
      <c r="A110" s="6"/>
      <c r="B110" s="7">
        <f>COUNTA($D$5:$D110)</f>
        <v>106</v>
      </c>
      <c r="C110" s="41"/>
      <c r="D110" s="7" t="s">
        <v>162</v>
      </c>
      <c r="E110" s="7">
        <v>18011794</v>
      </c>
      <c r="F110" s="7" t="str">
        <f>_xlfn.XLOOKUP(E110,[1]Hoja2!$B:$B,[1]Hoja2!$D:$D,"",0,1)</f>
        <v>Formulario 29, Declaración y P...</v>
      </c>
      <c r="G110" s="7" t="str">
        <f t="shared" si="3"/>
        <v>220601 f29</v>
      </c>
      <c r="H110" s="7" t="s">
        <v>163</v>
      </c>
      <c r="I110" s="11">
        <f t="shared" si="0"/>
        <v>44713</v>
      </c>
      <c r="J110" s="12" t="s">
        <v>543</v>
      </c>
    </row>
    <row r="111" spans="1:10" x14ac:dyDescent="0.25">
      <c r="A111" s="6"/>
      <c r="B111" s="7">
        <f>COUNTA($D$5:$D111)</f>
        <v>107</v>
      </c>
      <c r="C111" s="41"/>
      <c r="D111" s="7" t="s">
        <v>164</v>
      </c>
      <c r="E111" s="7">
        <v>18011803</v>
      </c>
      <c r="F111" s="7" t="str">
        <f>_xlfn.XLOOKUP(E111,[1]Hoja2!$B:$B,[1]Hoja2!$D:$D,"",0,1)</f>
        <v>Formulario 29, Declaración y P...</v>
      </c>
      <c r="G111" s="7" t="str">
        <f t="shared" si="3"/>
        <v>220701 f29</v>
      </c>
      <c r="H111" s="7" t="s">
        <v>165</v>
      </c>
      <c r="I111" s="11">
        <f t="shared" si="0"/>
        <v>44743</v>
      </c>
      <c r="J111" s="12" t="s">
        <v>543</v>
      </c>
    </row>
    <row r="112" spans="1:10" x14ac:dyDescent="0.25">
      <c r="A112" s="6"/>
      <c r="B112" s="7">
        <f>COUNTA($D$5:$D112)</f>
        <v>108</v>
      </c>
      <c r="C112" s="41"/>
      <c r="D112" s="7" t="s">
        <v>166</v>
      </c>
      <c r="E112" s="7">
        <v>18011816</v>
      </c>
      <c r="F112" s="7" t="str">
        <f>_xlfn.XLOOKUP(E112,[1]Hoja2!$B:$B,[1]Hoja2!$D:$D,"",0,1)</f>
        <v>Formulario 29, Declaración y P...</v>
      </c>
      <c r="G112" s="7" t="str">
        <f t="shared" si="3"/>
        <v>220801 f29</v>
      </c>
      <c r="H112" s="7" t="s">
        <v>167</v>
      </c>
      <c r="I112" s="11">
        <f t="shared" si="0"/>
        <v>44774</v>
      </c>
      <c r="J112" s="12" t="s">
        <v>543</v>
      </c>
    </row>
    <row r="113" spans="1:11" x14ac:dyDescent="0.25">
      <c r="A113" s="6"/>
      <c r="B113" s="7">
        <f>COUNTA($D$5:$D113)</f>
        <v>109</v>
      </c>
      <c r="C113" s="41"/>
      <c r="D113" s="7" t="s">
        <v>168</v>
      </c>
      <c r="E113" s="7">
        <v>18011830</v>
      </c>
      <c r="F113" s="7" t="str">
        <f>_xlfn.XLOOKUP(E113,[1]Hoja2!$B:$B,[1]Hoja2!$D:$D,"",0,1)</f>
        <v>Formulario 29, Declaración y P...</v>
      </c>
      <c r="G113" s="7" t="str">
        <f t="shared" si="3"/>
        <v>220901 f29</v>
      </c>
      <c r="H113" s="7" t="s">
        <v>169</v>
      </c>
      <c r="I113" s="11">
        <f t="shared" si="0"/>
        <v>44805</v>
      </c>
      <c r="J113" s="12" t="s">
        <v>543</v>
      </c>
    </row>
    <row r="114" spans="1:11" x14ac:dyDescent="0.25">
      <c r="A114" s="6"/>
      <c r="B114" s="7">
        <f>COUNTA($D$5:$D114)</f>
        <v>110</v>
      </c>
      <c r="C114" s="41"/>
      <c r="D114" s="7" t="s">
        <v>170</v>
      </c>
      <c r="E114" s="7">
        <v>18011845</v>
      </c>
      <c r="F114" s="7" t="str">
        <f>_xlfn.XLOOKUP(E114,[1]Hoja2!$B:$B,[1]Hoja2!$D:$D,"",0,1)</f>
        <v>Formulario 29, Declaración y P...</v>
      </c>
      <c r="G114" s="7" t="str">
        <f t="shared" si="3"/>
        <v>221001 f29</v>
      </c>
      <c r="H114" s="7" t="s">
        <v>171</v>
      </c>
      <c r="I114" s="11">
        <f t="shared" si="0"/>
        <v>44835</v>
      </c>
      <c r="J114" s="12" t="s">
        <v>543</v>
      </c>
    </row>
    <row r="115" spans="1:11" x14ac:dyDescent="0.25">
      <c r="A115" s="6"/>
      <c r="B115" s="7">
        <f>COUNTA($D$5:$D115)</f>
        <v>111</v>
      </c>
      <c r="C115" s="41"/>
      <c r="D115" s="7" t="s">
        <v>172</v>
      </c>
      <c r="E115" s="7">
        <v>18011856</v>
      </c>
      <c r="F115" s="7" t="str">
        <f>_xlfn.XLOOKUP(E115,[1]Hoja2!$B:$B,[1]Hoja2!$D:$D,"",0,1)</f>
        <v>Formulario 29, Declaración y P...</v>
      </c>
      <c r="G115" s="7" t="str">
        <f t="shared" si="3"/>
        <v>221101 f29</v>
      </c>
      <c r="H115" s="7" t="s">
        <v>173</v>
      </c>
      <c r="I115" s="11">
        <f t="shared" si="0"/>
        <v>44866</v>
      </c>
      <c r="J115" s="12" t="s">
        <v>543</v>
      </c>
    </row>
    <row r="116" spans="1:11" x14ac:dyDescent="0.25">
      <c r="A116" s="6"/>
      <c r="B116" s="7">
        <f>COUNTA($D$5:$D116)</f>
        <v>112</v>
      </c>
      <c r="C116" s="41"/>
      <c r="D116" s="7" t="s">
        <v>174</v>
      </c>
      <c r="E116" s="7">
        <v>18011873</v>
      </c>
      <c r="F116" s="7" t="str">
        <f>_xlfn.XLOOKUP(E116,[1]Hoja2!$B:$B,[1]Hoja2!$D:$D,"",0,1)</f>
        <v>Formulario 29, Declaración y P...</v>
      </c>
      <c r="G116" s="7" t="str">
        <f t="shared" si="3"/>
        <v>221201 f29</v>
      </c>
      <c r="H116" s="7" t="s">
        <v>175</v>
      </c>
      <c r="I116" s="11">
        <f t="shared" si="0"/>
        <v>44896</v>
      </c>
      <c r="J116" s="12" t="s">
        <v>543</v>
      </c>
    </row>
    <row r="117" spans="1:11" x14ac:dyDescent="0.25">
      <c r="A117" s="6"/>
      <c r="B117" s="7">
        <f>COUNTA($D$5:$D117)</f>
        <v>113</v>
      </c>
      <c r="C117" s="41"/>
      <c r="D117" s="7" t="s">
        <v>176</v>
      </c>
      <c r="E117" s="7">
        <v>18011906</v>
      </c>
      <c r="F117" s="7" t="str">
        <f>_xlfn.XLOOKUP(E117,[1]Hoja2!$B:$B,[1]Hoja2!$D:$D,"",0,1)</f>
        <v>Formulario 29, Declaración y P...</v>
      </c>
      <c r="G117" s="7" t="str">
        <f t="shared" si="3"/>
        <v>230101 f29</v>
      </c>
      <c r="H117" s="7" t="s">
        <v>177</v>
      </c>
      <c r="I117" s="11">
        <f t="shared" si="0"/>
        <v>44927</v>
      </c>
      <c r="J117" s="12" t="s">
        <v>543</v>
      </c>
    </row>
    <row r="118" spans="1:11" x14ac:dyDescent="0.25">
      <c r="A118" s="6"/>
      <c r="B118" s="7">
        <f>COUNTA($D$5:$D118)</f>
        <v>114</v>
      </c>
      <c r="C118" s="41"/>
      <c r="D118" s="7" t="s">
        <v>178</v>
      </c>
      <c r="E118" s="7">
        <v>18011910</v>
      </c>
      <c r="F118" s="7" t="str">
        <f>_xlfn.XLOOKUP(E118,[1]Hoja2!$B:$B,[1]Hoja2!$D:$D,"",0,1)</f>
        <v>Formulario 29, Declaración y P...</v>
      </c>
      <c r="G118" s="7" t="str">
        <f t="shared" si="3"/>
        <v>230201 f29</v>
      </c>
      <c r="H118" s="7" t="s">
        <v>179</v>
      </c>
      <c r="I118" s="11">
        <f t="shared" si="0"/>
        <v>44958</v>
      </c>
      <c r="J118" s="12" t="s">
        <v>543</v>
      </c>
    </row>
    <row r="119" spans="1:11" x14ac:dyDescent="0.25">
      <c r="A119" s="6"/>
      <c r="B119" s="7">
        <f>COUNTA($D$5:$D119)</f>
        <v>115</v>
      </c>
      <c r="C119" s="41"/>
      <c r="D119" s="7" t="s">
        <v>180</v>
      </c>
      <c r="E119" s="7">
        <v>18011914</v>
      </c>
      <c r="F119" s="7" t="str">
        <f>_xlfn.XLOOKUP(E119,[1]Hoja2!$B:$B,[1]Hoja2!$D:$D,"",0,1)</f>
        <v>Formulario 29, Declaración y P...</v>
      </c>
      <c r="G119" s="7" t="str">
        <f t="shared" si="3"/>
        <v>230301 f29</v>
      </c>
      <c r="H119" s="7" t="s">
        <v>181</v>
      </c>
      <c r="I119" s="11">
        <f t="shared" si="0"/>
        <v>44986</v>
      </c>
      <c r="J119" s="12" t="s">
        <v>543</v>
      </c>
    </row>
    <row r="120" spans="1:11" x14ac:dyDescent="0.25">
      <c r="A120" s="6"/>
      <c r="B120" s="7">
        <f>COUNTA($D$5:$D120)</f>
        <v>116</v>
      </c>
      <c r="C120" s="41"/>
      <c r="D120" s="7" t="s">
        <v>182</v>
      </c>
      <c r="E120" s="7">
        <v>18011915</v>
      </c>
      <c r="F120" s="7" t="str">
        <f>_xlfn.XLOOKUP(E120,[1]Hoja2!$B:$B,[1]Hoja2!$D:$D,"",0,1)</f>
        <v>Formulario 29, Declaración y P...</v>
      </c>
      <c r="G120" s="7" t="str">
        <f t="shared" si="3"/>
        <v>230401 f29</v>
      </c>
      <c r="H120" s="7" t="s">
        <v>183</v>
      </c>
      <c r="I120" s="11">
        <f t="shared" si="0"/>
        <v>45017</v>
      </c>
      <c r="J120" s="12" t="s">
        <v>543</v>
      </c>
    </row>
    <row r="121" spans="1:11" x14ac:dyDescent="0.25">
      <c r="A121" s="6"/>
      <c r="B121" s="7">
        <f>COUNTA($D$5:$D121)</f>
        <v>117</v>
      </c>
      <c r="C121" s="41"/>
      <c r="D121" s="7" t="s">
        <v>843</v>
      </c>
      <c r="E121" s="7">
        <v>18017573</v>
      </c>
      <c r="F121" s="7" t="str">
        <f>_xlfn.XLOOKUP(E121,[1]Hoja2!$B:$B,[1]Hoja2!$D:$D,"",0,1)</f>
        <v>Factura</v>
      </c>
      <c r="G121" s="7" t="str">
        <f t="shared" si="3"/>
        <v>211221 Geomin F_2</v>
      </c>
      <c r="H121" s="7" t="s">
        <v>35</v>
      </c>
      <c r="I121" s="11">
        <f t="shared" si="0"/>
        <v>44551</v>
      </c>
      <c r="J121" s="12" t="s">
        <v>543</v>
      </c>
      <c r="K121">
        <f t="shared" ref="K121:K155" si="4">VALUE(_xlfn.TEXTAFTER(D121,"_"))</f>
        <v>2</v>
      </c>
    </row>
    <row r="122" spans="1:11" x14ac:dyDescent="0.25">
      <c r="A122" s="6"/>
      <c r="B122" s="7">
        <f>COUNTA($D$5:$D122)</f>
        <v>118</v>
      </c>
      <c r="C122" s="41"/>
      <c r="D122" s="7" t="s">
        <v>844</v>
      </c>
      <c r="E122" s="7">
        <v>18017597</v>
      </c>
      <c r="F122" s="7" t="str">
        <f>_xlfn.XLOOKUP(E122,[1]Hoja2!$B:$B,[1]Hoja2!$D:$D,"",0,1)</f>
        <v>Factura</v>
      </c>
      <c r="G122" s="7" t="str">
        <f t="shared" si="3"/>
        <v>220102 Geomin F_4</v>
      </c>
      <c r="H122" s="7" t="s">
        <v>35</v>
      </c>
      <c r="I122" s="11">
        <f t="shared" si="0"/>
        <v>44563</v>
      </c>
      <c r="J122" s="12" t="s">
        <v>543</v>
      </c>
      <c r="K122">
        <f t="shared" si="4"/>
        <v>4</v>
      </c>
    </row>
    <row r="123" spans="1:11" x14ac:dyDescent="0.25">
      <c r="A123" s="6"/>
      <c r="B123" s="7">
        <f>COUNTA($D$5:$D123)</f>
        <v>119</v>
      </c>
      <c r="C123" s="41"/>
      <c r="D123" s="7" t="s">
        <v>845</v>
      </c>
      <c r="E123" s="7">
        <v>18017607</v>
      </c>
      <c r="F123" s="7" t="str">
        <f>_xlfn.XLOOKUP(E123,[1]Hoja2!$B:$B,[1]Hoja2!$D:$D,"",0,1)</f>
        <v>Factura</v>
      </c>
      <c r="G123" s="7" t="str">
        <f t="shared" si="3"/>
        <v>220217 Geomin F_7</v>
      </c>
      <c r="H123" s="7" t="s">
        <v>35</v>
      </c>
      <c r="I123" s="11">
        <f t="shared" si="0"/>
        <v>44609</v>
      </c>
      <c r="J123" s="12" t="s">
        <v>543</v>
      </c>
      <c r="K123">
        <f t="shared" si="4"/>
        <v>7</v>
      </c>
    </row>
    <row r="124" spans="1:11" x14ac:dyDescent="0.25">
      <c r="A124" s="6"/>
      <c r="B124" s="7">
        <f>COUNTA($D$5:$D124)</f>
        <v>120</v>
      </c>
      <c r="C124" s="41"/>
      <c r="D124" s="7" t="s">
        <v>846</v>
      </c>
      <c r="E124" s="7">
        <v>18017616</v>
      </c>
      <c r="F124" s="7" t="str">
        <f>_xlfn.XLOOKUP(E124,[1]Hoja2!$B:$B,[1]Hoja2!$D:$D,"",0,1)</f>
        <v>Factura</v>
      </c>
      <c r="G124" s="7" t="str">
        <f t="shared" si="3"/>
        <v>220225 Geomin F_10</v>
      </c>
      <c r="H124" s="7" t="s">
        <v>35</v>
      </c>
      <c r="I124" s="11">
        <f t="shared" si="0"/>
        <v>44617</v>
      </c>
      <c r="J124" s="12" t="s">
        <v>543</v>
      </c>
      <c r="K124">
        <f t="shared" si="4"/>
        <v>10</v>
      </c>
    </row>
    <row r="125" spans="1:11" x14ac:dyDescent="0.25">
      <c r="A125" s="6"/>
      <c r="B125" s="7">
        <f>COUNTA($D$5:$D125)</f>
        <v>121</v>
      </c>
      <c r="C125" s="41"/>
      <c r="D125" s="7" t="s">
        <v>847</v>
      </c>
      <c r="E125" s="7">
        <v>18017628</v>
      </c>
      <c r="F125" s="7" t="str">
        <f>_xlfn.XLOOKUP(E125,[1]Hoja2!$B:$B,[1]Hoja2!$D:$D,"",0,1)</f>
        <v>Factura</v>
      </c>
      <c r="G125" s="7" t="str">
        <f t="shared" si="3"/>
        <v>220330 Geomin F_11</v>
      </c>
      <c r="H125" s="7" t="s">
        <v>35</v>
      </c>
      <c r="I125" s="11">
        <f t="shared" si="0"/>
        <v>44650</v>
      </c>
      <c r="J125" s="12" t="s">
        <v>543</v>
      </c>
      <c r="K125">
        <f t="shared" si="4"/>
        <v>11</v>
      </c>
    </row>
    <row r="126" spans="1:11" x14ac:dyDescent="0.25">
      <c r="A126" s="6"/>
      <c r="B126" s="7">
        <f>COUNTA($D$5:$D126)</f>
        <v>122</v>
      </c>
      <c r="C126" s="41"/>
      <c r="D126" s="7" t="s">
        <v>189</v>
      </c>
      <c r="E126" s="7">
        <v>18017635</v>
      </c>
      <c r="F126" s="7" t="str">
        <f>_xlfn.XLOOKUP(E126,[1]Hoja2!$B:$B,[1]Hoja2!$D:$D,"",0,1)</f>
        <v>Factura</v>
      </c>
      <c r="G126" s="7" t="str">
        <f t="shared" si="3"/>
        <v>220428 GEOMIN_13</v>
      </c>
      <c r="H126" s="7" t="s">
        <v>35</v>
      </c>
      <c r="I126" s="11">
        <f t="shared" si="0"/>
        <v>44679</v>
      </c>
      <c r="J126" s="12" t="s">
        <v>543</v>
      </c>
      <c r="K126">
        <f t="shared" si="4"/>
        <v>13</v>
      </c>
    </row>
    <row r="127" spans="1:11" x14ac:dyDescent="0.25">
      <c r="A127" s="6"/>
      <c r="B127" s="7">
        <f>COUNTA($D$5:$D127)</f>
        <v>123</v>
      </c>
      <c r="C127" s="41"/>
      <c r="D127" s="7" t="s">
        <v>190</v>
      </c>
      <c r="E127" s="7">
        <v>18017663</v>
      </c>
      <c r="F127" s="7" t="str">
        <f>_xlfn.XLOOKUP(E127,[1]Hoja2!$B:$B,[1]Hoja2!$D:$D,"",0,1)</f>
        <v>Factura</v>
      </c>
      <c r="G127" s="7" t="str">
        <f t="shared" si="3"/>
        <v>220726 GEOMIN_14</v>
      </c>
      <c r="H127" s="7" t="s">
        <v>35</v>
      </c>
      <c r="I127" s="11">
        <f t="shared" si="0"/>
        <v>44768</v>
      </c>
      <c r="J127" s="12" t="s">
        <v>543</v>
      </c>
      <c r="K127">
        <f t="shared" si="4"/>
        <v>14</v>
      </c>
    </row>
    <row r="128" spans="1:11" x14ac:dyDescent="0.25">
      <c r="A128" s="6"/>
      <c r="B128" s="7">
        <f>COUNTA($D$5:$D128)</f>
        <v>124</v>
      </c>
      <c r="C128" s="41"/>
      <c r="D128" s="7" t="s">
        <v>191</v>
      </c>
      <c r="E128" s="7">
        <v>18017675</v>
      </c>
      <c r="F128" s="7" t="str">
        <f>_xlfn.XLOOKUP(E128,[1]Hoja2!$B:$B,[1]Hoja2!$D:$D,"",0,1)</f>
        <v>Factura</v>
      </c>
      <c r="G128" s="7" t="str">
        <f t="shared" si="3"/>
        <v>220817 GEOMIN_17</v>
      </c>
      <c r="H128" s="7" t="s">
        <v>35</v>
      </c>
      <c r="I128" s="11">
        <f t="shared" si="0"/>
        <v>44790</v>
      </c>
      <c r="J128" s="12" t="s">
        <v>543</v>
      </c>
      <c r="K128">
        <f t="shared" si="4"/>
        <v>17</v>
      </c>
    </row>
    <row r="129" spans="1:11" x14ac:dyDescent="0.25">
      <c r="A129" s="6"/>
      <c r="B129" s="7">
        <f>COUNTA($D$5:$D129)</f>
        <v>125</v>
      </c>
      <c r="C129" s="41"/>
      <c r="D129" s="7" t="s">
        <v>192</v>
      </c>
      <c r="E129" s="7">
        <v>18017684</v>
      </c>
      <c r="F129" s="7" t="str">
        <f>_xlfn.XLOOKUP(E129,[1]Hoja2!$B:$B,[1]Hoja2!$D:$D,"",0,1)</f>
        <v>Factura</v>
      </c>
      <c r="G129" s="7" t="str">
        <f t="shared" si="3"/>
        <v>220920 GEOMIN_18</v>
      </c>
      <c r="H129" s="7" t="s">
        <v>35</v>
      </c>
      <c r="I129" s="11">
        <f t="shared" si="0"/>
        <v>44824</v>
      </c>
      <c r="J129" s="12" t="s">
        <v>543</v>
      </c>
      <c r="K129">
        <f t="shared" si="4"/>
        <v>18</v>
      </c>
    </row>
    <row r="130" spans="1:11" x14ac:dyDescent="0.25">
      <c r="A130" s="6"/>
      <c r="B130" s="7">
        <f>COUNTA($D$5:$D130)</f>
        <v>126</v>
      </c>
      <c r="C130" s="41"/>
      <c r="D130" s="7" t="s">
        <v>193</v>
      </c>
      <c r="E130" s="7">
        <v>18017694</v>
      </c>
      <c r="F130" s="7" t="str">
        <f>_xlfn.XLOOKUP(E130,[1]Hoja2!$B:$B,[1]Hoja2!$D:$D,"",0,1)</f>
        <v>Factura</v>
      </c>
      <c r="G130" s="7" t="str">
        <f t="shared" si="3"/>
        <v>220921 TRANSPORTESOSMAR_155</v>
      </c>
      <c r="H130" s="7" t="s">
        <v>35</v>
      </c>
      <c r="I130" s="11">
        <f t="shared" si="0"/>
        <v>44825</v>
      </c>
      <c r="J130" s="12" t="s">
        <v>543</v>
      </c>
      <c r="K130">
        <f t="shared" si="4"/>
        <v>155</v>
      </c>
    </row>
    <row r="131" spans="1:11" x14ac:dyDescent="0.25">
      <c r="A131" s="6"/>
      <c r="B131" s="7">
        <f>COUNTA($D$5:$D131)</f>
        <v>127</v>
      </c>
      <c r="C131" s="41"/>
      <c r="D131" s="7" t="s">
        <v>194</v>
      </c>
      <c r="E131" s="7">
        <v>18017700</v>
      </c>
      <c r="F131" s="7" t="str">
        <f>_xlfn.XLOOKUP(E131,[1]Hoja2!$B:$B,[1]Hoja2!$D:$D,"",0,1)</f>
        <v>Factura</v>
      </c>
      <c r="G131" s="7" t="str">
        <f t="shared" si="3"/>
        <v>221017 GEOMIN_19</v>
      </c>
      <c r="H131" s="7" t="s">
        <v>35</v>
      </c>
      <c r="I131" s="11">
        <f t="shared" si="0"/>
        <v>44851</v>
      </c>
      <c r="J131" s="12" t="s">
        <v>543</v>
      </c>
      <c r="K131">
        <f t="shared" si="4"/>
        <v>19</v>
      </c>
    </row>
    <row r="132" spans="1:11" x14ac:dyDescent="0.25">
      <c r="A132" s="6"/>
      <c r="B132" s="7">
        <f>COUNTA($D$5:$D132)</f>
        <v>128</v>
      </c>
      <c r="C132" s="41"/>
      <c r="D132" s="7" t="s">
        <v>195</v>
      </c>
      <c r="E132" s="7">
        <v>18017714</v>
      </c>
      <c r="F132" s="7" t="str">
        <f>_xlfn.XLOOKUP(E132,[1]Hoja2!$B:$B,[1]Hoja2!$D:$D,"",0,1)</f>
        <v>Factura</v>
      </c>
      <c r="G132" s="7" t="str">
        <f t="shared" si="3"/>
        <v>221102 GEOMIN_20</v>
      </c>
      <c r="H132" s="7" t="s">
        <v>35</v>
      </c>
      <c r="I132" s="11">
        <f t="shared" si="0"/>
        <v>44867</v>
      </c>
      <c r="J132" s="12" t="s">
        <v>543</v>
      </c>
      <c r="K132">
        <f t="shared" si="4"/>
        <v>20</v>
      </c>
    </row>
    <row r="133" spans="1:11" x14ac:dyDescent="0.25">
      <c r="A133" s="6"/>
      <c r="B133" s="7">
        <f>COUNTA($D$5:$D133)</f>
        <v>129</v>
      </c>
      <c r="C133" s="41"/>
      <c r="D133" s="7" t="s">
        <v>196</v>
      </c>
      <c r="E133" s="7">
        <v>18017730</v>
      </c>
      <c r="F133" s="7" t="str">
        <f>_xlfn.XLOOKUP(E133,[1]Hoja2!$B:$B,[1]Hoja2!$D:$D,"",0,1)</f>
        <v>Factura</v>
      </c>
      <c r="G133" s="7" t="str">
        <f t="shared" si="3"/>
        <v>221102 GEOMIN_21</v>
      </c>
      <c r="H133" s="7" t="s">
        <v>35</v>
      </c>
      <c r="I133" s="11">
        <f t="shared" si="0"/>
        <v>44867</v>
      </c>
      <c r="J133" s="12" t="s">
        <v>543</v>
      </c>
      <c r="K133">
        <f t="shared" si="4"/>
        <v>21</v>
      </c>
    </row>
    <row r="134" spans="1:11" x14ac:dyDescent="0.25">
      <c r="A134" s="6"/>
      <c r="B134" s="7">
        <f>COUNTA($D$5:$D134)</f>
        <v>130</v>
      </c>
      <c r="C134" s="41"/>
      <c r="D134" s="7" t="s">
        <v>197</v>
      </c>
      <c r="E134" s="7">
        <v>18017752</v>
      </c>
      <c r="F134" s="7" t="str">
        <f>_xlfn.XLOOKUP(E134,[1]Hoja2!$B:$B,[1]Hoja2!$D:$D,"",0,1)</f>
        <v>Factura</v>
      </c>
      <c r="G134" s="7" t="str">
        <f t="shared" si="3"/>
        <v>221110 TRANSPORTESOSMAR_168</v>
      </c>
      <c r="H134" s="7" t="s">
        <v>35</v>
      </c>
      <c r="I134" s="11">
        <f t="shared" si="0"/>
        <v>44875</v>
      </c>
      <c r="J134" s="12" t="s">
        <v>543</v>
      </c>
      <c r="K134">
        <f t="shared" si="4"/>
        <v>168</v>
      </c>
    </row>
    <row r="135" spans="1:11" x14ac:dyDescent="0.25">
      <c r="A135" s="6"/>
      <c r="B135" s="7">
        <f>COUNTA($D$5:$D135)</f>
        <v>131</v>
      </c>
      <c r="C135" s="41"/>
      <c r="D135" s="7" t="s">
        <v>848</v>
      </c>
      <c r="E135" s="7">
        <v>18017806</v>
      </c>
      <c r="F135" s="7" t="str">
        <f>_xlfn.XLOOKUP(E135,[1]Hoja2!$B:$B,[1]Hoja2!$D:$D,"",0,1)</f>
        <v>Factura</v>
      </c>
      <c r="G135" s="7" t="str">
        <f t="shared" si="3"/>
        <v>221124 Factura N_39</v>
      </c>
      <c r="H135" s="7" t="s">
        <v>35</v>
      </c>
      <c r="I135" s="11">
        <f t="shared" si="0"/>
        <v>44889</v>
      </c>
      <c r="J135" s="12" t="s">
        <v>543</v>
      </c>
      <c r="K135">
        <f t="shared" si="4"/>
        <v>39</v>
      </c>
    </row>
    <row r="136" spans="1:11" x14ac:dyDescent="0.25">
      <c r="A136" s="6"/>
      <c r="B136" s="7">
        <f>COUNTA($D$5:$D136)</f>
        <v>132</v>
      </c>
      <c r="C136" s="41"/>
      <c r="D136" s="7" t="s">
        <v>199</v>
      </c>
      <c r="E136" s="7">
        <v>11881561</v>
      </c>
      <c r="F136" s="7" t="str">
        <f>_xlfn.XLOOKUP(E136,[1]Hoja2!$B:$B,[1]Hoja2!$D:$D,"",0,1)</f>
        <v>Factura</v>
      </c>
      <c r="G136" s="7" t="str">
        <f t="shared" ref="G136:G155" si="5">LEFT(D136,LEN(D136))</f>
        <v>230112 Geomin SpA_23</v>
      </c>
      <c r="H136" s="7" t="s">
        <v>35</v>
      </c>
      <c r="I136" s="11">
        <f t="shared" si="0"/>
        <v>44938</v>
      </c>
      <c r="J136" s="12" t="s">
        <v>543</v>
      </c>
      <c r="K136">
        <f t="shared" si="4"/>
        <v>23</v>
      </c>
    </row>
    <row r="137" spans="1:11" x14ac:dyDescent="0.25">
      <c r="A137" s="6"/>
      <c r="B137" s="7">
        <f>COUNTA($D$5:$D137)</f>
        <v>133</v>
      </c>
      <c r="C137" s="41"/>
      <c r="D137" s="7" t="s">
        <v>200</v>
      </c>
      <c r="E137" s="7">
        <v>18017867</v>
      </c>
      <c r="F137" s="7" t="str">
        <f>_xlfn.XLOOKUP(E137,[1]Hoja2!$B:$B,[1]Hoja2!$D:$D,"",0,1)</f>
        <v>Factura</v>
      </c>
      <c r="G137" s="7" t="str">
        <f t="shared" si="5"/>
        <v>230112 Geomin SpA_24</v>
      </c>
      <c r="H137" s="7" t="s">
        <v>35</v>
      </c>
      <c r="I137" s="11">
        <f t="shared" si="0"/>
        <v>44938</v>
      </c>
      <c r="J137" s="12" t="s">
        <v>543</v>
      </c>
      <c r="K137">
        <f t="shared" si="4"/>
        <v>24</v>
      </c>
    </row>
    <row r="138" spans="1:11" x14ac:dyDescent="0.25">
      <c r="A138" s="6"/>
      <c r="B138" s="7">
        <f>COUNTA($D$5:$D138)</f>
        <v>134</v>
      </c>
      <c r="C138" s="41"/>
      <c r="D138" s="7" t="s">
        <v>849</v>
      </c>
      <c r="E138" s="7">
        <v>18017876</v>
      </c>
      <c r="F138" s="7" t="str">
        <f>_xlfn.XLOOKUP(E138,[1]Hoja2!$B:$B,[1]Hoja2!$D:$D,"",0,1)</f>
        <v>Factura</v>
      </c>
      <c r="G138" s="7" t="str">
        <f t="shared" si="5"/>
        <v>230131 FAE_1100</v>
      </c>
      <c r="H138" s="7" t="s">
        <v>35</v>
      </c>
      <c r="I138" s="11">
        <f t="shared" si="0"/>
        <v>44957</v>
      </c>
      <c r="J138" s="12" t="s">
        <v>543</v>
      </c>
      <c r="K138">
        <f t="shared" si="4"/>
        <v>1100</v>
      </c>
    </row>
    <row r="139" spans="1:11" x14ac:dyDescent="0.25">
      <c r="A139" s="6"/>
      <c r="B139" s="7">
        <f>COUNTA($D$5:$D139)</f>
        <v>135</v>
      </c>
      <c r="C139" s="41"/>
      <c r="D139" s="7" t="s">
        <v>850</v>
      </c>
      <c r="E139" s="7">
        <v>18017899</v>
      </c>
      <c r="F139" s="7" t="str">
        <f>_xlfn.XLOOKUP(E139,[1]Hoja2!$B:$B,[1]Hoja2!$D:$D,"",0,1)</f>
        <v>Factura</v>
      </c>
      <c r="G139" s="7" t="str">
        <f t="shared" si="5"/>
        <v>230203 Fac 192 ASL Ep Oct Nov_192</v>
      </c>
      <c r="H139" s="7" t="s">
        <v>35</v>
      </c>
      <c r="I139" s="11">
        <f t="shared" si="0"/>
        <v>44960</v>
      </c>
      <c r="J139" s="12" t="s">
        <v>543</v>
      </c>
      <c r="K139">
        <f t="shared" si="4"/>
        <v>192</v>
      </c>
    </row>
    <row r="140" spans="1:11" x14ac:dyDescent="0.25">
      <c r="A140" s="6"/>
      <c r="B140" s="7">
        <f>COUNTA($D$5:$D140)</f>
        <v>136</v>
      </c>
      <c r="C140" s="41"/>
      <c r="D140" s="7" t="s">
        <v>851</v>
      </c>
      <c r="E140" s="7">
        <v>18017915</v>
      </c>
      <c r="F140" s="7" t="str">
        <f>_xlfn.XLOOKUP(E140,[1]Hoja2!$B:$B,[1]Hoja2!$D:$D,"",0,1)</f>
        <v>Factura</v>
      </c>
      <c r="G140" s="7" t="str">
        <f t="shared" si="5"/>
        <v>230203 Fac 193 ASL Ep Oct Nov_193</v>
      </c>
      <c r="H140" s="7" t="s">
        <v>35</v>
      </c>
      <c r="I140" s="11">
        <f t="shared" si="0"/>
        <v>44960</v>
      </c>
      <c r="J140" s="12" t="s">
        <v>543</v>
      </c>
      <c r="K140">
        <f t="shared" si="4"/>
        <v>193</v>
      </c>
    </row>
    <row r="141" spans="1:11" x14ac:dyDescent="0.25">
      <c r="A141" s="6"/>
      <c r="B141" s="7">
        <f>COUNTA($D$5:$D141)</f>
        <v>137</v>
      </c>
      <c r="C141" s="41"/>
      <c r="D141" s="7" t="s">
        <v>852</v>
      </c>
      <c r="E141" s="7">
        <v>18017930</v>
      </c>
      <c r="F141" s="7" t="str">
        <f>_xlfn.XLOOKUP(E141,[1]Hoja2!$B:$B,[1]Hoja2!$D:$D,"",0,1)</f>
        <v>Factura</v>
      </c>
      <c r="G141" s="7" t="str">
        <f t="shared" si="5"/>
        <v>230203 Fac 194 ASL EP Oct Nov_194</v>
      </c>
      <c r="H141" s="7" t="s">
        <v>35</v>
      </c>
      <c r="I141" s="11">
        <f t="shared" si="0"/>
        <v>44960</v>
      </c>
      <c r="J141" s="12" t="s">
        <v>543</v>
      </c>
      <c r="K141">
        <f t="shared" si="4"/>
        <v>194</v>
      </c>
    </row>
    <row r="142" spans="1:11" x14ac:dyDescent="0.25">
      <c r="A142" s="6"/>
      <c r="B142" s="7">
        <f>COUNTA($D$5:$D142)</f>
        <v>138</v>
      </c>
      <c r="C142" s="41"/>
      <c r="D142" s="7" t="s">
        <v>853</v>
      </c>
      <c r="E142" s="7">
        <v>18017941</v>
      </c>
      <c r="F142" s="7" t="str">
        <f>_xlfn.XLOOKUP(E142,[1]Hoja2!$B:$B,[1]Hoja2!$D:$D,"",0,1)</f>
        <v>Factura</v>
      </c>
      <c r="G142" s="7" t="str">
        <f t="shared" si="5"/>
        <v>230203 Fac 195 ASL EP 2 Diciembre_195</v>
      </c>
      <c r="H142" s="7" t="s">
        <v>35</v>
      </c>
      <c r="I142" s="11">
        <f t="shared" si="0"/>
        <v>44960</v>
      </c>
      <c r="J142" s="12" t="s">
        <v>543</v>
      </c>
      <c r="K142">
        <f t="shared" si="4"/>
        <v>195</v>
      </c>
    </row>
    <row r="143" spans="1:11" x14ac:dyDescent="0.25">
      <c r="A143" s="6"/>
      <c r="B143" s="7">
        <f>COUNTA($D$5:$D143)</f>
        <v>139</v>
      </c>
      <c r="C143" s="41"/>
      <c r="D143" s="7" t="s">
        <v>854</v>
      </c>
      <c r="E143" s="7">
        <v>18017960</v>
      </c>
      <c r="F143" s="7" t="str">
        <f>_xlfn.XLOOKUP(E143,[1]Hoja2!$B:$B,[1]Hoja2!$D:$D,"",0,1)</f>
        <v>Factura</v>
      </c>
      <c r="G143" s="7" t="str">
        <f t="shared" si="5"/>
        <v>230203 Fac 196 ASL EP 2 Diciembre_196</v>
      </c>
      <c r="H143" s="7" t="s">
        <v>35</v>
      </c>
      <c r="I143" s="11">
        <f t="shared" si="0"/>
        <v>44960</v>
      </c>
      <c r="J143" s="12" t="s">
        <v>543</v>
      </c>
      <c r="K143">
        <f t="shared" si="4"/>
        <v>196</v>
      </c>
    </row>
    <row r="144" spans="1:11" x14ac:dyDescent="0.25">
      <c r="A144" s="6"/>
      <c r="B144" s="7">
        <f>COUNTA($D$5:$D144)</f>
        <v>140</v>
      </c>
      <c r="C144" s="41"/>
      <c r="D144" s="7" t="s">
        <v>855</v>
      </c>
      <c r="E144" s="7">
        <v>18017971</v>
      </c>
      <c r="F144" s="7" t="str">
        <f>_xlfn.XLOOKUP(E144,[1]Hoja2!$B:$B,[1]Hoja2!$D:$D,"",0,1)</f>
        <v>Factura</v>
      </c>
      <c r="G144" s="7" t="str">
        <f t="shared" si="5"/>
        <v>230203 Fac 197 ASL EP 2 Diciembre_197</v>
      </c>
      <c r="H144" s="7" t="s">
        <v>35</v>
      </c>
      <c r="I144" s="11">
        <f t="shared" si="0"/>
        <v>44960</v>
      </c>
      <c r="J144" s="12" t="s">
        <v>543</v>
      </c>
      <c r="K144">
        <f t="shared" si="4"/>
        <v>197</v>
      </c>
    </row>
    <row r="145" spans="1:11" x14ac:dyDescent="0.25">
      <c r="A145" s="6"/>
      <c r="B145" s="7">
        <f>COUNTA($D$5:$D145)</f>
        <v>141</v>
      </c>
      <c r="C145" s="41"/>
      <c r="D145" s="7" t="s">
        <v>856</v>
      </c>
      <c r="E145" s="7">
        <v>18018008</v>
      </c>
      <c r="F145" s="7" t="str">
        <f>_xlfn.XLOOKUP(E145,[1]Hoja2!$B:$B,[1]Hoja2!$D:$D,"",0,1)</f>
        <v>Factura</v>
      </c>
      <c r="G145" s="7" t="str">
        <f t="shared" si="5"/>
        <v>230203 Fac 198 ASL EP 2 Diciembre_198</v>
      </c>
      <c r="H145" s="7" t="s">
        <v>35</v>
      </c>
      <c r="I145" s="11">
        <f t="shared" si="0"/>
        <v>44960</v>
      </c>
      <c r="J145" s="12" t="s">
        <v>543</v>
      </c>
      <c r="K145">
        <f t="shared" si="4"/>
        <v>198</v>
      </c>
    </row>
    <row r="146" spans="1:11" x14ac:dyDescent="0.25">
      <c r="A146" s="6"/>
      <c r="B146" s="7">
        <f>COUNTA($D$5:$D146)</f>
        <v>142</v>
      </c>
      <c r="C146" s="41"/>
      <c r="D146" s="7" t="s">
        <v>209</v>
      </c>
      <c r="E146" s="7">
        <v>18018051</v>
      </c>
      <c r="F146" s="7" t="str">
        <f>_xlfn.XLOOKUP(E146,[1]Hoja2!$B:$B,[1]Hoja2!$D:$D,"",0,1)</f>
        <v>Factura</v>
      </c>
      <c r="G146" s="7" t="str">
        <f t="shared" si="5"/>
        <v>230221 TRANSPORTES&amp;SERVICIOSOSMAR_202</v>
      </c>
      <c r="H146" s="7" t="s">
        <v>35</v>
      </c>
      <c r="I146" s="11">
        <f t="shared" si="0"/>
        <v>44978</v>
      </c>
      <c r="J146" s="12" t="s">
        <v>543</v>
      </c>
      <c r="K146">
        <f t="shared" si="4"/>
        <v>202</v>
      </c>
    </row>
    <row r="147" spans="1:11" x14ac:dyDescent="0.25">
      <c r="A147" s="6"/>
      <c r="B147" s="7">
        <f>COUNTA($D$5:$D147)</f>
        <v>143</v>
      </c>
      <c r="C147" s="41"/>
      <c r="D147" s="7" t="s">
        <v>210</v>
      </c>
      <c r="E147" s="7">
        <v>18018066</v>
      </c>
      <c r="F147" s="7" t="str">
        <f>_xlfn.XLOOKUP(E147,[1]Hoja2!$B:$B,[1]Hoja2!$D:$D,"",0,1)</f>
        <v>Factura</v>
      </c>
      <c r="G147" s="7" t="str">
        <f t="shared" si="5"/>
        <v>230221 TRANSPORTES&amp;SERVICIOSOSMAR_203</v>
      </c>
      <c r="H147" s="7" t="s">
        <v>35</v>
      </c>
      <c r="I147" s="11">
        <f t="shared" si="0"/>
        <v>44978</v>
      </c>
      <c r="J147" s="12" t="s">
        <v>543</v>
      </c>
      <c r="K147">
        <f t="shared" si="4"/>
        <v>203</v>
      </c>
    </row>
    <row r="148" spans="1:11" x14ac:dyDescent="0.25">
      <c r="A148" s="6"/>
      <c r="B148" s="7">
        <f>COUNTA($D$5:$D148)</f>
        <v>144</v>
      </c>
      <c r="C148" s="41"/>
      <c r="D148" s="7" t="s">
        <v>211</v>
      </c>
      <c r="E148" s="7">
        <v>18018080</v>
      </c>
      <c r="F148" s="7" t="str">
        <f>_xlfn.XLOOKUP(E148,[1]Hoja2!$B:$B,[1]Hoja2!$D:$D,"",0,1)</f>
        <v>Factura</v>
      </c>
      <c r="G148" s="7" t="str">
        <f t="shared" si="5"/>
        <v>230221 TRANSPORTES&amp;SERVICIOSOSMAR_204</v>
      </c>
      <c r="H148" s="7" t="s">
        <v>35</v>
      </c>
      <c r="I148" s="11">
        <f t="shared" si="0"/>
        <v>44978</v>
      </c>
      <c r="J148" s="12" t="s">
        <v>543</v>
      </c>
      <c r="K148">
        <f t="shared" si="4"/>
        <v>204</v>
      </c>
    </row>
    <row r="149" spans="1:11" x14ac:dyDescent="0.25">
      <c r="A149" s="6"/>
      <c r="B149" s="7">
        <f>COUNTA($D$5:$D149)</f>
        <v>145</v>
      </c>
      <c r="C149" s="41"/>
      <c r="D149" s="7" t="s">
        <v>212</v>
      </c>
      <c r="E149" s="7">
        <v>18018087</v>
      </c>
      <c r="F149" s="7" t="str">
        <f>_xlfn.XLOOKUP(E149,[1]Hoja2!$B:$B,[1]Hoja2!$D:$D,"",0,1)</f>
        <v>Factura</v>
      </c>
      <c r="G149" s="7" t="str">
        <f t="shared" si="5"/>
        <v>230221 TRANSPORTES&amp;SERVICIOSOSMAR_205</v>
      </c>
      <c r="H149" s="7" t="s">
        <v>35</v>
      </c>
      <c r="I149" s="11">
        <f t="shared" si="0"/>
        <v>44978</v>
      </c>
      <c r="J149" s="12" t="s">
        <v>543</v>
      </c>
      <c r="K149">
        <f t="shared" si="4"/>
        <v>205</v>
      </c>
    </row>
    <row r="150" spans="1:11" x14ac:dyDescent="0.25">
      <c r="A150" s="6"/>
      <c r="B150" s="7">
        <f>COUNTA($D$5:$D150)</f>
        <v>146</v>
      </c>
      <c r="C150" s="41"/>
      <c r="D150" s="7" t="s">
        <v>857</v>
      </c>
      <c r="E150" s="7">
        <v>18018122</v>
      </c>
      <c r="F150" s="7" t="str">
        <f>_xlfn.XLOOKUP(E150,[1]Hoja2!$B:$B,[1]Hoja2!$D:$D,"",0,1)</f>
        <v>Factura</v>
      </c>
      <c r="G150" s="7" t="str">
        <f t="shared" si="5"/>
        <v>230228 nm°25 GEOMIN SPA_25</v>
      </c>
      <c r="H150" s="7" t="s">
        <v>35</v>
      </c>
      <c r="I150" s="11">
        <f t="shared" si="0"/>
        <v>44985</v>
      </c>
      <c r="J150" s="12" t="s">
        <v>543</v>
      </c>
      <c r="K150">
        <f t="shared" si="4"/>
        <v>25</v>
      </c>
    </row>
    <row r="151" spans="1:11" x14ac:dyDescent="0.25">
      <c r="A151" s="6"/>
      <c r="B151" s="7">
        <f>COUNTA($D$5:$D151)</f>
        <v>147</v>
      </c>
      <c r="C151" s="41"/>
      <c r="D151" s="7" t="s">
        <v>858</v>
      </c>
      <c r="E151" s="7">
        <v>18018129</v>
      </c>
      <c r="F151" s="7" t="str">
        <f>_xlfn.XLOOKUP(E151,[1]Hoja2!$B:$B,[1]Hoja2!$D:$D,"",0,1)</f>
        <v>Factura</v>
      </c>
      <c r="G151" s="7" t="str">
        <f t="shared" si="5"/>
        <v>230228 nm°26 GEOMIN SPA_26</v>
      </c>
      <c r="H151" s="7" t="s">
        <v>35</v>
      </c>
      <c r="I151" s="11">
        <f t="shared" si="0"/>
        <v>44985</v>
      </c>
      <c r="J151" s="12" t="s">
        <v>543</v>
      </c>
      <c r="K151">
        <f t="shared" si="4"/>
        <v>26</v>
      </c>
    </row>
    <row r="152" spans="1:11" x14ac:dyDescent="0.25">
      <c r="A152" s="6"/>
      <c r="B152" s="7">
        <f>COUNTA($D$5:$D152)</f>
        <v>148</v>
      </c>
      <c r="C152" s="41"/>
      <c r="D152" s="7" t="s">
        <v>859</v>
      </c>
      <c r="E152" s="7">
        <v>18018164</v>
      </c>
      <c r="F152" s="7" t="str">
        <f>_xlfn.XLOOKUP(E152,[1]Hoja2!$B:$B,[1]Hoja2!$D:$D,"",0,1)</f>
        <v>Factura</v>
      </c>
      <c r="G152" s="7" t="str">
        <f t="shared" si="5"/>
        <v>230228 n°28 GEOMIN SPA_28</v>
      </c>
      <c r="H152" s="7" t="s">
        <v>35</v>
      </c>
      <c r="I152" s="11">
        <f t="shared" si="0"/>
        <v>44985</v>
      </c>
      <c r="J152" s="12" t="s">
        <v>543</v>
      </c>
      <c r="K152">
        <f t="shared" si="4"/>
        <v>28</v>
      </c>
    </row>
    <row r="153" spans="1:11" x14ac:dyDescent="0.25">
      <c r="A153" s="6"/>
      <c r="B153" s="7">
        <f>COUNTA($D$5:$D153)</f>
        <v>149</v>
      </c>
      <c r="C153" s="41"/>
      <c r="D153" s="7" t="s">
        <v>860</v>
      </c>
      <c r="E153" s="7">
        <v>18018195</v>
      </c>
      <c r="F153" s="7" t="str">
        <f>_xlfn.XLOOKUP(E153,[1]Hoja2!$B:$B,[1]Hoja2!$D:$D,"",0,1)</f>
        <v>Factura</v>
      </c>
      <c r="G153" s="7" t="str">
        <f t="shared" si="5"/>
        <v>230228 n°29 GEOMIN SPA_29</v>
      </c>
      <c r="H153" s="7" t="s">
        <v>35</v>
      </c>
      <c r="I153" s="11">
        <f t="shared" si="0"/>
        <v>44985</v>
      </c>
      <c r="J153" s="12" t="s">
        <v>543</v>
      </c>
      <c r="K153">
        <f t="shared" si="4"/>
        <v>29</v>
      </c>
    </row>
    <row r="154" spans="1:11" x14ac:dyDescent="0.25">
      <c r="A154" s="6"/>
      <c r="B154" s="7">
        <f>COUNTA($D$5:$D154)</f>
        <v>150</v>
      </c>
      <c r="C154" s="41"/>
      <c r="D154" s="7" t="s">
        <v>213</v>
      </c>
      <c r="E154" s="7">
        <v>18018217</v>
      </c>
      <c r="F154" s="7" t="str">
        <f>_xlfn.XLOOKUP(E154,[1]Hoja2!$B:$B,[1]Hoja2!$D:$D,"",0,1)</f>
        <v>Factura</v>
      </c>
      <c r="G154" s="7" t="str">
        <f t="shared" si="5"/>
        <v>230331 GestiónAmbiental_1250</v>
      </c>
      <c r="H154" s="7" t="s">
        <v>35</v>
      </c>
      <c r="I154" s="11">
        <f t="shared" si="0"/>
        <v>45016</v>
      </c>
      <c r="J154" s="12" t="s">
        <v>543</v>
      </c>
      <c r="K154">
        <f t="shared" si="4"/>
        <v>1250</v>
      </c>
    </row>
    <row r="155" spans="1:11" x14ac:dyDescent="0.25">
      <c r="A155" s="6"/>
      <c r="B155" s="7">
        <f>COUNTA($D$5:$D155)</f>
        <v>151</v>
      </c>
      <c r="C155" s="41"/>
      <c r="D155" s="7" t="s">
        <v>214</v>
      </c>
      <c r="E155" s="7">
        <v>18018279</v>
      </c>
      <c r="F155" s="7" t="str">
        <f>_xlfn.XLOOKUP(E155,[1]Hoja2!$B:$B,[1]Hoja2!$D:$D,"",0,1)</f>
        <v>Factura</v>
      </c>
      <c r="G155" s="7" t="str">
        <f t="shared" si="5"/>
        <v>230411 TRANSPORTES&amp;SERVICIOSOSMAR_221</v>
      </c>
      <c r="H155" s="7" t="s">
        <v>35</v>
      </c>
      <c r="I155" s="11">
        <f t="shared" si="0"/>
        <v>45027</v>
      </c>
      <c r="J155" s="12" t="s">
        <v>543</v>
      </c>
      <c r="K155">
        <f t="shared" si="4"/>
        <v>221</v>
      </c>
    </row>
    <row r="156" spans="1:11" x14ac:dyDescent="0.25">
      <c r="A156" s="6"/>
      <c r="B156" s="7">
        <f>COUNTA($D$5:$D156)</f>
        <v>152</v>
      </c>
      <c r="C156" s="41" t="s">
        <v>626</v>
      </c>
      <c r="D156" s="7" t="s">
        <v>340</v>
      </c>
      <c r="E156" s="7">
        <v>18021198</v>
      </c>
      <c r="F156" s="7" t="str">
        <f>_xlfn.XLOOKUP(E156,[1]Hoja2!$B:$B,[1]Hoja2!$D:$D,"",0,1)</f>
        <v>Libro diario</v>
      </c>
      <c r="G156" s="7" t="str">
        <f t="shared" ref="G156:G215" si="6">LEFT(D156,LEN(D156)-4)</f>
        <v>LD_76.954.532_01_2022_6</v>
      </c>
      <c r="H156" s="7" t="s">
        <v>412</v>
      </c>
      <c r="I156" s="11">
        <f>DATE(MID($D156,18,4),MID($D156,15,2),1)</f>
        <v>44562</v>
      </c>
      <c r="J156" s="12" t="s">
        <v>543</v>
      </c>
    </row>
    <row r="157" spans="1:11" x14ac:dyDescent="0.25">
      <c r="A157" s="6"/>
      <c r="B157" s="7">
        <f>COUNTA($D$5:$D157)</f>
        <v>153</v>
      </c>
      <c r="C157" s="41" t="s">
        <v>627</v>
      </c>
      <c r="D157" s="7" t="s">
        <v>341</v>
      </c>
      <c r="E157" s="7">
        <v>18021209</v>
      </c>
      <c r="F157" s="7" t="str">
        <f>_xlfn.XLOOKUP(E157,[1]Hoja2!$B:$B,[1]Hoja2!$D:$D,"",0,1)</f>
        <v>Libro diario</v>
      </c>
      <c r="G157" s="7" t="str">
        <f t="shared" si="6"/>
        <v>LD_76.954.532_02_2022_6</v>
      </c>
      <c r="H157" s="7" t="s">
        <v>413</v>
      </c>
      <c r="I157" s="11">
        <f t="shared" ref="I157:I220" si="7">DATE(MID($D157,18,4),MID($D157,15,2),1)</f>
        <v>44593</v>
      </c>
      <c r="J157" s="12" t="s">
        <v>543</v>
      </c>
    </row>
    <row r="158" spans="1:11" x14ac:dyDescent="0.25">
      <c r="A158" s="6"/>
      <c r="B158" s="7">
        <f>COUNTA($D$5:$D158)</f>
        <v>154</v>
      </c>
      <c r="C158" s="41" t="s">
        <v>628</v>
      </c>
      <c r="D158" s="7" t="s">
        <v>342</v>
      </c>
      <c r="E158" s="7">
        <v>18021218</v>
      </c>
      <c r="F158" s="7" t="str">
        <f>_xlfn.XLOOKUP(E158,[1]Hoja2!$B:$B,[1]Hoja2!$D:$D,"",0,1)</f>
        <v>Libro diario</v>
      </c>
      <c r="G158" s="7" t="str">
        <f t="shared" si="6"/>
        <v>LD_76.954.532_03_2022_6</v>
      </c>
      <c r="H158" s="7" t="s">
        <v>414</v>
      </c>
      <c r="I158" s="11">
        <f t="shared" si="7"/>
        <v>44621</v>
      </c>
      <c r="J158" s="12" t="s">
        <v>543</v>
      </c>
    </row>
    <row r="159" spans="1:11" x14ac:dyDescent="0.25">
      <c r="A159" s="6"/>
      <c r="B159" s="7">
        <f>COUNTA($D$5:$D159)</f>
        <v>155</v>
      </c>
      <c r="C159" s="41" t="s">
        <v>629</v>
      </c>
      <c r="D159" s="7" t="s">
        <v>343</v>
      </c>
      <c r="E159" s="7">
        <v>18021226</v>
      </c>
      <c r="F159" s="7" t="str">
        <f>_xlfn.XLOOKUP(E159,[1]Hoja2!$B:$B,[1]Hoja2!$D:$D,"",0,1)</f>
        <v>Libro diario</v>
      </c>
      <c r="G159" s="7" t="str">
        <f t="shared" si="6"/>
        <v>LD_76.954.532_04_2022_6</v>
      </c>
      <c r="H159" s="7" t="s">
        <v>415</v>
      </c>
      <c r="I159" s="11">
        <f t="shared" si="7"/>
        <v>44652</v>
      </c>
      <c r="J159" s="12" t="s">
        <v>543</v>
      </c>
    </row>
    <row r="160" spans="1:11" x14ac:dyDescent="0.25">
      <c r="A160" s="6"/>
      <c r="B160" s="7">
        <f>COUNTA($D$5:$D160)</f>
        <v>156</v>
      </c>
      <c r="C160" s="41" t="s">
        <v>630</v>
      </c>
      <c r="D160" s="7" t="s">
        <v>344</v>
      </c>
      <c r="E160" s="7">
        <v>18021243</v>
      </c>
      <c r="F160" s="7" t="str">
        <f>_xlfn.XLOOKUP(E160,[1]Hoja2!$B:$B,[1]Hoja2!$D:$D,"",0,1)</f>
        <v>Libro diario</v>
      </c>
      <c r="G160" s="7" t="str">
        <f t="shared" si="6"/>
        <v>LD_76.954.532_05_2022_6</v>
      </c>
      <c r="H160" s="7" t="s">
        <v>416</v>
      </c>
      <c r="I160" s="11">
        <f t="shared" si="7"/>
        <v>44682</v>
      </c>
      <c r="J160" s="12" t="s">
        <v>543</v>
      </c>
    </row>
    <row r="161" spans="1:10" x14ac:dyDescent="0.25">
      <c r="A161" s="6"/>
      <c r="B161" s="7">
        <f>COUNTA($D$5:$D161)</f>
        <v>157</v>
      </c>
      <c r="C161" s="41" t="s">
        <v>631</v>
      </c>
      <c r="D161" s="7" t="s">
        <v>345</v>
      </c>
      <c r="E161" s="7">
        <v>18021256</v>
      </c>
      <c r="F161" s="7" t="str">
        <f>_xlfn.XLOOKUP(E161,[1]Hoja2!$B:$B,[1]Hoja2!$D:$D,"",0,1)</f>
        <v>Libro diario</v>
      </c>
      <c r="G161" s="7" t="str">
        <f t="shared" si="6"/>
        <v>LD_76.954.532_06_2022_6</v>
      </c>
      <c r="H161" s="7" t="s">
        <v>417</v>
      </c>
      <c r="I161" s="11">
        <f t="shared" si="7"/>
        <v>44713</v>
      </c>
      <c r="J161" s="12" t="s">
        <v>543</v>
      </c>
    </row>
    <row r="162" spans="1:10" x14ac:dyDescent="0.25">
      <c r="A162" s="6"/>
      <c r="B162" s="7">
        <f>COUNTA($D$5:$D162)</f>
        <v>158</v>
      </c>
      <c r="C162" s="41" t="s">
        <v>632</v>
      </c>
      <c r="D162" s="7" t="s">
        <v>346</v>
      </c>
      <c r="E162" s="7">
        <v>18021295</v>
      </c>
      <c r="F162" s="7" t="str">
        <f>_xlfn.XLOOKUP(E162,[1]Hoja2!$B:$B,[1]Hoja2!$D:$D,"",0,1)</f>
        <v>Libro diario</v>
      </c>
      <c r="G162" s="7" t="str">
        <f t="shared" si="6"/>
        <v>LD_76.954.532_07_2022_6</v>
      </c>
      <c r="H162" s="7" t="s">
        <v>418</v>
      </c>
      <c r="I162" s="11">
        <f t="shared" si="7"/>
        <v>44743</v>
      </c>
      <c r="J162" s="12" t="s">
        <v>543</v>
      </c>
    </row>
    <row r="163" spans="1:10" x14ac:dyDescent="0.25">
      <c r="A163" s="6"/>
      <c r="B163" s="7">
        <f>COUNTA($D$5:$D163)</f>
        <v>159</v>
      </c>
      <c r="C163" s="41" t="s">
        <v>633</v>
      </c>
      <c r="D163" s="7" t="s">
        <v>347</v>
      </c>
      <c r="E163" s="7">
        <v>18021306</v>
      </c>
      <c r="F163" s="7" t="str">
        <f>_xlfn.XLOOKUP(E163,[1]Hoja2!$B:$B,[1]Hoja2!$D:$D,"",0,1)</f>
        <v>Libro diario</v>
      </c>
      <c r="G163" s="7" t="str">
        <f t="shared" si="6"/>
        <v>LD_76.954.532_08_2022_6</v>
      </c>
      <c r="H163" s="7" t="s">
        <v>419</v>
      </c>
      <c r="I163" s="11">
        <f t="shared" si="7"/>
        <v>44774</v>
      </c>
      <c r="J163" s="12" t="s">
        <v>543</v>
      </c>
    </row>
    <row r="164" spans="1:10" x14ac:dyDescent="0.25">
      <c r="A164" s="6"/>
      <c r="B164" s="7">
        <f>COUNTA($D$5:$D164)</f>
        <v>160</v>
      </c>
      <c r="C164" s="41" t="s">
        <v>634</v>
      </c>
      <c r="D164" s="7" t="s">
        <v>348</v>
      </c>
      <c r="E164" s="7">
        <v>18021318</v>
      </c>
      <c r="F164" s="7" t="str">
        <f>_xlfn.XLOOKUP(E164,[1]Hoja2!$B:$B,[1]Hoja2!$D:$D,"",0,1)</f>
        <v>Libro diario</v>
      </c>
      <c r="G164" s="7" t="str">
        <f t="shared" si="6"/>
        <v>LD_76.954.532_09_2022_6</v>
      </c>
      <c r="H164" s="7" t="s">
        <v>420</v>
      </c>
      <c r="I164" s="11">
        <f t="shared" si="7"/>
        <v>44805</v>
      </c>
      <c r="J164" s="12" t="s">
        <v>543</v>
      </c>
    </row>
    <row r="165" spans="1:10" x14ac:dyDescent="0.25">
      <c r="A165" s="6"/>
      <c r="B165" s="7">
        <f>COUNTA($D$5:$D165)</f>
        <v>161</v>
      </c>
      <c r="C165" s="41" t="s">
        <v>635</v>
      </c>
      <c r="D165" s="7" t="s">
        <v>349</v>
      </c>
      <c r="E165" s="7">
        <v>18021326</v>
      </c>
      <c r="F165" s="7" t="str">
        <f>_xlfn.XLOOKUP(E165,[1]Hoja2!$B:$B,[1]Hoja2!$D:$D,"",0,1)</f>
        <v>Libro diario</v>
      </c>
      <c r="G165" s="7" t="str">
        <f t="shared" si="6"/>
        <v>LD_76.954.532_10_2022_6</v>
      </c>
      <c r="H165" s="7" t="s">
        <v>421</v>
      </c>
      <c r="I165" s="11">
        <f t="shared" si="7"/>
        <v>44835</v>
      </c>
      <c r="J165" s="12" t="s">
        <v>543</v>
      </c>
    </row>
    <row r="166" spans="1:10" x14ac:dyDescent="0.25">
      <c r="A166" s="6"/>
      <c r="B166" s="7">
        <f>COUNTA($D$5:$D166)</f>
        <v>162</v>
      </c>
      <c r="C166" s="41" t="s">
        <v>636</v>
      </c>
      <c r="D166" s="7" t="s">
        <v>350</v>
      </c>
      <c r="E166" s="7">
        <v>18021342</v>
      </c>
      <c r="F166" s="7" t="str">
        <f>_xlfn.XLOOKUP(E166,[1]Hoja2!$B:$B,[1]Hoja2!$D:$D,"",0,1)</f>
        <v>Libro diario</v>
      </c>
      <c r="G166" s="7" t="str">
        <f t="shared" si="6"/>
        <v>LD_76.954.532_11_2022_6</v>
      </c>
      <c r="H166" s="7" t="s">
        <v>422</v>
      </c>
      <c r="I166" s="11">
        <f t="shared" si="7"/>
        <v>44866</v>
      </c>
      <c r="J166" s="12" t="s">
        <v>543</v>
      </c>
    </row>
    <row r="167" spans="1:10" x14ac:dyDescent="0.25">
      <c r="A167" s="6"/>
      <c r="B167" s="7">
        <f>COUNTA($D$5:$D167)</f>
        <v>163</v>
      </c>
      <c r="C167" s="41" t="s">
        <v>637</v>
      </c>
      <c r="D167" s="7" t="s">
        <v>351</v>
      </c>
      <c r="E167" s="7">
        <v>18021372</v>
      </c>
      <c r="F167" s="7" t="str">
        <f>_xlfn.XLOOKUP(E167,[1]Hoja2!$B:$B,[1]Hoja2!$D:$D,"",0,1)</f>
        <v>Libro diario</v>
      </c>
      <c r="G167" s="7" t="str">
        <f t="shared" si="6"/>
        <v>LD_76.954.532_12_2022_6</v>
      </c>
      <c r="H167" s="7" t="s">
        <v>423</v>
      </c>
      <c r="I167" s="11">
        <f t="shared" si="7"/>
        <v>44896</v>
      </c>
      <c r="J167" s="12" t="s">
        <v>543</v>
      </c>
    </row>
    <row r="168" spans="1:10" x14ac:dyDescent="0.25">
      <c r="A168" s="6"/>
      <c r="B168" s="7">
        <f>COUNTA($D$5:$D168)</f>
        <v>164</v>
      </c>
      <c r="C168" s="41" t="s">
        <v>638</v>
      </c>
      <c r="D168" s="7" t="s">
        <v>352</v>
      </c>
      <c r="E168" s="7">
        <v>18021384</v>
      </c>
      <c r="F168" s="7" t="str">
        <f>_xlfn.XLOOKUP(E168,[1]Hoja2!$B:$B,[1]Hoja2!$D:$D,"",0,1)</f>
        <v>Libro diario</v>
      </c>
      <c r="G168" s="7" t="str">
        <f t="shared" si="6"/>
        <v>LD_76.954.532_01_2023_6</v>
      </c>
      <c r="H168" s="7" t="s">
        <v>424</v>
      </c>
      <c r="I168" s="11">
        <f t="shared" si="7"/>
        <v>44927</v>
      </c>
      <c r="J168" s="12" t="s">
        <v>543</v>
      </c>
    </row>
    <row r="169" spans="1:10" x14ac:dyDescent="0.25">
      <c r="A169" s="6"/>
      <c r="B169" s="7">
        <f>COUNTA($D$5:$D169)</f>
        <v>165</v>
      </c>
      <c r="C169" s="41" t="s">
        <v>639</v>
      </c>
      <c r="D169" s="7" t="s">
        <v>353</v>
      </c>
      <c r="E169" s="7">
        <v>18021398</v>
      </c>
      <c r="F169" s="7" t="str">
        <f>_xlfn.XLOOKUP(E169,[1]Hoja2!$B:$B,[1]Hoja2!$D:$D,"",0,1)</f>
        <v>Libro diario</v>
      </c>
      <c r="G169" s="7" t="str">
        <f t="shared" si="6"/>
        <v>LD_76.954.532_02_2023_6</v>
      </c>
      <c r="H169" s="7" t="s">
        <v>425</v>
      </c>
      <c r="I169" s="11">
        <f t="shared" si="7"/>
        <v>44958</v>
      </c>
      <c r="J169" s="12" t="s">
        <v>543</v>
      </c>
    </row>
    <row r="170" spans="1:10" x14ac:dyDescent="0.25">
      <c r="A170" s="6"/>
      <c r="B170" s="7">
        <f>COUNTA($D$5:$D170)</f>
        <v>166</v>
      </c>
      <c r="C170" s="41" t="s">
        <v>640</v>
      </c>
      <c r="D170" s="7" t="s">
        <v>354</v>
      </c>
      <c r="E170" s="7">
        <v>18021409</v>
      </c>
      <c r="F170" s="7" t="str">
        <f>_xlfn.XLOOKUP(E170,[1]Hoja2!$B:$B,[1]Hoja2!$D:$D,"",0,1)</f>
        <v>Libro diario</v>
      </c>
      <c r="G170" s="7" t="str">
        <f t="shared" si="6"/>
        <v>LD_76.954.532_03_2023_6</v>
      </c>
      <c r="H170" s="7" t="s">
        <v>426</v>
      </c>
      <c r="I170" s="11">
        <f t="shared" si="7"/>
        <v>44986</v>
      </c>
      <c r="J170" s="12" t="s">
        <v>543</v>
      </c>
    </row>
    <row r="171" spans="1:10" x14ac:dyDescent="0.25">
      <c r="A171" s="6"/>
      <c r="B171" s="7">
        <f>COUNTA($D$5:$D171)</f>
        <v>167</v>
      </c>
      <c r="C171" s="41" t="s">
        <v>641</v>
      </c>
      <c r="D171" s="7" t="s">
        <v>355</v>
      </c>
      <c r="E171" s="7">
        <v>18021414</v>
      </c>
      <c r="F171" s="7" t="str">
        <f>_xlfn.XLOOKUP(E171,[1]Hoja2!$B:$B,[1]Hoja2!$D:$D,"",0,1)</f>
        <v>Libro diario</v>
      </c>
      <c r="G171" s="7" t="str">
        <f t="shared" si="6"/>
        <v>LD_76.954.532_04_2023_6</v>
      </c>
      <c r="H171" s="7" t="s">
        <v>427</v>
      </c>
      <c r="I171" s="11">
        <f t="shared" si="7"/>
        <v>45017</v>
      </c>
      <c r="J171" s="12" t="s">
        <v>543</v>
      </c>
    </row>
    <row r="172" spans="1:10" x14ac:dyDescent="0.25">
      <c r="A172" s="6"/>
      <c r="B172" s="7">
        <f>COUNTA($D$5:$D172)</f>
        <v>168</v>
      </c>
      <c r="C172" s="41" t="s">
        <v>642</v>
      </c>
      <c r="D172" s="7" t="s">
        <v>356</v>
      </c>
      <c r="E172" s="7">
        <v>18021441</v>
      </c>
      <c r="F172" s="7" t="str">
        <f>_xlfn.XLOOKUP(E172,[1]Hoja2!$B:$B,[1]Hoja2!$D:$D,"",0,1)</f>
        <v>Libro diario</v>
      </c>
      <c r="G172" s="7" t="str">
        <f t="shared" si="6"/>
        <v>LD_76.954.532_05_2023_6</v>
      </c>
      <c r="H172" s="7" t="s">
        <v>428</v>
      </c>
      <c r="I172" s="11">
        <f t="shared" si="7"/>
        <v>45047</v>
      </c>
      <c r="J172" s="12" t="s">
        <v>543</v>
      </c>
    </row>
    <row r="173" spans="1:10" x14ac:dyDescent="0.25">
      <c r="A173" s="6"/>
      <c r="B173" s="7">
        <f>COUNTA($D$5:$D173)</f>
        <v>169</v>
      </c>
      <c r="C173" s="41" t="s">
        <v>643</v>
      </c>
      <c r="D173" s="7" t="s">
        <v>357</v>
      </c>
      <c r="E173" s="7">
        <v>18021449</v>
      </c>
      <c r="F173" s="7" t="str">
        <f>_xlfn.XLOOKUP(E173,[1]Hoja2!$B:$B,[1]Hoja2!$D:$D,"",0,1)</f>
        <v>Libro diario</v>
      </c>
      <c r="G173" s="7" t="str">
        <f t="shared" si="6"/>
        <v>LD_76.954.532_06_2023_6</v>
      </c>
      <c r="H173" s="7" t="s">
        <v>429</v>
      </c>
      <c r="I173" s="11">
        <f t="shared" si="7"/>
        <v>45078</v>
      </c>
      <c r="J173" s="12" t="s">
        <v>543</v>
      </c>
    </row>
    <row r="174" spans="1:10" x14ac:dyDescent="0.25">
      <c r="A174" s="6"/>
      <c r="B174" s="7">
        <f>COUNTA($D$5:$D174)</f>
        <v>170</v>
      </c>
      <c r="C174" s="41" t="s">
        <v>644</v>
      </c>
      <c r="D174" s="7" t="s">
        <v>358</v>
      </c>
      <c r="E174" s="7">
        <v>18021462</v>
      </c>
      <c r="F174" s="7" t="str">
        <f>_xlfn.XLOOKUP(E174,[1]Hoja2!$B:$B,[1]Hoja2!$D:$D,"",0,1)</f>
        <v>Libro diario</v>
      </c>
      <c r="G174" s="7" t="str">
        <f t="shared" si="6"/>
        <v>LD_76.954.532_07_2023_6</v>
      </c>
      <c r="H174" s="7" t="s">
        <v>430</v>
      </c>
      <c r="I174" s="11">
        <f t="shared" si="7"/>
        <v>45108</v>
      </c>
      <c r="J174" s="12" t="s">
        <v>543</v>
      </c>
    </row>
    <row r="175" spans="1:10" x14ac:dyDescent="0.25">
      <c r="A175" s="6"/>
      <c r="B175" s="7">
        <f>COUNTA($D$5:$D175)</f>
        <v>171</v>
      </c>
      <c r="C175" s="41" t="s">
        <v>645</v>
      </c>
      <c r="D175" s="7" t="s">
        <v>359</v>
      </c>
      <c r="E175" s="7">
        <v>18021472</v>
      </c>
      <c r="F175" s="7" t="str">
        <f>_xlfn.XLOOKUP(E175,[1]Hoja2!$B:$B,[1]Hoja2!$D:$D,"",0,1)</f>
        <v>Libro diario</v>
      </c>
      <c r="G175" s="7" t="str">
        <f t="shared" si="6"/>
        <v>LD_76.954.532_08_2023_6</v>
      </c>
      <c r="H175" s="7" t="s">
        <v>431</v>
      </c>
      <c r="I175" s="11">
        <f t="shared" si="7"/>
        <v>45139</v>
      </c>
      <c r="J175" s="12" t="s">
        <v>543</v>
      </c>
    </row>
    <row r="176" spans="1:10" x14ac:dyDescent="0.25">
      <c r="A176" s="6"/>
      <c r="B176" s="7">
        <f>COUNTA($D$5:$D176)</f>
        <v>172</v>
      </c>
      <c r="C176" s="41" t="s">
        <v>646</v>
      </c>
      <c r="D176" s="7" t="s">
        <v>360</v>
      </c>
      <c r="E176" s="7">
        <v>18021479</v>
      </c>
      <c r="F176" s="7" t="str">
        <f>_xlfn.XLOOKUP(E176,[1]Hoja2!$B:$B,[1]Hoja2!$D:$D,"",0,1)</f>
        <v>Libro diario</v>
      </c>
      <c r="G176" s="7" t="str">
        <f t="shared" si="6"/>
        <v>LD_76.954.532_09_2023_6</v>
      </c>
      <c r="H176" s="7" t="s">
        <v>432</v>
      </c>
      <c r="I176" s="11">
        <f t="shared" si="7"/>
        <v>45170</v>
      </c>
      <c r="J176" s="12" t="s">
        <v>543</v>
      </c>
    </row>
    <row r="177" spans="1:10" x14ac:dyDescent="0.25">
      <c r="A177" s="6"/>
      <c r="B177" s="7">
        <f>COUNTA($D$5:$D177)</f>
        <v>173</v>
      </c>
      <c r="C177" s="41" t="s">
        <v>647</v>
      </c>
      <c r="D177" s="7" t="s">
        <v>361</v>
      </c>
      <c r="E177" s="7">
        <v>18021491</v>
      </c>
      <c r="F177" s="7" t="str">
        <f>_xlfn.XLOOKUP(E177,[1]Hoja2!$B:$B,[1]Hoja2!$D:$D,"",0,1)</f>
        <v>Libro diario</v>
      </c>
      <c r="G177" s="7" t="str">
        <f t="shared" si="6"/>
        <v>LD_76.954.532_10_2023_6</v>
      </c>
      <c r="H177" s="7" t="s">
        <v>433</v>
      </c>
      <c r="I177" s="11">
        <f t="shared" si="7"/>
        <v>45200</v>
      </c>
      <c r="J177" s="12" t="s">
        <v>543</v>
      </c>
    </row>
    <row r="178" spans="1:10" x14ac:dyDescent="0.25">
      <c r="A178" s="6"/>
      <c r="B178" s="7">
        <f>COUNTA($D$5:$D178)</f>
        <v>174</v>
      </c>
      <c r="C178" s="41" t="s">
        <v>648</v>
      </c>
      <c r="D178" s="7" t="s">
        <v>362</v>
      </c>
      <c r="E178" s="7">
        <v>18021495</v>
      </c>
      <c r="F178" s="7" t="str">
        <f>_xlfn.XLOOKUP(E178,[1]Hoja2!$B:$B,[1]Hoja2!$D:$D,"",0,1)</f>
        <v>Libro diario</v>
      </c>
      <c r="G178" s="7" t="str">
        <f t="shared" si="6"/>
        <v>LD_76.954.532_11_2023_6</v>
      </c>
      <c r="H178" s="7" t="s">
        <v>434</v>
      </c>
      <c r="I178" s="11">
        <f t="shared" si="7"/>
        <v>45231</v>
      </c>
      <c r="J178" s="12" t="s">
        <v>543</v>
      </c>
    </row>
    <row r="179" spans="1:10" x14ac:dyDescent="0.25">
      <c r="A179" s="6"/>
      <c r="B179" s="7">
        <f>COUNTA($D$5:$D179)</f>
        <v>175</v>
      </c>
      <c r="C179" s="41" t="s">
        <v>649</v>
      </c>
      <c r="D179" s="7" t="s">
        <v>363</v>
      </c>
      <c r="E179" s="7">
        <v>18021507</v>
      </c>
      <c r="F179" s="7" t="str">
        <f>_xlfn.XLOOKUP(E179,[1]Hoja2!$B:$B,[1]Hoja2!$D:$D,"",0,1)</f>
        <v>Libro diario</v>
      </c>
      <c r="G179" s="7" t="str">
        <f t="shared" si="6"/>
        <v>LD_76.954.532_12_2023_6</v>
      </c>
      <c r="H179" s="7" t="s">
        <v>435</v>
      </c>
      <c r="I179" s="11">
        <f t="shared" si="7"/>
        <v>45261</v>
      </c>
      <c r="J179" s="12" t="s">
        <v>543</v>
      </c>
    </row>
    <row r="180" spans="1:10" x14ac:dyDescent="0.25">
      <c r="A180" s="6"/>
      <c r="B180" s="7">
        <f>COUNTA($D$5:$D180)</f>
        <v>176</v>
      </c>
      <c r="C180" s="41" t="s">
        <v>650</v>
      </c>
      <c r="D180" s="7" t="s">
        <v>364</v>
      </c>
      <c r="E180" s="7">
        <v>18021520</v>
      </c>
      <c r="F180" s="7" t="str">
        <f>_xlfn.XLOOKUP(E180,[1]Hoja2!$B:$B,[1]Hoja2!$D:$D,"",0,1)</f>
        <v>Libro diario</v>
      </c>
      <c r="G180" s="7" t="str">
        <f t="shared" si="6"/>
        <v>LD_76.954.532_01_2024_6</v>
      </c>
      <c r="H180" s="7" t="s">
        <v>436</v>
      </c>
      <c r="I180" s="11">
        <f t="shared" si="7"/>
        <v>45292</v>
      </c>
      <c r="J180" s="12" t="s">
        <v>543</v>
      </c>
    </row>
    <row r="181" spans="1:10" x14ac:dyDescent="0.25">
      <c r="A181" s="6"/>
      <c r="B181" s="7">
        <f>COUNTA($D$5:$D181)</f>
        <v>177</v>
      </c>
      <c r="C181" s="41" t="s">
        <v>651</v>
      </c>
      <c r="D181" s="7" t="s">
        <v>365</v>
      </c>
      <c r="E181" s="7">
        <v>18021529</v>
      </c>
      <c r="F181" s="7" t="str">
        <f>_xlfn.XLOOKUP(E181,[1]Hoja2!$B:$B,[1]Hoja2!$D:$D,"",0,1)</f>
        <v>Libro diario</v>
      </c>
      <c r="G181" s="7" t="str">
        <f t="shared" si="6"/>
        <v>LD_76.954.532_02_2024_6</v>
      </c>
      <c r="H181" s="7" t="s">
        <v>437</v>
      </c>
      <c r="I181" s="11">
        <f t="shared" si="7"/>
        <v>45323</v>
      </c>
      <c r="J181" s="12" t="s">
        <v>543</v>
      </c>
    </row>
    <row r="182" spans="1:10" x14ac:dyDescent="0.25">
      <c r="A182" s="6"/>
      <c r="B182" s="7">
        <f>COUNTA($D$5:$D182)</f>
        <v>178</v>
      </c>
      <c r="C182" s="41" t="s">
        <v>652</v>
      </c>
      <c r="D182" s="7" t="s">
        <v>366</v>
      </c>
      <c r="E182" s="7">
        <v>18021555</v>
      </c>
      <c r="F182" s="7" t="str">
        <f>_xlfn.XLOOKUP(E182,[1]Hoja2!$B:$B,[1]Hoja2!$D:$D,"",0,1)</f>
        <v>Libro diario</v>
      </c>
      <c r="G182" s="7" t="str">
        <f t="shared" si="6"/>
        <v>LD_76.954.532_03_2024_6</v>
      </c>
      <c r="H182" s="7" t="s">
        <v>438</v>
      </c>
      <c r="I182" s="11">
        <f t="shared" si="7"/>
        <v>45352</v>
      </c>
      <c r="J182" s="12" t="s">
        <v>543</v>
      </c>
    </row>
    <row r="183" spans="1:10" x14ac:dyDescent="0.25">
      <c r="A183" s="6"/>
      <c r="B183" s="7">
        <f>COUNTA($D$5:$D183)</f>
        <v>179</v>
      </c>
      <c r="C183" s="41" t="s">
        <v>653</v>
      </c>
      <c r="D183" s="7" t="s">
        <v>367</v>
      </c>
      <c r="E183" s="7">
        <v>18021559</v>
      </c>
      <c r="F183" s="7" t="str">
        <f>_xlfn.XLOOKUP(E183,[1]Hoja2!$B:$B,[1]Hoja2!$D:$D,"",0,1)</f>
        <v>Libro diario</v>
      </c>
      <c r="G183" s="7" t="str">
        <f t="shared" si="6"/>
        <v>LD_76.954.532_04_2024_6</v>
      </c>
      <c r="H183" s="7" t="s">
        <v>439</v>
      </c>
      <c r="I183" s="11">
        <f t="shared" si="7"/>
        <v>45383</v>
      </c>
      <c r="J183" s="12" t="s">
        <v>543</v>
      </c>
    </row>
    <row r="184" spans="1:10" x14ac:dyDescent="0.25">
      <c r="A184" s="6"/>
      <c r="B184" s="7">
        <f>COUNTA($D$5:$D184)</f>
        <v>180</v>
      </c>
      <c r="C184" s="41" t="s">
        <v>654</v>
      </c>
      <c r="D184" s="7" t="s">
        <v>368</v>
      </c>
      <c r="E184" s="7">
        <v>18021570</v>
      </c>
      <c r="F184" s="7" t="str">
        <f>_xlfn.XLOOKUP(E184,[1]Hoja2!$B:$B,[1]Hoja2!$D:$D,"",0,1)</f>
        <v>Libro diario</v>
      </c>
      <c r="G184" s="7" t="str">
        <f t="shared" si="6"/>
        <v>LD_76.954.532_05_2024_6</v>
      </c>
      <c r="H184" s="7" t="s">
        <v>440</v>
      </c>
      <c r="I184" s="11">
        <f t="shared" si="7"/>
        <v>45413</v>
      </c>
      <c r="J184" s="12" t="s">
        <v>543</v>
      </c>
    </row>
    <row r="185" spans="1:10" x14ac:dyDescent="0.25">
      <c r="A185" s="6"/>
      <c r="B185" s="7">
        <f>COUNTA($D$5:$D185)</f>
        <v>181</v>
      </c>
      <c r="C185" s="41" t="s">
        <v>655</v>
      </c>
      <c r="D185" s="7" t="s">
        <v>369</v>
      </c>
      <c r="E185" s="7">
        <v>18021586</v>
      </c>
      <c r="F185" s="7" t="str">
        <f>_xlfn.XLOOKUP(E185,[1]Hoja2!$B:$B,[1]Hoja2!$D:$D,"",0,1)</f>
        <v>Libro diario</v>
      </c>
      <c r="G185" s="7" t="str">
        <f t="shared" si="6"/>
        <v>LD_76.954.532_06_2024_6</v>
      </c>
      <c r="H185" s="7" t="s">
        <v>441</v>
      </c>
      <c r="I185" s="11">
        <f t="shared" si="7"/>
        <v>45444</v>
      </c>
      <c r="J185" s="12" t="s">
        <v>543</v>
      </c>
    </row>
    <row r="186" spans="1:10" x14ac:dyDescent="0.25">
      <c r="A186" s="6"/>
      <c r="B186" s="7">
        <f>COUNTA($D$5:$D186)</f>
        <v>182</v>
      </c>
      <c r="C186" s="41" t="s">
        <v>656</v>
      </c>
      <c r="D186" s="7" t="s">
        <v>370</v>
      </c>
      <c r="E186" s="7">
        <v>18021590</v>
      </c>
      <c r="F186" s="7" t="str">
        <f>_xlfn.XLOOKUP(E186,[1]Hoja2!$B:$B,[1]Hoja2!$D:$D,"",0,1)</f>
        <v>Libro diario</v>
      </c>
      <c r="G186" s="7" t="str">
        <f t="shared" si="6"/>
        <v>LD_76.954.532_07_2024_6</v>
      </c>
      <c r="H186" s="7" t="s">
        <v>442</v>
      </c>
      <c r="I186" s="11">
        <f t="shared" si="7"/>
        <v>45474</v>
      </c>
      <c r="J186" s="12" t="s">
        <v>543</v>
      </c>
    </row>
    <row r="187" spans="1:10" x14ac:dyDescent="0.25">
      <c r="A187" s="6"/>
      <c r="B187" s="7">
        <f>COUNTA($D$5:$D187)</f>
        <v>183</v>
      </c>
      <c r="C187" s="41" t="s">
        <v>657</v>
      </c>
      <c r="D187" s="7" t="s">
        <v>371</v>
      </c>
      <c r="E187" s="7">
        <v>18021617</v>
      </c>
      <c r="F187" s="7" t="str">
        <f>_xlfn.XLOOKUP(E187,[1]Hoja2!$B:$B,[1]Hoja2!$D:$D,"",0,1)</f>
        <v>Libro diario</v>
      </c>
      <c r="G187" s="7" t="str">
        <f t="shared" si="6"/>
        <v>LD_76.954.532_08_2024_6</v>
      </c>
      <c r="H187" s="7" t="s">
        <v>443</v>
      </c>
      <c r="I187" s="11">
        <f t="shared" si="7"/>
        <v>45505</v>
      </c>
      <c r="J187" s="12" t="s">
        <v>543</v>
      </c>
    </row>
    <row r="188" spans="1:10" x14ac:dyDescent="0.25">
      <c r="A188" s="6"/>
      <c r="B188" s="7">
        <f>COUNTA($D$5:$D188)</f>
        <v>184</v>
      </c>
      <c r="C188" s="41" t="s">
        <v>658</v>
      </c>
      <c r="D188" s="7" t="s">
        <v>372</v>
      </c>
      <c r="E188" s="7">
        <v>18021622</v>
      </c>
      <c r="F188" s="7" t="str">
        <f>_xlfn.XLOOKUP(E188,[1]Hoja2!$B:$B,[1]Hoja2!$D:$D,"",0,1)</f>
        <v>Libro diario</v>
      </c>
      <c r="G188" s="7" t="str">
        <f t="shared" si="6"/>
        <v>LD_76.954.532_09_2024_6</v>
      </c>
      <c r="H188" s="7" t="s">
        <v>444</v>
      </c>
      <c r="I188" s="11">
        <f t="shared" si="7"/>
        <v>45536</v>
      </c>
      <c r="J188" s="12" t="s">
        <v>543</v>
      </c>
    </row>
    <row r="189" spans="1:10" x14ac:dyDescent="0.25">
      <c r="A189" s="6"/>
      <c r="B189" s="7">
        <f>COUNTA($D$5:$D189)</f>
        <v>185</v>
      </c>
      <c r="C189" s="41" t="s">
        <v>659</v>
      </c>
      <c r="D189" s="7" t="s">
        <v>373</v>
      </c>
      <c r="E189" s="7">
        <v>18021645</v>
      </c>
      <c r="F189" s="7" t="str">
        <f>_xlfn.XLOOKUP(E189,[1]Hoja2!$B:$B,[1]Hoja2!$D:$D,"",0,1)</f>
        <v>Libro diario</v>
      </c>
      <c r="G189" s="7" t="str">
        <f t="shared" si="6"/>
        <v>LD_76.954.532_10_2024_6</v>
      </c>
      <c r="H189" s="7" t="s">
        <v>445</v>
      </c>
      <c r="I189" s="11">
        <f t="shared" si="7"/>
        <v>45566</v>
      </c>
      <c r="J189" s="12" t="s">
        <v>543</v>
      </c>
    </row>
    <row r="190" spans="1:10" x14ac:dyDescent="0.25">
      <c r="A190" s="6"/>
      <c r="B190" s="7">
        <f>COUNTA($D$5:$D190)</f>
        <v>186</v>
      </c>
      <c r="C190" s="41" t="s">
        <v>660</v>
      </c>
      <c r="D190" s="7" t="s">
        <v>374</v>
      </c>
      <c r="E190" s="7">
        <v>18021657</v>
      </c>
      <c r="F190" s="7" t="str">
        <f>_xlfn.XLOOKUP(E190,[1]Hoja2!$B:$B,[1]Hoja2!$D:$D,"",0,1)</f>
        <v>Libro diario</v>
      </c>
      <c r="G190" s="7" t="str">
        <f t="shared" si="6"/>
        <v>LD_76.954.532_11_2024_6</v>
      </c>
      <c r="H190" s="7" t="s">
        <v>446</v>
      </c>
      <c r="I190" s="11">
        <f t="shared" si="7"/>
        <v>45597</v>
      </c>
      <c r="J190" s="12" t="s">
        <v>543</v>
      </c>
    </row>
    <row r="191" spans="1:10" x14ac:dyDescent="0.25">
      <c r="A191" s="6"/>
      <c r="B191" s="7">
        <f>COUNTA($D$5:$D191)</f>
        <v>187</v>
      </c>
      <c r="C191" s="41" t="s">
        <v>661</v>
      </c>
      <c r="D191" s="7" t="s">
        <v>375</v>
      </c>
      <c r="E191" s="7">
        <v>18021663</v>
      </c>
      <c r="F191" s="7" t="str">
        <f>_xlfn.XLOOKUP(E191,[1]Hoja2!$B:$B,[1]Hoja2!$D:$D,"",0,1)</f>
        <v>Libro diario</v>
      </c>
      <c r="G191" s="7" t="str">
        <f t="shared" si="6"/>
        <v>LD_76.954.532_12_2024_6</v>
      </c>
      <c r="H191" s="7" t="s">
        <v>447</v>
      </c>
      <c r="I191" s="11">
        <f t="shared" si="7"/>
        <v>45627</v>
      </c>
      <c r="J191" s="12" t="s">
        <v>543</v>
      </c>
    </row>
    <row r="192" spans="1:10" x14ac:dyDescent="0.25">
      <c r="A192" s="6"/>
      <c r="B192" s="7">
        <f>COUNTA($D$5:$D192)</f>
        <v>188</v>
      </c>
      <c r="C192" s="41" t="s">
        <v>662</v>
      </c>
      <c r="D192" s="7" t="s">
        <v>376</v>
      </c>
      <c r="E192" s="7">
        <v>18021689</v>
      </c>
      <c r="F192" s="7" t="str">
        <f>_xlfn.XLOOKUP(E192,[1]Hoja2!$B:$B,[1]Hoja2!$D:$D,"",0,1)</f>
        <v>Libro mayor</v>
      </c>
      <c r="G192" s="7" t="str">
        <f t="shared" si="6"/>
        <v>LM_76.954.532_01_2022_6</v>
      </c>
      <c r="H192" s="7" t="s">
        <v>448</v>
      </c>
      <c r="I192" s="11">
        <f t="shared" si="7"/>
        <v>44562</v>
      </c>
      <c r="J192" s="12" t="s">
        <v>543</v>
      </c>
    </row>
    <row r="193" spans="1:10" x14ac:dyDescent="0.25">
      <c r="A193" s="6"/>
      <c r="B193" s="7">
        <f>COUNTA($D$5:$D193)</f>
        <v>189</v>
      </c>
      <c r="C193" s="41" t="s">
        <v>663</v>
      </c>
      <c r="D193" s="7" t="s">
        <v>377</v>
      </c>
      <c r="E193" s="7">
        <v>18021693</v>
      </c>
      <c r="F193" s="7" t="str">
        <f>_xlfn.XLOOKUP(E193,[1]Hoja2!$B:$B,[1]Hoja2!$D:$D,"",0,1)</f>
        <v>Libro mayor</v>
      </c>
      <c r="G193" s="7" t="str">
        <f t="shared" si="6"/>
        <v>LM_76.954.532_02_2022_6</v>
      </c>
      <c r="H193" s="7" t="s">
        <v>449</v>
      </c>
      <c r="I193" s="11">
        <f t="shared" si="7"/>
        <v>44593</v>
      </c>
      <c r="J193" s="12" t="s">
        <v>543</v>
      </c>
    </row>
    <row r="194" spans="1:10" x14ac:dyDescent="0.25">
      <c r="A194" s="6"/>
      <c r="B194" s="7">
        <f>COUNTA($D$5:$D194)</f>
        <v>190</v>
      </c>
      <c r="C194" s="41" t="s">
        <v>664</v>
      </c>
      <c r="D194" s="7" t="s">
        <v>378</v>
      </c>
      <c r="E194" s="7">
        <v>18021699</v>
      </c>
      <c r="F194" s="7" t="str">
        <f>_xlfn.XLOOKUP(E194,[1]Hoja2!$B:$B,[1]Hoja2!$D:$D,"",0,1)</f>
        <v>Libro mayor</v>
      </c>
      <c r="G194" s="7" t="str">
        <f t="shared" si="6"/>
        <v>LM_76.954.532_03_2022_6</v>
      </c>
      <c r="H194" s="7" t="s">
        <v>450</v>
      </c>
      <c r="I194" s="11">
        <f t="shared" si="7"/>
        <v>44621</v>
      </c>
      <c r="J194" s="12" t="s">
        <v>543</v>
      </c>
    </row>
    <row r="195" spans="1:10" x14ac:dyDescent="0.25">
      <c r="A195" s="6"/>
      <c r="B195" s="7">
        <f>COUNTA($D$5:$D195)</f>
        <v>191</v>
      </c>
      <c r="C195" s="41" t="s">
        <v>665</v>
      </c>
      <c r="D195" s="7" t="s">
        <v>379</v>
      </c>
      <c r="E195" s="7">
        <v>18021716</v>
      </c>
      <c r="F195" s="7" t="str">
        <f>_xlfn.XLOOKUP(E195,[1]Hoja2!$B:$B,[1]Hoja2!$D:$D,"",0,1)</f>
        <v>Libro mayor</v>
      </c>
      <c r="G195" s="7" t="str">
        <f t="shared" si="6"/>
        <v>LM_76.954.532_04_2022_6</v>
      </c>
      <c r="H195" s="7" t="s">
        <v>451</v>
      </c>
      <c r="I195" s="11">
        <f t="shared" si="7"/>
        <v>44652</v>
      </c>
      <c r="J195" s="12" t="s">
        <v>543</v>
      </c>
    </row>
    <row r="196" spans="1:10" x14ac:dyDescent="0.25">
      <c r="A196" s="6"/>
      <c r="B196" s="7">
        <f>COUNTA($D$5:$D196)</f>
        <v>192</v>
      </c>
      <c r="C196" s="41" t="s">
        <v>666</v>
      </c>
      <c r="D196" s="7" t="s">
        <v>380</v>
      </c>
      <c r="E196" s="7">
        <v>18021723</v>
      </c>
      <c r="F196" s="7" t="str">
        <f>_xlfn.XLOOKUP(E196,[1]Hoja2!$B:$B,[1]Hoja2!$D:$D,"",0,1)</f>
        <v>Libro mayor</v>
      </c>
      <c r="G196" s="7" t="str">
        <f t="shared" si="6"/>
        <v>LM_76.954.532_05_2022_6</v>
      </c>
      <c r="H196" s="7" t="s">
        <v>452</v>
      </c>
      <c r="I196" s="11">
        <f t="shared" si="7"/>
        <v>44682</v>
      </c>
      <c r="J196" s="12" t="s">
        <v>543</v>
      </c>
    </row>
    <row r="197" spans="1:10" x14ac:dyDescent="0.25">
      <c r="A197" s="6"/>
      <c r="B197" s="7">
        <f>COUNTA($D$5:$D197)</f>
        <v>193</v>
      </c>
      <c r="C197" s="41" t="s">
        <v>667</v>
      </c>
      <c r="D197" s="7" t="s">
        <v>381</v>
      </c>
      <c r="E197" s="7">
        <v>18021737</v>
      </c>
      <c r="F197" s="7" t="str">
        <f>_xlfn.XLOOKUP(E197,[1]Hoja2!$B:$B,[1]Hoja2!$D:$D,"",0,1)</f>
        <v>Libro mayor</v>
      </c>
      <c r="G197" s="7" t="str">
        <f t="shared" si="6"/>
        <v>LM_76.954.532_06_2022_6</v>
      </c>
      <c r="H197" s="7" t="s">
        <v>453</v>
      </c>
      <c r="I197" s="11">
        <f t="shared" si="7"/>
        <v>44713</v>
      </c>
      <c r="J197" s="12" t="s">
        <v>543</v>
      </c>
    </row>
    <row r="198" spans="1:10" x14ac:dyDescent="0.25">
      <c r="A198" s="6"/>
      <c r="B198" s="7">
        <f>COUNTA($D$5:$D198)</f>
        <v>194</v>
      </c>
      <c r="C198" s="41" t="s">
        <v>668</v>
      </c>
      <c r="D198" s="7" t="s">
        <v>382</v>
      </c>
      <c r="E198" s="7">
        <v>18021751</v>
      </c>
      <c r="F198" s="7" t="str">
        <f>_xlfn.XLOOKUP(E198,[1]Hoja2!$B:$B,[1]Hoja2!$D:$D,"",0,1)</f>
        <v>Libro mayor</v>
      </c>
      <c r="G198" s="7" t="str">
        <f t="shared" si="6"/>
        <v>LM_76.954.532_07_2022_6</v>
      </c>
      <c r="H198" s="7" t="s">
        <v>454</v>
      </c>
      <c r="I198" s="11">
        <f t="shared" si="7"/>
        <v>44743</v>
      </c>
      <c r="J198" s="12" t="s">
        <v>543</v>
      </c>
    </row>
    <row r="199" spans="1:10" x14ac:dyDescent="0.25">
      <c r="A199" s="6"/>
      <c r="B199" s="7">
        <f>COUNTA($D$5:$D199)</f>
        <v>195</v>
      </c>
      <c r="C199" s="41" t="s">
        <v>669</v>
      </c>
      <c r="D199" s="7" t="s">
        <v>383</v>
      </c>
      <c r="E199" s="7">
        <v>18021760</v>
      </c>
      <c r="F199" s="7" t="str">
        <f>_xlfn.XLOOKUP(E199,[1]Hoja2!$B:$B,[1]Hoja2!$D:$D,"",0,1)</f>
        <v>Libro mayor</v>
      </c>
      <c r="G199" s="7" t="str">
        <f t="shared" si="6"/>
        <v>LM_76.954.532_08_2022_6</v>
      </c>
      <c r="H199" s="7" t="s">
        <v>455</v>
      </c>
      <c r="I199" s="11">
        <f t="shared" si="7"/>
        <v>44774</v>
      </c>
      <c r="J199" s="12" t="s">
        <v>543</v>
      </c>
    </row>
    <row r="200" spans="1:10" x14ac:dyDescent="0.25">
      <c r="A200" s="6"/>
      <c r="B200" s="7">
        <f>COUNTA($D$5:$D200)</f>
        <v>196</v>
      </c>
      <c r="C200" s="41" t="s">
        <v>670</v>
      </c>
      <c r="D200" s="7" t="s">
        <v>384</v>
      </c>
      <c r="E200" s="7">
        <v>18021766</v>
      </c>
      <c r="F200" s="7" t="str">
        <f>_xlfn.XLOOKUP(E200,[1]Hoja2!$B:$B,[1]Hoja2!$D:$D,"",0,1)</f>
        <v>Libro mayor</v>
      </c>
      <c r="G200" s="7" t="str">
        <f t="shared" si="6"/>
        <v>LM_76.954.532_09_2022_6</v>
      </c>
      <c r="H200" s="7" t="s">
        <v>456</v>
      </c>
      <c r="I200" s="11">
        <f t="shared" si="7"/>
        <v>44805</v>
      </c>
      <c r="J200" s="12" t="s">
        <v>543</v>
      </c>
    </row>
    <row r="201" spans="1:10" x14ac:dyDescent="0.25">
      <c r="A201" s="6"/>
      <c r="B201" s="7">
        <f>COUNTA($D$5:$D201)</f>
        <v>197</v>
      </c>
      <c r="C201" s="41" t="s">
        <v>671</v>
      </c>
      <c r="D201" s="7" t="s">
        <v>385</v>
      </c>
      <c r="E201" s="7">
        <v>18021774</v>
      </c>
      <c r="F201" s="7" t="str">
        <f>_xlfn.XLOOKUP(E201,[1]Hoja2!$B:$B,[1]Hoja2!$D:$D,"",0,1)</f>
        <v>Libro mayor</v>
      </c>
      <c r="G201" s="7" t="str">
        <f t="shared" si="6"/>
        <v>LM_76.954.532_10_2022_6</v>
      </c>
      <c r="H201" s="7" t="s">
        <v>457</v>
      </c>
      <c r="I201" s="11">
        <f t="shared" si="7"/>
        <v>44835</v>
      </c>
      <c r="J201" s="12" t="s">
        <v>543</v>
      </c>
    </row>
    <row r="202" spans="1:10" x14ac:dyDescent="0.25">
      <c r="A202" s="6"/>
      <c r="B202" s="7">
        <f>COUNTA($D$5:$D202)</f>
        <v>198</v>
      </c>
      <c r="C202" s="41" t="s">
        <v>672</v>
      </c>
      <c r="D202" s="7" t="s">
        <v>386</v>
      </c>
      <c r="E202" s="7">
        <v>18021813</v>
      </c>
      <c r="F202" s="7" t="str">
        <f>_xlfn.XLOOKUP(E202,[1]Hoja2!$B:$B,[1]Hoja2!$D:$D,"",0,1)</f>
        <v>Libro mayor</v>
      </c>
      <c r="G202" s="7" t="str">
        <f t="shared" si="6"/>
        <v>LM_76.954.532_11_2022_6</v>
      </c>
      <c r="H202" s="7" t="s">
        <v>458</v>
      </c>
      <c r="I202" s="11">
        <f t="shared" si="7"/>
        <v>44866</v>
      </c>
      <c r="J202" s="12" t="s">
        <v>543</v>
      </c>
    </row>
    <row r="203" spans="1:10" x14ac:dyDescent="0.25">
      <c r="A203" s="6"/>
      <c r="B203" s="7">
        <f>COUNTA($D$5:$D203)</f>
        <v>199</v>
      </c>
      <c r="C203" s="41" t="s">
        <v>673</v>
      </c>
      <c r="D203" s="7" t="s">
        <v>387</v>
      </c>
      <c r="E203" s="7">
        <v>18021819</v>
      </c>
      <c r="F203" s="7" t="str">
        <f>_xlfn.XLOOKUP(E203,[1]Hoja2!$B:$B,[1]Hoja2!$D:$D,"",0,1)</f>
        <v>Libro mayor</v>
      </c>
      <c r="G203" s="7" t="str">
        <f t="shared" si="6"/>
        <v>LM_76.954.532_12_2022_6</v>
      </c>
      <c r="H203" s="7" t="s">
        <v>459</v>
      </c>
      <c r="I203" s="11">
        <f t="shared" si="7"/>
        <v>44896</v>
      </c>
      <c r="J203" s="12" t="s">
        <v>543</v>
      </c>
    </row>
    <row r="204" spans="1:10" x14ac:dyDescent="0.25">
      <c r="A204" s="6"/>
      <c r="B204" s="7">
        <f>COUNTA($D$5:$D204)</f>
        <v>200</v>
      </c>
      <c r="C204" s="41" t="s">
        <v>674</v>
      </c>
      <c r="D204" s="7" t="s">
        <v>388</v>
      </c>
      <c r="E204" s="7">
        <v>18021827</v>
      </c>
      <c r="F204" s="7" t="str">
        <f>_xlfn.XLOOKUP(E204,[1]Hoja2!$B:$B,[1]Hoja2!$D:$D,"",0,1)</f>
        <v>Libro mayor</v>
      </c>
      <c r="G204" s="7" t="str">
        <f t="shared" si="6"/>
        <v>LM_76.954.532_01_2023_6</v>
      </c>
      <c r="H204" s="7" t="s">
        <v>460</v>
      </c>
      <c r="I204" s="11">
        <f t="shared" si="7"/>
        <v>44927</v>
      </c>
      <c r="J204" s="12" t="s">
        <v>543</v>
      </c>
    </row>
    <row r="205" spans="1:10" x14ac:dyDescent="0.25">
      <c r="A205" s="6"/>
      <c r="B205" s="7">
        <f>COUNTA($D$5:$D205)</f>
        <v>201</v>
      </c>
      <c r="C205" s="41" t="s">
        <v>675</v>
      </c>
      <c r="D205" s="7" t="s">
        <v>389</v>
      </c>
      <c r="E205" s="7">
        <v>18021830</v>
      </c>
      <c r="F205" s="7" t="str">
        <f>_xlfn.XLOOKUP(E205,[1]Hoja2!$B:$B,[1]Hoja2!$D:$D,"",0,1)</f>
        <v>Libro mayor</v>
      </c>
      <c r="G205" s="7" t="str">
        <f t="shared" si="6"/>
        <v>LM_76.954.532_02_2023_6</v>
      </c>
      <c r="H205" s="7" t="s">
        <v>461</v>
      </c>
      <c r="I205" s="11">
        <f t="shared" si="7"/>
        <v>44958</v>
      </c>
      <c r="J205" s="12" t="s">
        <v>543</v>
      </c>
    </row>
    <row r="206" spans="1:10" x14ac:dyDescent="0.25">
      <c r="A206" s="6"/>
      <c r="B206" s="7">
        <f>COUNTA($D$5:$D206)</f>
        <v>202</v>
      </c>
      <c r="C206" s="41" t="s">
        <v>676</v>
      </c>
      <c r="D206" s="7" t="s">
        <v>390</v>
      </c>
      <c r="E206" s="7">
        <v>18021837</v>
      </c>
      <c r="F206" s="7" t="str">
        <f>_xlfn.XLOOKUP(E206,[1]Hoja2!$B:$B,[1]Hoja2!$D:$D,"",0,1)</f>
        <v>Libro mayor</v>
      </c>
      <c r="G206" s="7" t="str">
        <f t="shared" si="6"/>
        <v>LM_76.954.532_03_2023_6</v>
      </c>
      <c r="H206" s="7" t="s">
        <v>462</v>
      </c>
      <c r="I206" s="11">
        <f t="shared" si="7"/>
        <v>44986</v>
      </c>
      <c r="J206" s="12" t="s">
        <v>543</v>
      </c>
    </row>
    <row r="207" spans="1:10" x14ac:dyDescent="0.25">
      <c r="A207" s="6"/>
      <c r="B207" s="7">
        <f>COUNTA($D$5:$D207)</f>
        <v>203</v>
      </c>
      <c r="C207" s="41" t="s">
        <v>677</v>
      </c>
      <c r="D207" s="7" t="s">
        <v>391</v>
      </c>
      <c r="E207" s="7">
        <v>18021853</v>
      </c>
      <c r="F207" s="7" t="str">
        <f>_xlfn.XLOOKUP(E207,[1]Hoja2!$B:$B,[1]Hoja2!$D:$D,"",0,1)</f>
        <v>Libro mayor</v>
      </c>
      <c r="G207" s="7" t="str">
        <f t="shared" si="6"/>
        <v>LM_76.954.532_04_2023_6</v>
      </c>
      <c r="H207" s="7" t="s">
        <v>463</v>
      </c>
      <c r="I207" s="11">
        <f t="shared" si="7"/>
        <v>45017</v>
      </c>
      <c r="J207" s="12" t="s">
        <v>543</v>
      </c>
    </row>
    <row r="208" spans="1:10" x14ac:dyDescent="0.25">
      <c r="A208" s="6"/>
      <c r="B208" s="7">
        <f>COUNTA($D$5:$D208)</f>
        <v>204</v>
      </c>
      <c r="C208" s="41" t="s">
        <v>678</v>
      </c>
      <c r="D208" s="7" t="s">
        <v>392</v>
      </c>
      <c r="E208" s="7">
        <v>18021865</v>
      </c>
      <c r="F208" s="7" t="str">
        <f>_xlfn.XLOOKUP(E208,[1]Hoja2!$B:$B,[1]Hoja2!$D:$D,"",0,1)</f>
        <v>Libro mayor</v>
      </c>
      <c r="G208" s="7" t="str">
        <f t="shared" si="6"/>
        <v>LM_76.954.532_05_2023_6</v>
      </c>
      <c r="H208" s="7" t="s">
        <v>464</v>
      </c>
      <c r="I208" s="11">
        <f t="shared" si="7"/>
        <v>45047</v>
      </c>
      <c r="J208" s="12" t="s">
        <v>543</v>
      </c>
    </row>
    <row r="209" spans="1:10" x14ac:dyDescent="0.25">
      <c r="A209" s="6"/>
      <c r="B209" s="7">
        <f>COUNTA($D$5:$D209)</f>
        <v>205</v>
      </c>
      <c r="C209" s="41" t="s">
        <v>679</v>
      </c>
      <c r="D209" s="7" t="s">
        <v>393</v>
      </c>
      <c r="E209" s="7">
        <v>18021874</v>
      </c>
      <c r="F209" s="7" t="str">
        <f>_xlfn.XLOOKUP(E209,[1]Hoja2!$B:$B,[1]Hoja2!$D:$D,"",0,1)</f>
        <v>Libro mayor</v>
      </c>
      <c r="G209" s="7" t="str">
        <f t="shared" si="6"/>
        <v>LM_76.954.532_06_2023_6</v>
      </c>
      <c r="H209" s="7" t="s">
        <v>465</v>
      </c>
      <c r="I209" s="11">
        <f t="shared" si="7"/>
        <v>45078</v>
      </c>
      <c r="J209" s="12" t="s">
        <v>543</v>
      </c>
    </row>
    <row r="210" spans="1:10" x14ac:dyDescent="0.25">
      <c r="A210" s="6"/>
      <c r="B210" s="7">
        <f>COUNTA($D$5:$D210)</f>
        <v>206</v>
      </c>
      <c r="C210" s="41" t="s">
        <v>680</v>
      </c>
      <c r="D210" s="7" t="s">
        <v>394</v>
      </c>
      <c r="E210" s="7">
        <v>18021885</v>
      </c>
      <c r="F210" s="7" t="str">
        <f>_xlfn.XLOOKUP(E210,[1]Hoja2!$B:$B,[1]Hoja2!$D:$D,"",0,1)</f>
        <v>Libro mayor</v>
      </c>
      <c r="G210" s="7" t="str">
        <f t="shared" si="6"/>
        <v>LM_76.954.532_07_2023_6</v>
      </c>
      <c r="H210" s="7" t="s">
        <v>466</v>
      </c>
      <c r="I210" s="11">
        <f t="shared" si="7"/>
        <v>45108</v>
      </c>
      <c r="J210" s="12" t="s">
        <v>543</v>
      </c>
    </row>
    <row r="211" spans="1:10" x14ac:dyDescent="0.25">
      <c r="A211" s="6"/>
      <c r="B211" s="7">
        <f>COUNTA($D$5:$D211)</f>
        <v>207</v>
      </c>
      <c r="C211" s="41" t="s">
        <v>681</v>
      </c>
      <c r="D211" s="7" t="s">
        <v>395</v>
      </c>
      <c r="E211" s="7">
        <v>18021899</v>
      </c>
      <c r="F211" s="7" t="str">
        <f>_xlfn.XLOOKUP(E211,[1]Hoja2!$B:$B,[1]Hoja2!$D:$D,"",0,1)</f>
        <v>Libro mayor</v>
      </c>
      <c r="G211" s="7" t="str">
        <f t="shared" si="6"/>
        <v>LM_76.954.532_08_2023_6</v>
      </c>
      <c r="H211" s="7" t="s">
        <v>467</v>
      </c>
      <c r="I211" s="11">
        <f t="shared" si="7"/>
        <v>45139</v>
      </c>
      <c r="J211" s="12" t="s">
        <v>543</v>
      </c>
    </row>
    <row r="212" spans="1:10" x14ac:dyDescent="0.25">
      <c r="A212" s="6"/>
      <c r="B212" s="7">
        <f>COUNTA($D$5:$D212)</f>
        <v>208</v>
      </c>
      <c r="C212" s="41" t="s">
        <v>682</v>
      </c>
      <c r="D212" s="7" t="s">
        <v>396</v>
      </c>
      <c r="E212" s="7">
        <v>18021936</v>
      </c>
      <c r="F212" s="7" t="str">
        <f>_xlfn.XLOOKUP(E212,[1]Hoja2!$B:$B,[1]Hoja2!$D:$D,"",0,1)</f>
        <v>Libro mayor</v>
      </c>
      <c r="G212" s="7" t="str">
        <f t="shared" si="6"/>
        <v>LM_76.954.532_09_2023_6</v>
      </c>
      <c r="H212" s="7" t="s">
        <v>468</v>
      </c>
      <c r="I212" s="11">
        <f t="shared" si="7"/>
        <v>45170</v>
      </c>
      <c r="J212" s="12" t="s">
        <v>543</v>
      </c>
    </row>
    <row r="213" spans="1:10" x14ac:dyDescent="0.25">
      <c r="A213" s="6"/>
      <c r="B213" s="7">
        <f>COUNTA($D$5:$D213)</f>
        <v>209</v>
      </c>
      <c r="C213" s="41" t="s">
        <v>683</v>
      </c>
      <c r="D213" s="7" t="s">
        <v>397</v>
      </c>
      <c r="E213" s="7">
        <v>18021943</v>
      </c>
      <c r="F213" s="7" t="str">
        <f>_xlfn.XLOOKUP(E213,[1]Hoja2!$B:$B,[1]Hoja2!$D:$D,"",0,1)</f>
        <v>Libro mayor</v>
      </c>
      <c r="G213" s="7" t="str">
        <f t="shared" si="6"/>
        <v>LM_76.954.532_10_2023_6</v>
      </c>
      <c r="H213" s="7" t="s">
        <v>469</v>
      </c>
      <c r="I213" s="11">
        <f t="shared" si="7"/>
        <v>45200</v>
      </c>
      <c r="J213" s="12" t="s">
        <v>543</v>
      </c>
    </row>
    <row r="214" spans="1:10" x14ac:dyDescent="0.25">
      <c r="A214" s="6"/>
      <c r="B214" s="7">
        <f>COUNTA($D$5:$D214)</f>
        <v>210</v>
      </c>
      <c r="C214" s="41" t="s">
        <v>684</v>
      </c>
      <c r="D214" s="7" t="s">
        <v>398</v>
      </c>
      <c r="E214" s="7">
        <v>18021953</v>
      </c>
      <c r="F214" s="7" t="str">
        <f>_xlfn.XLOOKUP(E214,[1]Hoja2!$B:$B,[1]Hoja2!$D:$D,"",0,1)</f>
        <v>Libro mayor</v>
      </c>
      <c r="G214" s="7" t="str">
        <f t="shared" si="6"/>
        <v>LM_76.954.532_11_2023_6</v>
      </c>
      <c r="H214" s="7" t="s">
        <v>470</v>
      </c>
      <c r="I214" s="11">
        <f t="shared" si="7"/>
        <v>45231</v>
      </c>
      <c r="J214" s="12" t="s">
        <v>543</v>
      </c>
    </row>
    <row r="215" spans="1:10" x14ac:dyDescent="0.25">
      <c r="A215" s="6"/>
      <c r="B215" s="7">
        <f>COUNTA($D$5:$D215)</f>
        <v>211</v>
      </c>
      <c r="C215" s="41" t="s">
        <v>685</v>
      </c>
      <c r="D215" s="7" t="s">
        <v>399</v>
      </c>
      <c r="E215" s="7">
        <v>18021965</v>
      </c>
      <c r="F215" s="7" t="str">
        <f>_xlfn.XLOOKUP(E215,[1]Hoja2!$B:$B,[1]Hoja2!$D:$D,"",0,1)</f>
        <v>Libro mayor</v>
      </c>
      <c r="G215" s="7" t="str">
        <f t="shared" si="6"/>
        <v>LM_76.954.532_12_2023_6</v>
      </c>
      <c r="H215" s="7" t="s">
        <v>471</v>
      </c>
      <c r="I215" s="11">
        <f t="shared" si="7"/>
        <v>45261</v>
      </c>
      <c r="J215" s="12" t="s">
        <v>543</v>
      </c>
    </row>
    <row r="216" spans="1:10" x14ac:dyDescent="0.25">
      <c r="A216" s="6"/>
      <c r="B216" s="7">
        <f>COUNTA($D$5:$D216)</f>
        <v>212</v>
      </c>
      <c r="C216" s="41" t="s">
        <v>686</v>
      </c>
      <c r="D216" s="7" t="s">
        <v>400</v>
      </c>
      <c r="E216" s="7">
        <v>18021972</v>
      </c>
      <c r="F216" s="7" t="str">
        <f>_xlfn.XLOOKUP(E216,[1]Hoja2!$B:$B,[1]Hoja2!$D:$D,"",0,1)</f>
        <v>Libro mayor</v>
      </c>
      <c r="G216" s="7" t="str">
        <f>_xlfn.TEXTBEFORE(D216,".")</f>
        <v>LM_76</v>
      </c>
      <c r="H216" s="7" t="s">
        <v>472</v>
      </c>
      <c r="I216" s="11">
        <f t="shared" si="7"/>
        <v>45292</v>
      </c>
      <c r="J216" s="12" t="s">
        <v>543</v>
      </c>
    </row>
    <row r="217" spans="1:10" x14ac:dyDescent="0.25">
      <c r="A217" s="6"/>
      <c r="B217" s="7">
        <f>COUNTA($D$5:$D217)</f>
        <v>213</v>
      </c>
      <c r="C217" s="41" t="s">
        <v>687</v>
      </c>
      <c r="D217" s="7" t="s">
        <v>401</v>
      </c>
      <c r="E217" s="7">
        <v>18021992</v>
      </c>
      <c r="F217" s="7" t="str">
        <f>_xlfn.XLOOKUP(E217,[1]Hoja2!$B:$B,[1]Hoja2!$D:$D,"",0,1)</f>
        <v>Libro mayor</v>
      </c>
      <c r="G217" s="7"/>
      <c r="H217" s="7" t="s">
        <v>473</v>
      </c>
      <c r="I217" s="11">
        <f t="shared" si="7"/>
        <v>45323</v>
      </c>
      <c r="J217" s="12" t="s">
        <v>543</v>
      </c>
    </row>
    <row r="218" spans="1:10" x14ac:dyDescent="0.25">
      <c r="A218" s="6"/>
      <c r="B218" s="7">
        <f>COUNTA($D$5:$D218)</f>
        <v>214</v>
      </c>
      <c r="C218" s="41" t="s">
        <v>688</v>
      </c>
      <c r="D218" s="7" t="s">
        <v>402</v>
      </c>
      <c r="E218" s="7">
        <v>18022010</v>
      </c>
      <c r="F218" s="7" t="str">
        <f>_xlfn.XLOOKUP(E218,[1]Hoja2!$B:$B,[1]Hoja2!$D:$D,"",0,1)</f>
        <v>Libro mayor</v>
      </c>
      <c r="G218" s="7"/>
      <c r="H218" s="7" t="s">
        <v>474</v>
      </c>
      <c r="I218" s="11">
        <f t="shared" si="7"/>
        <v>45352</v>
      </c>
      <c r="J218" s="12" t="s">
        <v>543</v>
      </c>
    </row>
    <row r="219" spans="1:10" x14ac:dyDescent="0.25">
      <c r="A219" s="6"/>
      <c r="B219" s="7">
        <f>COUNTA($D$5:$D219)</f>
        <v>215</v>
      </c>
      <c r="C219" s="41" t="s">
        <v>689</v>
      </c>
      <c r="D219" s="7" t="s">
        <v>403</v>
      </c>
      <c r="E219" s="7">
        <v>18022023</v>
      </c>
      <c r="F219" s="7" t="str">
        <f>_xlfn.XLOOKUP(E219,[1]Hoja2!$B:$B,[1]Hoja2!$D:$D,"",0,1)</f>
        <v>Libro mayor</v>
      </c>
      <c r="G219" s="7"/>
      <c r="H219" s="7" t="s">
        <v>475</v>
      </c>
      <c r="I219" s="11">
        <f t="shared" si="7"/>
        <v>45383</v>
      </c>
      <c r="J219" s="12" t="s">
        <v>543</v>
      </c>
    </row>
    <row r="220" spans="1:10" x14ac:dyDescent="0.25">
      <c r="A220" s="6"/>
      <c r="B220" s="7">
        <f>COUNTA($D$5:$D220)</f>
        <v>216</v>
      </c>
      <c r="C220" s="41" t="s">
        <v>690</v>
      </c>
      <c r="D220" s="7" t="s">
        <v>404</v>
      </c>
      <c r="E220" s="7">
        <v>18022029</v>
      </c>
      <c r="F220" s="7" t="str">
        <f>_xlfn.XLOOKUP(E220,[1]Hoja2!$B:$B,[1]Hoja2!$D:$D,"",0,1)</f>
        <v>Libro mayor</v>
      </c>
      <c r="G220" s="7"/>
      <c r="H220" s="7" t="s">
        <v>476</v>
      </c>
      <c r="I220" s="11">
        <f t="shared" si="7"/>
        <v>45413</v>
      </c>
      <c r="J220" s="12" t="s">
        <v>543</v>
      </c>
    </row>
    <row r="221" spans="1:10" x14ac:dyDescent="0.25">
      <c r="A221" s="6"/>
      <c r="B221" s="7">
        <f>COUNTA($D$5:$D221)</f>
        <v>217</v>
      </c>
      <c r="C221" s="41" t="s">
        <v>691</v>
      </c>
      <c r="D221" s="7" t="s">
        <v>405</v>
      </c>
      <c r="E221" s="7">
        <v>18022041</v>
      </c>
      <c r="F221" s="7" t="str">
        <f>_xlfn.XLOOKUP(E221,[1]Hoja2!$B:$B,[1]Hoja2!$D:$D,"",0,1)</f>
        <v>Libro mayor</v>
      </c>
      <c r="G221" s="7"/>
      <c r="H221" s="7" t="s">
        <v>477</v>
      </c>
      <c r="I221" s="11">
        <f t="shared" ref="I221:I227" si="8">DATE(MID($D221,18,4),MID($D221,15,2),1)</f>
        <v>45444</v>
      </c>
      <c r="J221" s="12" t="s">
        <v>543</v>
      </c>
    </row>
    <row r="222" spans="1:10" x14ac:dyDescent="0.25">
      <c r="A222" s="6"/>
      <c r="B222" s="7">
        <f>COUNTA($D$5:$D222)</f>
        <v>218</v>
      </c>
      <c r="C222" s="41" t="s">
        <v>692</v>
      </c>
      <c r="D222" s="7" t="s">
        <v>406</v>
      </c>
      <c r="E222" s="7">
        <v>18022064</v>
      </c>
      <c r="F222" s="7" t="str">
        <f>_xlfn.XLOOKUP(E222,[1]Hoja2!$B:$B,[1]Hoja2!$D:$D,"",0,1)</f>
        <v>Libro mayor</v>
      </c>
      <c r="G222" s="7"/>
      <c r="H222" s="7" t="s">
        <v>478</v>
      </c>
      <c r="I222" s="11">
        <f t="shared" si="8"/>
        <v>45474</v>
      </c>
      <c r="J222" s="12" t="s">
        <v>543</v>
      </c>
    </row>
    <row r="223" spans="1:10" x14ac:dyDescent="0.25">
      <c r="A223" s="6"/>
      <c r="B223" s="7">
        <f>COUNTA($D$5:$D223)</f>
        <v>219</v>
      </c>
      <c r="C223" s="41" t="s">
        <v>693</v>
      </c>
      <c r="D223" s="7" t="s">
        <v>407</v>
      </c>
      <c r="E223" s="7">
        <v>18022073</v>
      </c>
      <c r="F223" s="7" t="str">
        <f>_xlfn.XLOOKUP(E223,[1]Hoja2!$B:$B,[1]Hoja2!$D:$D,"",0,1)</f>
        <v>Libro mayor</v>
      </c>
      <c r="G223" s="7"/>
      <c r="H223" s="7" t="s">
        <v>479</v>
      </c>
      <c r="I223" s="11">
        <f t="shared" si="8"/>
        <v>45505</v>
      </c>
      <c r="J223" s="12" t="s">
        <v>543</v>
      </c>
    </row>
    <row r="224" spans="1:10" x14ac:dyDescent="0.25">
      <c r="A224" s="6"/>
      <c r="B224" s="7">
        <f>COUNTA($D$5:$D224)</f>
        <v>220</v>
      </c>
      <c r="C224" s="41" t="s">
        <v>694</v>
      </c>
      <c r="D224" s="7" t="s">
        <v>408</v>
      </c>
      <c r="E224" s="7">
        <v>18022079</v>
      </c>
      <c r="F224" s="7" t="str">
        <f>_xlfn.XLOOKUP(E224,[1]Hoja2!$B:$B,[1]Hoja2!$D:$D,"",0,1)</f>
        <v>Libro mayor</v>
      </c>
      <c r="G224" s="7"/>
      <c r="H224" s="7" t="s">
        <v>480</v>
      </c>
      <c r="I224" s="11">
        <f t="shared" si="8"/>
        <v>45536</v>
      </c>
      <c r="J224" s="12" t="s">
        <v>543</v>
      </c>
    </row>
    <row r="225" spans="1:10" x14ac:dyDescent="0.25">
      <c r="A225" s="6"/>
      <c r="B225" s="7">
        <f>COUNTA($D$5:$D225)</f>
        <v>221</v>
      </c>
      <c r="C225" s="41" t="s">
        <v>695</v>
      </c>
      <c r="D225" s="7" t="s">
        <v>409</v>
      </c>
      <c r="E225" s="7">
        <v>18022083</v>
      </c>
      <c r="F225" s="7" t="str">
        <f>_xlfn.XLOOKUP(E225,[1]Hoja2!$B:$B,[1]Hoja2!$D:$D,"",0,1)</f>
        <v>Libro mayor</v>
      </c>
      <c r="G225" s="7"/>
      <c r="H225" s="7" t="s">
        <v>481</v>
      </c>
      <c r="I225" s="11">
        <f t="shared" si="8"/>
        <v>45566</v>
      </c>
      <c r="J225" s="12" t="s">
        <v>543</v>
      </c>
    </row>
    <row r="226" spans="1:10" x14ac:dyDescent="0.25">
      <c r="A226" s="6"/>
      <c r="B226" s="7">
        <f>COUNTA($D$5:$D226)</f>
        <v>222</v>
      </c>
      <c r="C226" s="41" t="s">
        <v>696</v>
      </c>
      <c r="D226" s="7" t="s">
        <v>410</v>
      </c>
      <c r="E226" s="7">
        <v>18022086</v>
      </c>
      <c r="F226" s="7" t="str">
        <f>_xlfn.XLOOKUP(E226,[1]Hoja2!$B:$B,[1]Hoja2!$D:$D,"",0,1)</f>
        <v>Libro mayor</v>
      </c>
      <c r="G226" s="7"/>
      <c r="H226" s="7" t="s">
        <v>482</v>
      </c>
      <c r="I226" s="11">
        <f t="shared" si="8"/>
        <v>45597</v>
      </c>
      <c r="J226" s="12" t="s">
        <v>543</v>
      </c>
    </row>
    <row r="227" spans="1:10" x14ac:dyDescent="0.25">
      <c r="A227" s="6"/>
      <c r="B227" s="7">
        <f>COUNTA($D$5:$D227)</f>
        <v>223</v>
      </c>
      <c r="C227" s="41" t="s">
        <v>697</v>
      </c>
      <c r="D227" s="7" t="s">
        <v>411</v>
      </c>
      <c r="E227" s="7">
        <v>18022104</v>
      </c>
      <c r="F227" s="7" t="str">
        <f>_xlfn.XLOOKUP(E227,[1]Hoja2!$B:$B,[1]Hoja2!$D:$D,"",0,1)</f>
        <v>Libro mayor</v>
      </c>
      <c r="G227" s="7"/>
      <c r="H227" s="7" t="s">
        <v>483</v>
      </c>
      <c r="I227" s="11">
        <f t="shared" si="8"/>
        <v>45627</v>
      </c>
      <c r="J227" s="12" t="s">
        <v>543</v>
      </c>
    </row>
    <row r="228" spans="1:10" x14ac:dyDescent="0.25">
      <c r="A228" s="6"/>
      <c r="B228" s="7">
        <f>COUNTA($D$5:$D228)</f>
        <v>224</v>
      </c>
      <c r="C228" s="41" t="s">
        <v>771</v>
      </c>
      <c r="D228" s="7" t="s">
        <v>721</v>
      </c>
      <c r="E228" s="7">
        <v>18648349</v>
      </c>
      <c r="F228" s="7" t="str">
        <f>_xlfn.XLOOKUP(E228,[1]Hoja2!$B:$B,[1]Hoja2!$D:$D,"",0,1)</f>
        <v>Acta de recepción final</v>
      </c>
      <c r="G228" s="7"/>
      <c r="H228" s="7" t="s">
        <v>722</v>
      </c>
      <c r="I228" s="11">
        <v>45783</v>
      </c>
      <c r="J228" s="12" t="s">
        <v>543</v>
      </c>
    </row>
    <row r="229" spans="1:10" x14ac:dyDescent="0.25">
      <c r="A229" s="6"/>
      <c r="B229" s="7">
        <f>COUNTA($D$5:$D229)</f>
        <v>225</v>
      </c>
      <c r="C229" s="41"/>
      <c r="D229" s="7" t="s">
        <v>484</v>
      </c>
      <c r="E229" s="7">
        <v>17837714</v>
      </c>
      <c r="F229" s="7" t="str">
        <f>_xlfn.XLOOKUP(E229,[1]Hoja2!$B:$B,[1]Hoja2!$D:$D,"",0,1)</f>
        <v/>
      </c>
      <c r="G229" s="7"/>
      <c r="H229" s="7" t="s">
        <v>485</v>
      </c>
      <c r="I229" s="11">
        <v>45677</v>
      </c>
      <c r="J229" s="12" t="s">
        <v>543</v>
      </c>
    </row>
    <row r="230" spans="1:10" x14ac:dyDescent="0.25">
      <c r="A230" s="6"/>
      <c r="B230" s="7">
        <f>COUNTA($D$5:$D230)</f>
        <v>226</v>
      </c>
      <c r="C230" s="41"/>
      <c r="D230" s="7" t="s">
        <v>487</v>
      </c>
      <c r="E230" s="7">
        <v>18856072</v>
      </c>
      <c r="F230" s="7" t="str">
        <f>_xlfn.XLOOKUP(E230,[1]Hoja2!$B:$B,[1]Hoja2!$D:$D,"",0,1)</f>
        <v>Comprobante pago</v>
      </c>
      <c r="G230" s="7"/>
      <c r="H230" s="7" t="str">
        <f t="shared" ref="H230:H277" si="9">"Comprobante de "&amp;LEFT($D230,SEARCH(".pdf",$D230)-1)&amp;" de "&amp;J230</f>
        <v>Comprobante de Pago Factura 155 de Cargado Expediente</v>
      </c>
      <c r="I230" s="11">
        <v>44825</v>
      </c>
      <c r="J230" s="12" t="s">
        <v>543</v>
      </c>
    </row>
    <row r="231" spans="1:10" x14ac:dyDescent="0.25">
      <c r="A231" s="6"/>
      <c r="B231" s="7">
        <f>COUNTA($D$5:$D231)</f>
        <v>227</v>
      </c>
      <c r="C231" s="41"/>
      <c r="D231" s="7" t="s">
        <v>488</v>
      </c>
      <c r="E231" s="7">
        <v>18856083</v>
      </c>
      <c r="F231" s="7" t="str">
        <f>_xlfn.XLOOKUP(E231,[1]Hoja2!$B:$B,[1]Hoja2!$D:$D,"",0,1)</f>
        <v>Comprobante pago</v>
      </c>
      <c r="G231" s="7"/>
      <c r="H231" s="7" t="str">
        <f t="shared" si="9"/>
        <v>Comprobante de Pago Factura 168 de Cargado Expediente</v>
      </c>
      <c r="I231" s="11">
        <v>44875</v>
      </c>
      <c r="J231" s="12" t="s">
        <v>543</v>
      </c>
    </row>
    <row r="232" spans="1:10" x14ac:dyDescent="0.25">
      <c r="A232" s="6"/>
      <c r="B232" s="7">
        <f>COUNTA($D$5:$D232)</f>
        <v>228</v>
      </c>
      <c r="C232" s="41"/>
      <c r="D232" s="7" t="s">
        <v>536</v>
      </c>
      <c r="E232" s="7">
        <v>18856097</v>
      </c>
      <c r="F232" s="7" t="str">
        <f>_xlfn.XLOOKUP(E232,[1]Hoja2!$B:$B,[1]Hoja2!$D:$D,"",0,1)</f>
        <v>Comprobante pago</v>
      </c>
      <c r="G232" s="7"/>
      <c r="H232" s="7" t="str">
        <f t="shared" si="9"/>
        <v>Comprobante de Pago Facturas 221 222 y 223 por_45 de Cargado Expediente</v>
      </c>
      <c r="I232" s="11">
        <v>45013</v>
      </c>
      <c r="J232" s="12" t="s">
        <v>543</v>
      </c>
    </row>
    <row r="233" spans="1:10" x14ac:dyDescent="0.25">
      <c r="A233" s="6"/>
      <c r="B233" s="7">
        <f>COUNTA($D$5:$D233)</f>
        <v>229</v>
      </c>
      <c r="C233" s="41"/>
      <c r="D233" s="7" t="s">
        <v>489</v>
      </c>
      <c r="E233" s="7">
        <v>18856116</v>
      </c>
      <c r="F233" s="7" t="str">
        <f>_xlfn.XLOOKUP(E233,[1]Hoja2!$B:$B,[1]Hoja2!$D:$D,"",0,1)</f>
        <v>Comprobante pago</v>
      </c>
      <c r="G233" s="7"/>
      <c r="H233" s="7" t="str">
        <f t="shared" si="9"/>
        <v>Comprobante de Pago Factura 38 de Cargado Expediente</v>
      </c>
      <c r="I233" s="11">
        <v>44862</v>
      </c>
      <c r="J233" s="12" t="s">
        <v>543</v>
      </c>
    </row>
    <row r="234" spans="1:10" x14ac:dyDescent="0.25">
      <c r="A234" s="6"/>
      <c r="B234" s="7">
        <f>COUNTA($D$5:$D234)</f>
        <v>230</v>
      </c>
      <c r="C234" s="41"/>
      <c r="D234" s="7" t="s">
        <v>490</v>
      </c>
      <c r="E234" s="7">
        <v>18856129</v>
      </c>
      <c r="F234" s="7" t="str">
        <f>_xlfn.XLOOKUP(E234,[1]Hoja2!$B:$B,[1]Hoja2!$D:$D,"",0,1)</f>
        <v>Comprobante pago</v>
      </c>
      <c r="G234" s="7"/>
      <c r="H234" s="7" t="str">
        <f t="shared" si="9"/>
        <v>Comprobante de Pago Factura 51 y 52 de Cargado Expediente</v>
      </c>
      <c r="I234" s="11">
        <v>45002</v>
      </c>
      <c r="J234" s="12" t="s">
        <v>543</v>
      </c>
    </row>
    <row r="235" spans="1:10" x14ac:dyDescent="0.25">
      <c r="A235" s="6"/>
      <c r="B235" s="7">
        <f>COUNTA($D$5:$D235)</f>
        <v>231</v>
      </c>
      <c r="C235" s="41"/>
      <c r="D235" s="7" t="s">
        <v>491</v>
      </c>
      <c r="E235" s="7">
        <v>18856135</v>
      </c>
      <c r="F235" s="7" t="str">
        <f>_xlfn.XLOOKUP(E235,[1]Hoja2!$B:$B,[1]Hoja2!$D:$D,"",0,1)</f>
        <v>Comprobante pago</v>
      </c>
      <c r="G235" s="7"/>
      <c r="H235" s="7" t="str">
        <f t="shared" si="9"/>
        <v>Comprobante de Pago Factura 54 de Cargado Expediente</v>
      </c>
      <c r="I235" s="11">
        <v>45030</v>
      </c>
      <c r="J235" s="12" t="s">
        <v>543</v>
      </c>
    </row>
    <row r="236" spans="1:10" x14ac:dyDescent="0.25">
      <c r="A236" s="6"/>
      <c r="B236" s="7">
        <f>COUNTA($D$5:$D236)</f>
        <v>232</v>
      </c>
      <c r="C236" s="41"/>
      <c r="D236" s="7" t="s">
        <v>492</v>
      </c>
      <c r="E236" s="7">
        <v>18856144</v>
      </c>
      <c r="F236" s="7" t="str">
        <f>_xlfn.XLOOKUP(E236,[1]Hoja2!$B:$B,[1]Hoja2!$D:$D,"",0,1)</f>
        <v>Comprobante pago</v>
      </c>
      <c r="G236" s="7"/>
      <c r="H236" s="7" t="str">
        <f t="shared" si="9"/>
        <v>Comprobante de Pago Factura 56 de Cargado Expediente</v>
      </c>
      <c r="I236" s="11">
        <v>45077</v>
      </c>
      <c r="J236" s="12" t="s">
        <v>543</v>
      </c>
    </row>
    <row r="237" spans="1:10" x14ac:dyDescent="0.25">
      <c r="A237" s="6"/>
      <c r="B237" s="7">
        <f>COUNTA($D$5:$D237)</f>
        <v>233</v>
      </c>
      <c r="C237" s="41"/>
      <c r="D237" s="7" t="s">
        <v>537</v>
      </c>
      <c r="E237" s="7">
        <v>18856166</v>
      </c>
      <c r="F237" s="7" t="str">
        <f>_xlfn.XLOOKUP(E237,[1]Hoja2!$B:$B,[1]Hoja2!$D:$D,"",0,1)</f>
        <v>Comprobante pago</v>
      </c>
      <c r="G237" s="7"/>
      <c r="H237" s="7" t="str">
        <f t="shared" si="9"/>
        <v>Comprobante de Pago Factura 60 63 y 59 de Cargado Expediente</v>
      </c>
      <c r="I237" s="11">
        <v>45114</v>
      </c>
      <c r="J237" s="12" t="s">
        <v>543</v>
      </c>
    </row>
    <row r="238" spans="1:10" x14ac:dyDescent="0.25">
      <c r="A238" s="6"/>
      <c r="B238" s="7">
        <f>COUNTA($D$5:$D238)</f>
        <v>234</v>
      </c>
      <c r="C238" s="41"/>
      <c r="D238" s="7" t="s">
        <v>493</v>
      </c>
      <c r="E238" s="7">
        <v>18856190</v>
      </c>
      <c r="F238" s="7" t="str">
        <f>_xlfn.XLOOKUP(E238,[1]Hoja2!$B:$B,[1]Hoja2!$D:$D,"",0,1)</f>
        <v>Comprobante pago</v>
      </c>
      <c r="G238" s="7"/>
      <c r="H238" s="7" t="str">
        <f t="shared" si="9"/>
        <v>Comprobante de Pago Factura 74 de Cargado Expediente</v>
      </c>
      <c r="I238" s="11">
        <v>45310</v>
      </c>
      <c r="J238" s="12" t="s">
        <v>543</v>
      </c>
    </row>
    <row r="239" spans="1:10" x14ac:dyDescent="0.25">
      <c r="A239" s="6"/>
      <c r="B239" s="7">
        <f>COUNTA($D$5:$D239)</f>
        <v>235</v>
      </c>
      <c r="C239" s="41"/>
      <c r="D239" s="7" t="s">
        <v>494</v>
      </c>
      <c r="E239" s="7">
        <v>18856204</v>
      </c>
      <c r="F239" s="7" t="str">
        <f>_xlfn.XLOOKUP(E239,[1]Hoja2!$B:$B,[1]Hoja2!$D:$D,"",0,1)</f>
        <v>Comprobante pago</v>
      </c>
      <c r="G239" s="7"/>
      <c r="H239" s="7" t="str">
        <f t="shared" si="9"/>
        <v>Comprobante de Pago Factura 91 de Cargado Expediente</v>
      </c>
      <c r="I239" s="11">
        <v>45434</v>
      </c>
      <c r="J239" s="12" t="s">
        <v>543</v>
      </c>
    </row>
    <row r="240" spans="1:10" x14ac:dyDescent="0.25">
      <c r="A240" s="6"/>
      <c r="B240" s="7">
        <f>COUNTA($D$5:$D240)</f>
        <v>236</v>
      </c>
      <c r="C240" s="41"/>
      <c r="D240" s="7" t="s">
        <v>495</v>
      </c>
      <c r="E240" s="7">
        <v>18856218</v>
      </c>
      <c r="F240" s="7" t="str">
        <f>_xlfn.XLOOKUP(E240,[1]Hoja2!$B:$B,[1]Hoja2!$D:$D,"",0,1)</f>
        <v>Comprobante pago</v>
      </c>
      <c r="G240" s="7"/>
      <c r="H240" s="7" t="str">
        <f t="shared" si="9"/>
        <v>Comprobante de Pago Factura 92 de Cargado Expediente</v>
      </c>
      <c r="I240" s="11">
        <v>45481</v>
      </c>
      <c r="J240" s="12" t="s">
        <v>543</v>
      </c>
    </row>
    <row r="241" spans="1:10" x14ac:dyDescent="0.25">
      <c r="A241" s="6"/>
      <c r="B241" s="7">
        <f>COUNTA($D$5:$D241)</f>
        <v>237</v>
      </c>
      <c r="C241" s="41"/>
      <c r="D241" s="7" t="s">
        <v>496</v>
      </c>
      <c r="E241" s="7">
        <v>18856264</v>
      </c>
      <c r="F241" s="7" t="str">
        <f>_xlfn.XLOOKUP(E241,[1]Hoja2!$B:$B,[1]Hoja2!$D:$D,"",0,1)</f>
        <v>Comprobante pago</v>
      </c>
      <c r="G241" s="7"/>
      <c r="H241" s="7" t="str">
        <f>"Comprobante de "&amp;LEFT($D241,SEARCH(".pdf",$D241)-1)&amp;" de "&amp;J241</f>
        <v>Comprobante de Pago Factura 10 de Cargado Expediente</v>
      </c>
      <c r="I241" s="11">
        <v>44693</v>
      </c>
      <c r="J241" s="12" t="s">
        <v>543</v>
      </c>
    </row>
    <row r="242" spans="1:10" x14ac:dyDescent="0.25">
      <c r="A242" s="6"/>
      <c r="B242" s="7">
        <f>COUNTA($D$5:$D242)</f>
        <v>238</v>
      </c>
      <c r="C242" s="41"/>
      <c r="D242" s="7" t="s">
        <v>497</v>
      </c>
      <c r="E242" s="7">
        <v>18856274</v>
      </c>
      <c r="F242" s="7" t="str">
        <f>_xlfn.XLOOKUP(E242,[1]Hoja2!$B:$B,[1]Hoja2!$D:$D,"",0,1)</f>
        <v>Comprobante pago</v>
      </c>
      <c r="G242" s="7"/>
      <c r="H242" s="7" t="str">
        <f t="shared" si="9"/>
        <v>Comprobante de Pago Factura 11 de Cargado Expediente</v>
      </c>
      <c r="I242" s="11">
        <v>44648</v>
      </c>
      <c r="J242" s="12" t="s">
        <v>543</v>
      </c>
    </row>
    <row r="243" spans="1:10" x14ac:dyDescent="0.25">
      <c r="A243" s="6"/>
      <c r="B243" s="7">
        <f>COUNTA($D$5:$D243)</f>
        <v>239</v>
      </c>
      <c r="C243" s="41"/>
      <c r="D243" s="7" t="s">
        <v>498</v>
      </c>
      <c r="E243" s="7">
        <v>18856288</v>
      </c>
      <c r="F243" s="7" t="str">
        <f>_xlfn.XLOOKUP(E243,[1]Hoja2!$B:$B,[1]Hoja2!$D:$D,"",0,1)</f>
        <v>Comprobante pago</v>
      </c>
      <c r="G243" s="7"/>
      <c r="H243" s="7" t="str">
        <f t="shared" si="9"/>
        <v>Comprobante de Pago Factura 13 de Cargado Expediente</v>
      </c>
      <c r="I243" s="11">
        <v>44720</v>
      </c>
      <c r="J243" s="12" t="s">
        <v>543</v>
      </c>
    </row>
    <row r="244" spans="1:10" x14ac:dyDescent="0.25">
      <c r="A244" s="6"/>
      <c r="B244" s="7">
        <f>COUNTA($D$5:$D244)</f>
        <v>240</v>
      </c>
      <c r="C244" s="41"/>
      <c r="D244" s="7" t="s">
        <v>499</v>
      </c>
      <c r="E244" s="7">
        <v>18856299</v>
      </c>
      <c r="F244" s="7" t="str">
        <f>_xlfn.XLOOKUP(E244,[1]Hoja2!$B:$B,[1]Hoja2!$D:$D,"",0,1)</f>
        <v>Comprobante pago</v>
      </c>
      <c r="G244" s="7"/>
      <c r="H244" s="7" t="str">
        <f t="shared" si="9"/>
        <v>Comprobante de Pago Factura 14 de Cargado Expediente</v>
      </c>
      <c r="I244" s="11">
        <v>44757</v>
      </c>
      <c r="J244" s="12" t="s">
        <v>543</v>
      </c>
    </row>
    <row r="245" spans="1:10" x14ac:dyDescent="0.25">
      <c r="A245" s="6"/>
      <c r="B245" s="7">
        <f>COUNTA($D$5:$D245)</f>
        <v>241</v>
      </c>
      <c r="C245" s="41"/>
      <c r="D245" s="7" t="s">
        <v>500</v>
      </c>
      <c r="E245" s="7">
        <v>18856345</v>
      </c>
      <c r="F245" s="7" t="str">
        <f>_xlfn.XLOOKUP(E245,[1]Hoja2!$B:$B,[1]Hoja2!$D:$D,"",0,1)</f>
        <v>Comprobante pago</v>
      </c>
      <c r="G245" s="7"/>
      <c r="H245" s="7" t="str">
        <f t="shared" si="9"/>
        <v>Comprobante de Pago Factura 17 de Cargado Expediente</v>
      </c>
      <c r="I245" s="11">
        <v>44810</v>
      </c>
      <c r="J245" s="12" t="s">
        <v>543</v>
      </c>
    </row>
    <row r="246" spans="1:10" x14ac:dyDescent="0.25">
      <c r="A246" s="6"/>
      <c r="B246" s="7">
        <f>COUNTA($D$5:$D246)</f>
        <v>242</v>
      </c>
      <c r="C246" s="41"/>
      <c r="D246" s="7" t="s">
        <v>501</v>
      </c>
      <c r="E246" s="7">
        <v>18856372</v>
      </c>
      <c r="F246" s="7" t="str">
        <f>_xlfn.XLOOKUP(E246,[1]Hoja2!$B:$B,[1]Hoja2!$D:$D,"",0,1)</f>
        <v>Comprobante pago</v>
      </c>
      <c r="G246" s="7"/>
      <c r="H246" s="7" t="str">
        <f t="shared" si="9"/>
        <v>Comprobante de Pago Factura 18 de Cargado Expediente</v>
      </c>
      <c r="I246" s="11">
        <v>44832</v>
      </c>
      <c r="J246" s="12" t="s">
        <v>543</v>
      </c>
    </row>
    <row r="247" spans="1:10" x14ac:dyDescent="0.25">
      <c r="A247" s="6"/>
      <c r="B247" s="7">
        <f>COUNTA($D$5:$D247)</f>
        <v>243</v>
      </c>
      <c r="C247" s="41"/>
      <c r="D247" s="7" t="s">
        <v>502</v>
      </c>
      <c r="E247" s="7">
        <v>18856391</v>
      </c>
      <c r="F247" s="7" t="str">
        <f>_xlfn.XLOOKUP(E247,[1]Hoja2!$B:$B,[1]Hoja2!$D:$D,"",0,1)</f>
        <v>Comprobante pago</v>
      </c>
      <c r="G247" s="7"/>
      <c r="H247" s="7" t="str">
        <f t="shared" si="9"/>
        <v>Comprobante de Pago Factura 19 de Cargado Expediente</v>
      </c>
      <c r="I247" s="11">
        <v>44868</v>
      </c>
      <c r="J247" s="12" t="s">
        <v>543</v>
      </c>
    </row>
    <row r="248" spans="1:10" x14ac:dyDescent="0.25">
      <c r="A248" s="6"/>
      <c r="B248" s="7">
        <f>COUNTA($D$5:$D248)</f>
        <v>244</v>
      </c>
      <c r="C248" s="41"/>
      <c r="D248" s="7" t="s">
        <v>503</v>
      </c>
      <c r="E248" s="7">
        <v>18856401</v>
      </c>
      <c r="F248" s="7" t="str">
        <f>_xlfn.XLOOKUP(E248,[1]Hoja2!$B:$B,[1]Hoja2!$D:$D,"",0,1)</f>
        <v>Comprobante pago</v>
      </c>
      <c r="G248" s="7"/>
      <c r="H248" s="7" t="str">
        <f t="shared" si="9"/>
        <v>Comprobante de Pago Factura 2 de Cargado Expediente</v>
      </c>
      <c r="I248" s="11">
        <v>44551</v>
      </c>
      <c r="J248" s="12" t="s">
        <v>543</v>
      </c>
    </row>
    <row r="249" spans="1:10" x14ac:dyDescent="0.25">
      <c r="A249" s="6"/>
      <c r="B249" s="7">
        <f>COUNTA($D$5:$D249)</f>
        <v>245</v>
      </c>
      <c r="C249" s="41"/>
      <c r="D249" s="7" t="s">
        <v>504</v>
      </c>
      <c r="E249" s="7">
        <v>18856433</v>
      </c>
      <c r="F249" s="7" t="str">
        <f>_xlfn.XLOOKUP(E249,[1]Hoja2!$B:$B,[1]Hoja2!$D:$D,"",0,1)</f>
        <v>Comprobante pago</v>
      </c>
      <c r="G249" s="7"/>
      <c r="H249" s="7" t="str">
        <f t="shared" si="9"/>
        <v>Comprobante de Pago Factura 20 de Cargado Expediente</v>
      </c>
      <c r="I249" s="11">
        <v>44883</v>
      </c>
      <c r="J249" s="12" t="s">
        <v>543</v>
      </c>
    </row>
    <row r="250" spans="1:10" x14ac:dyDescent="0.25">
      <c r="A250" s="6"/>
      <c r="B250" s="7">
        <f>COUNTA($D$5:$D250)</f>
        <v>246</v>
      </c>
      <c r="C250" s="41"/>
      <c r="D250" s="7" t="s">
        <v>505</v>
      </c>
      <c r="E250" s="7">
        <v>18856444</v>
      </c>
      <c r="F250" s="7" t="str">
        <f>_xlfn.XLOOKUP(E250,[1]Hoja2!$B:$B,[1]Hoja2!$D:$D,"",0,1)</f>
        <v>Comprobante pago</v>
      </c>
      <c r="G250" s="7"/>
      <c r="H250" s="7" t="str">
        <f t="shared" si="9"/>
        <v>Comprobante de Pago Factura 21 de Cargado Expediente</v>
      </c>
      <c r="I250" s="11">
        <v>44883</v>
      </c>
      <c r="J250" s="12" t="s">
        <v>543</v>
      </c>
    </row>
    <row r="251" spans="1:10" x14ac:dyDescent="0.25">
      <c r="A251" s="6"/>
      <c r="B251" s="7">
        <f>COUNTA($D$5:$D251)</f>
        <v>247</v>
      </c>
      <c r="C251" s="41"/>
      <c r="D251" s="7" t="s">
        <v>506</v>
      </c>
      <c r="E251" s="7">
        <v>18856474</v>
      </c>
      <c r="F251" s="7" t="str">
        <f>_xlfn.XLOOKUP(E251,[1]Hoja2!$B:$B,[1]Hoja2!$D:$D,"",0,1)</f>
        <v>Comprobante pago</v>
      </c>
      <c r="G251" s="7"/>
      <c r="H251" s="7" t="str">
        <f t="shared" si="9"/>
        <v>Comprobante de Pago Factura 22 de Cargado Expediente</v>
      </c>
      <c r="I251" s="11">
        <v>44908</v>
      </c>
      <c r="J251" s="12" t="s">
        <v>543</v>
      </c>
    </row>
    <row r="252" spans="1:10" x14ac:dyDescent="0.25">
      <c r="A252" s="6"/>
      <c r="B252" s="7">
        <f>COUNTA($D$5:$D252)</f>
        <v>248</v>
      </c>
      <c r="C252" s="41"/>
      <c r="D252" s="7" t="s">
        <v>507</v>
      </c>
      <c r="E252" s="7">
        <v>18856478</v>
      </c>
      <c r="F252" s="7" t="str">
        <f>_xlfn.XLOOKUP(E252,[1]Hoja2!$B:$B,[1]Hoja2!$D:$D,"",0,1)</f>
        <v>Comprobante pago</v>
      </c>
      <c r="G252" s="7"/>
      <c r="H252" s="7" t="str">
        <f t="shared" si="9"/>
        <v>Comprobante de Pago Factura 23 y 24 de Cargado Expediente</v>
      </c>
      <c r="I252" s="11">
        <v>44949</v>
      </c>
      <c r="J252" s="12" t="s">
        <v>543</v>
      </c>
    </row>
    <row r="253" spans="1:10" x14ac:dyDescent="0.25">
      <c r="A253" s="6"/>
      <c r="B253" s="7">
        <f>COUNTA($D$5:$D253)</f>
        <v>249</v>
      </c>
      <c r="C253" s="41"/>
      <c r="D253" s="7" t="s">
        <v>508</v>
      </c>
      <c r="E253" s="7">
        <v>18856489</v>
      </c>
      <c r="F253" s="7" t="str">
        <f>_xlfn.XLOOKUP(E253,[1]Hoja2!$B:$B,[1]Hoja2!$D:$D,"",0,1)</f>
        <v>Comprobante pago</v>
      </c>
      <c r="G253" s="7"/>
      <c r="H253" s="7" t="str">
        <f t="shared" si="9"/>
        <v>Comprobante de Pago Factura 25 y 26 de Cargado Expediente</v>
      </c>
      <c r="I253" s="11">
        <v>44992</v>
      </c>
      <c r="J253" s="12" t="s">
        <v>543</v>
      </c>
    </row>
    <row r="254" spans="1:10" x14ac:dyDescent="0.25">
      <c r="A254" s="6"/>
      <c r="B254" s="7">
        <f>COUNTA($D$5:$D254)</f>
        <v>250</v>
      </c>
      <c r="C254" s="41"/>
      <c r="D254" s="7" t="s">
        <v>931</v>
      </c>
      <c r="E254" s="7">
        <v>18856497</v>
      </c>
      <c r="F254" s="7" t="str">
        <f>_xlfn.XLOOKUP(E254,[1]Hoja2!$B:$B,[1]Hoja2!$D:$D,"",0,1)</f>
        <v>Comprobante pago</v>
      </c>
      <c r="G254" s="7"/>
      <c r="H254" s="7" t="str">
        <f t="shared" si="9"/>
        <v>Comprobante de Pago Factura 29 y 28 de Cargado Expediente</v>
      </c>
      <c r="I254" s="11">
        <v>45044</v>
      </c>
      <c r="J254" s="12" t="s">
        <v>543</v>
      </c>
    </row>
    <row r="255" spans="1:10" x14ac:dyDescent="0.25">
      <c r="A255" s="6"/>
      <c r="B255" s="7">
        <f>COUNTA($D$5:$D255)</f>
        <v>251</v>
      </c>
      <c r="C255" s="41"/>
      <c r="D255" s="7" t="s">
        <v>510</v>
      </c>
      <c r="E255" s="7">
        <v>18856508</v>
      </c>
      <c r="F255" s="7" t="str">
        <f>_xlfn.XLOOKUP(E255,[1]Hoja2!$B:$B,[1]Hoja2!$D:$D,"",0,1)</f>
        <v>Comprobante pago</v>
      </c>
      <c r="G255" s="7"/>
      <c r="H255" s="7" t="str">
        <f t="shared" si="9"/>
        <v>Comprobante de Pago Factura 31 y 32 de Cargado Expediente</v>
      </c>
      <c r="I255" s="11">
        <v>45077</v>
      </c>
      <c r="J255" s="12" t="s">
        <v>543</v>
      </c>
    </row>
    <row r="256" spans="1:10" x14ac:dyDescent="0.25">
      <c r="A256" s="6"/>
      <c r="B256" s="7">
        <f>COUNTA($D$5:$D256)</f>
        <v>252</v>
      </c>
      <c r="C256" s="41"/>
      <c r="D256" s="7" t="s">
        <v>511</v>
      </c>
      <c r="E256" s="7">
        <v>18856547</v>
      </c>
      <c r="F256" s="7" t="str">
        <f>_xlfn.XLOOKUP(E256,[1]Hoja2!$B:$B,[1]Hoja2!$D:$D,"",0,1)</f>
        <v>Comprobante pago</v>
      </c>
      <c r="G256" s="7"/>
      <c r="H256" s="7" t="str">
        <f t="shared" si="9"/>
        <v>Comprobante de Pago Factura 34 de Cargado Expediente</v>
      </c>
      <c r="I256" s="11">
        <v>45084</v>
      </c>
      <c r="J256" s="12" t="s">
        <v>543</v>
      </c>
    </row>
    <row r="257" spans="1:10" x14ac:dyDescent="0.25">
      <c r="A257" s="6"/>
      <c r="B257" s="7">
        <f>COUNTA($D$5:$D257)</f>
        <v>253</v>
      </c>
      <c r="C257" s="41"/>
      <c r="D257" s="7" t="s">
        <v>512</v>
      </c>
      <c r="E257" s="7">
        <v>18856558</v>
      </c>
      <c r="F257" s="7" t="str">
        <f>_xlfn.XLOOKUP(E257,[1]Hoja2!$B:$B,[1]Hoja2!$D:$D,"",0,1)</f>
        <v>Comprobante pago</v>
      </c>
      <c r="G257" s="7"/>
      <c r="H257" s="7" t="str">
        <f t="shared" si="9"/>
        <v>Comprobante de Pago Factura 37 de Cargado Expediente</v>
      </c>
      <c r="I257" s="11">
        <v>45139</v>
      </c>
      <c r="J257" s="12" t="s">
        <v>543</v>
      </c>
    </row>
    <row r="258" spans="1:10" x14ac:dyDescent="0.25">
      <c r="A258" s="6"/>
      <c r="B258" s="7">
        <f>COUNTA($D$5:$D258)</f>
        <v>254</v>
      </c>
      <c r="C258" s="41"/>
      <c r="D258" s="7" t="s">
        <v>513</v>
      </c>
      <c r="E258" s="7">
        <v>18856567</v>
      </c>
      <c r="F258" s="7" t="str">
        <f>_xlfn.XLOOKUP(E258,[1]Hoja2!$B:$B,[1]Hoja2!$D:$D,"",0,1)</f>
        <v>Comprobante pago</v>
      </c>
      <c r="G258" s="7"/>
      <c r="H258" s="7" t="str">
        <f t="shared" si="9"/>
        <v>Comprobante de Pago Factura 39 de Cargado Expediente</v>
      </c>
      <c r="I258" s="11">
        <v>45205</v>
      </c>
      <c r="J258" s="12" t="s">
        <v>543</v>
      </c>
    </row>
    <row r="259" spans="1:10" x14ac:dyDescent="0.25">
      <c r="A259" s="6"/>
      <c r="B259" s="7">
        <f>COUNTA($D$5:$D259)</f>
        <v>255</v>
      </c>
      <c r="C259" s="41"/>
      <c r="D259" s="7" t="s">
        <v>514</v>
      </c>
      <c r="E259" s="7">
        <v>18856575</v>
      </c>
      <c r="F259" s="7" t="str">
        <f>_xlfn.XLOOKUP(E259,[1]Hoja2!$B:$B,[1]Hoja2!$D:$D,"",0,1)</f>
        <v>Comprobante pago</v>
      </c>
      <c r="G259" s="7"/>
      <c r="H259" s="7" t="str">
        <f t="shared" si="9"/>
        <v>Comprobante de Pago Factura 4 de Cargado Expediente</v>
      </c>
      <c r="I259" s="11">
        <v>44582</v>
      </c>
      <c r="J259" s="12" t="s">
        <v>543</v>
      </c>
    </row>
    <row r="260" spans="1:10" x14ac:dyDescent="0.25">
      <c r="A260" s="6"/>
      <c r="B260" s="7">
        <f>COUNTA($D$5:$D260)</f>
        <v>256</v>
      </c>
      <c r="C260" s="41"/>
      <c r="D260" s="7" t="s">
        <v>515</v>
      </c>
      <c r="E260" s="7">
        <v>18856594</v>
      </c>
      <c r="F260" s="7" t="str">
        <f>_xlfn.XLOOKUP(E260,[1]Hoja2!$B:$B,[1]Hoja2!$D:$D,"",0,1)</f>
        <v>Comprobante pago</v>
      </c>
      <c r="G260" s="7"/>
      <c r="H260" s="7" t="str">
        <f t="shared" si="9"/>
        <v>Comprobante de Pago Factura 41 de Cargado Expediente</v>
      </c>
      <c r="I260" s="11">
        <v>45222</v>
      </c>
      <c r="J260" s="12" t="s">
        <v>543</v>
      </c>
    </row>
    <row r="261" spans="1:10" x14ac:dyDescent="0.25">
      <c r="A261" s="6"/>
      <c r="B261" s="7">
        <f>COUNTA($D$5:$D261)</f>
        <v>257</v>
      </c>
      <c r="C261" s="41"/>
      <c r="D261" s="7" t="s">
        <v>516</v>
      </c>
      <c r="E261" s="7">
        <v>18856614</v>
      </c>
      <c r="F261" s="7" t="str">
        <f>_xlfn.XLOOKUP(E261,[1]Hoja2!$B:$B,[1]Hoja2!$D:$D,"",0,1)</f>
        <v>Comprobante pago</v>
      </c>
      <c r="G261" s="7"/>
      <c r="H261" s="7" t="str">
        <f t="shared" si="9"/>
        <v>Comprobante de Pago Factura 42 y 43 de Cargado Expediente</v>
      </c>
      <c r="I261" s="11">
        <v>45261</v>
      </c>
      <c r="J261" s="12" t="s">
        <v>543</v>
      </c>
    </row>
    <row r="262" spans="1:10" x14ac:dyDescent="0.25">
      <c r="A262" s="6"/>
      <c r="B262" s="7">
        <f>COUNTA($D$5:$D262)</f>
        <v>258</v>
      </c>
      <c r="C262" s="41"/>
      <c r="D262" s="7" t="s">
        <v>517</v>
      </c>
      <c r="E262" s="7">
        <v>18856622</v>
      </c>
      <c r="F262" s="7" t="str">
        <f>_xlfn.XLOOKUP(E262,[1]Hoja2!$B:$B,[1]Hoja2!$D:$D,"",0,1)</f>
        <v>Comprobante pago</v>
      </c>
      <c r="G262" s="7"/>
      <c r="H262" s="7" t="str">
        <f t="shared" si="9"/>
        <v>Comprobante de Pago Factura 7 de Cargado Expediente</v>
      </c>
      <c r="I262" s="11">
        <v>44621</v>
      </c>
      <c r="J262" s="12" t="s">
        <v>543</v>
      </c>
    </row>
    <row r="263" spans="1:10" x14ac:dyDescent="0.25">
      <c r="A263" s="6"/>
      <c r="B263" s="7">
        <f>COUNTA($D$5:$D263)</f>
        <v>259</v>
      </c>
      <c r="C263" s="41"/>
      <c r="D263" s="7" t="s">
        <v>518</v>
      </c>
      <c r="E263" s="7">
        <v>18856642</v>
      </c>
      <c r="F263" s="7" t="str">
        <f>_xlfn.XLOOKUP(E263,[1]Hoja2!$B:$B,[1]Hoja2!$D:$D,"",0,1)</f>
        <v>Comprobante pago</v>
      </c>
      <c r="G263" s="7"/>
      <c r="H263" s="7" t="str">
        <f t="shared" si="9"/>
        <v>Comprobante de Pago Factura 1100 de Cargado Expediente</v>
      </c>
      <c r="I263" s="11">
        <v>44995</v>
      </c>
      <c r="J263" s="12" t="s">
        <v>543</v>
      </c>
    </row>
    <row r="264" spans="1:10" x14ac:dyDescent="0.25">
      <c r="A264" s="6"/>
      <c r="B264" s="7">
        <f>COUNTA($D$5:$D264)</f>
        <v>260</v>
      </c>
      <c r="C264" s="41"/>
      <c r="D264" s="7" t="s">
        <v>519</v>
      </c>
      <c r="E264" s="7">
        <v>18856650</v>
      </c>
      <c r="F264" s="7" t="str">
        <f>_xlfn.XLOOKUP(E264,[1]Hoja2!$B:$B,[1]Hoja2!$D:$D,"",0,1)</f>
        <v>Comprobante pago</v>
      </c>
      <c r="G264" s="7"/>
      <c r="H264" s="7" t="str">
        <f t="shared" si="9"/>
        <v>Comprobante de Pago Factura 1250 de Cargado Expediente</v>
      </c>
      <c r="I264" s="11">
        <v>45043</v>
      </c>
      <c r="J264" s="12" t="s">
        <v>543</v>
      </c>
    </row>
    <row r="265" spans="1:10" x14ac:dyDescent="0.25">
      <c r="A265" s="6"/>
      <c r="B265" s="7">
        <f>COUNTA($D$5:$D265)</f>
        <v>261</v>
      </c>
      <c r="C265" s="41"/>
      <c r="D265" s="7" t="s">
        <v>520</v>
      </c>
      <c r="E265" s="7">
        <v>18856653</v>
      </c>
      <c r="F265" s="7" t="str">
        <f>_xlfn.XLOOKUP(E265,[1]Hoja2!$B:$B,[1]Hoja2!$D:$D,"",0,1)</f>
        <v>Comprobante pago</v>
      </c>
      <c r="G265" s="7"/>
      <c r="H265" s="7" t="str">
        <f t="shared" si="9"/>
        <v>Comprobante de Pago Factura 1397 de Cargado Expediente</v>
      </c>
      <c r="I265" s="11">
        <v>45084</v>
      </c>
      <c r="J265" s="12" t="s">
        <v>543</v>
      </c>
    </row>
    <row r="266" spans="1:10" x14ac:dyDescent="0.25">
      <c r="A266" s="6"/>
      <c r="B266" s="7">
        <f>COUNTA($D$5:$D266)</f>
        <v>262</v>
      </c>
      <c r="C266" s="41"/>
      <c r="D266" s="7" t="s">
        <v>521</v>
      </c>
      <c r="E266" s="7">
        <v>18856662</v>
      </c>
      <c r="F266" s="7" t="str">
        <f>_xlfn.XLOOKUP(E266,[1]Hoja2!$B:$B,[1]Hoja2!$D:$D,"",0,1)</f>
        <v>Comprobante pago</v>
      </c>
      <c r="G266" s="7"/>
      <c r="H266" s="7" t="str">
        <f t="shared" si="9"/>
        <v>Comprobante de Pago Factura 1735 de Cargado Expediente</v>
      </c>
      <c r="I266" s="11">
        <v>45261</v>
      </c>
      <c r="J266" s="12" t="s">
        <v>543</v>
      </c>
    </row>
    <row r="267" spans="1:10" x14ac:dyDescent="0.25">
      <c r="A267" s="6"/>
      <c r="B267" s="7">
        <f>COUNTA($D$5:$D267)</f>
        <v>263</v>
      </c>
      <c r="C267" s="41"/>
      <c r="D267" s="7" t="s">
        <v>522</v>
      </c>
      <c r="E267" s="7">
        <v>18856670</v>
      </c>
      <c r="F267" s="7" t="str">
        <f>_xlfn.XLOOKUP(E267,[1]Hoja2!$B:$B,[1]Hoja2!$D:$D,"",0,1)</f>
        <v>Comprobante pago</v>
      </c>
      <c r="G267" s="7"/>
      <c r="H267" s="7" t="str">
        <f t="shared" si="9"/>
        <v>Comprobante de Pago Factura 1968 de Cargado Expediente</v>
      </c>
      <c r="I267" s="11">
        <v>45404</v>
      </c>
      <c r="J267" s="12" t="s">
        <v>543</v>
      </c>
    </row>
    <row r="268" spans="1:10" x14ac:dyDescent="0.25">
      <c r="A268" s="6"/>
      <c r="B268" s="7">
        <f>COUNTA($D$5:$D268)</f>
        <v>264</v>
      </c>
      <c r="C268" s="41"/>
      <c r="D268" s="7" t="s">
        <v>523</v>
      </c>
      <c r="E268" s="7">
        <v>18856784</v>
      </c>
      <c r="F268" s="7" t="str">
        <f>_xlfn.XLOOKUP(E268,[1]Hoja2!$B:$B,[1]Hoja2!$D:$D,"",0,1)</f>
        <v>Comprobante pago</v>
      </c>
      <c r="G268" s="7"/>
      <c r="H268" s="7" t="str">
        <f t="shared" si="9"/>
        <v>Comprobante de Pago Factura 1983 de Cargado Expediente</v>
      </c>
      <c r="I268" s="11">
        <v>45352</v>
      </c>
      <c r="J268" s="12" t="s">
        <v>543</v>
      </c>
    </row>
    <row r="269" spans="1:10" x14ac:dyDescent="0.25">
      <c r="A269" s="6"/>
      <c r="B269" s="7">
        <f>COUNTA($D$5:$D269)</f>
        <v>265</v>
      </c>
      <c r="C269" s="41"/>
      <c r="D269" s="7" t="s">
        <v>524</v>
      </c>
      <c r="E269" s="7">
        <v>18856794</v>
      </c>
      <c r="F269" s="7" t="str">
        <f>_xlfn.XLOOKUP(E269,[1]Hoja2!$B:$B,[1]Hoja2!$D:$D,"",0,1)</f>
        <v>Comprobante pago</v>
      </c>
      <c r="G269" s="7"/>
      <c r="H269" s="7" t="str">
        <f t="shared" si="9"/>
        <v>Comprobante de Pago Factura 2106 de Cargado Expediente</v>
      </c>
      <c r="I269" s="11">
        <v>45404</v>
      </c>
      <c r="J269" s="12" t="s">
        <v>543</v>
      </c>
    </row>
    <row r="270" spans="1:10" x14ac:dyDescent="0.25">
      <c r="A270" s="6"/>
      <c r="B270" s="7">
        <f>COUNTA($D$5:$D270)</f>
        <v>266</v>
      </c>
      <c r="C270" s="41"/>
      <c r="D270" s="7" t="s">
        <v>525</v>
      </c>
      <c r="E270" s="7">
        <v>18856807</v>
      </c>
      <c r="F270" s="7" t="str">
        <f>_xlfn.XLOOKUP(E270,[1]Hoja2!$B:$B,[1]Hoja2!$D:$D,"",0,1)</f>
        <v>Comprobante pago</v>
      </c>
      <c r="G270" s="7"/>
      <c r="H270" s="7" t="str">
        <f t="shared" si="9"/>
        <v>Comprobante de Pago Factura 2566 de Cargado Expediente</v>
      </c>
      <c r="I270" s="11">
        <v>45594</v>
      </c>
      <c r="J270" s="12" t="s">
        <v>543</v>
      </c>
    </row>
    <row r="271" spans="1:10" x14ac:dyDescent="0.25">
      <c r="A271" s="6"/>
      <c r="B271" s="7">
        <f>COUNTA($D$5:$D271)</f>
        <v>267</v>
      </c>
      <c r="C271" s="41"/>
      <c r="D271" s="7" t="s">
        <v>526</v>
      </c>
      <c r="E271" s="7">
        <v>18856824</v>
      </c>
      <c r="F271" s="7" t="str">
        <f>_xlfn.XLOOKUP(E271,[1]Hoja2!$B:$B,[1]Hoja2!$D:$D,"",0,1)</f>
        <v>Comprobante pago</v>
      </c>
      <c r="G271" s="7"/>
      <c r="H271" s="7" t="str">
        <f t="shared" si="9"/>
        <v>Comprobante de Pago Factura 5989 de Cargado Expediente</v>
      </c>
      <c r="I271" s="11">
        <v>45104</v>
      </c>
      <c r="J271" s="12" t="s">
        <v>543</v>
      </c>
    </row>
    <row r="272" spans="1:10" x14ac:dyDescent="0.25">
      <c r="A272" s="6"/>
      <c r="B272" s="7">
        <f>COUNTA($D$5:$D272)</f>
        <v>268</v>
      </c>
      <c r="C272" s="41"/>
      <c r="D272" s="7" t="s">
        <v>527</v>
      </c>
      <c r="E272" s="7">
        <v>18856842</v>
      </c>
      <c r="F272" s="7" t="str">
        <f>_xlfn.XLOOKUP(E272,[1]Hoja2!$B:$B,[1]Hoja2!$D:$D,"",0,1)</f>
        <v>Comprobante pago</v>
      </c>
      <c r="G272" s="7"/>
      <c r="H272" s="7" t="str">
        <f t="shared" si="9"/>
        <v>Comprobante de Pago Factura 6458 de Cargado Expediente</v>
      </c>
      <c r="I272" s="11">
        <v>45338</v>
      </c>
      <c r="J272" s="12" t="s">
        <v>543</v>
      </c>
    </row>
    <row r="273" spans="1:10" x14ac:dyDescent="0.25">
      <c r="A273" s="6"/>
      <c r="B273" s="7">
        <f>COUNTA($D$5:$D273)</f>
        <v>269</v>
      </c>
      <c r="C273" s="41"/>
      <c r="D273" s="7" t="s">
        <v>528</v>
      </c>
      <c r="E273" s="7">
        <v>18856851</v>
      </c>
      <c r="F273" s="7" t="str">
        <f>_xlfn.XLOOKUP(E273,[1]Hoja2!$B:$B,[1]Hoja2!$D:$D,"",0,1)</f>
        <v>Comprobante pago</v>
      </c>
      <c r="G273" s="7"/>
      <c r="H273" s="7" t="str">
        <f t="shared" si="9"/>
        <v>Comprobante de Pago Factura 6492 de Cargado Expediente</v>
      </c>
      <c r="I273" s="11">
        <v>45322</v>
      </c>
      <c r="J273" s="12" t="s">
        <v>543</v>
      </c>
    </row>
    <row r="274" spans="1:10" x14ac:dyDescent="0.25">
      <c r="A274" s="6"/>
      <c r="B274" s="7">
        <f>COUNTA($D$5:$D274)</f>
        <v>270</v>
      </c>
      <c r="C274" s="41"/>
      <c r="D274" s="7" t="s">
        <v>529</v>
      </c>
      <c r="E274" s="7">
        <v>18856869</v>
      </c>
      <c r="F274" s="7" t="str">
        <f>_xlfn.XLOOKUP(E274,[1]Hoja2!$B:$B,[1]Hoja2!$D:$D,"",0,1)</f>
        <v>Comprobante pago</v>
      </c>
      <c r="G274" s="7"/>
      <c r="H274" s="7" t="str">
        <f t="shared" si="9"/>
        <v>Comprobante de Pago Factura 6735 de Cargado Expediente</v>
      </c>
      <c r="I274" s="11">
        <v>45481</v>
      </c>
      <c r="J274" s="12" t="s">
        <v>543</v>
      </c>
    </row>
    <row r="275" spans="1:10" x14ac:dyDescent="0.25">
      <c r="A275" s="6"/>
      <c r="B275" s="7">
        <f>COUNTA($D$5:$D275)</f>
        <v>271</v>
      </c>
      <c r="C275" s="41"/>
      <c r="D275" s="7" t="s">
        <v>530</v>
      </c>
      <c r="E275" s="7">
        <v>18856880</v>
      </c>
      <c r="F275" s="7" t="str">
        <f>_xlfn.XLOOKUP(E275,[1]Hoja2!$B:$B,[1]Hoja2!$D:$D,"",0,1)</f>
        <v>Comprobante pago</v>
      </c>
      <c r="G275" s="7"/>
      <c r="H275" s="7" t="str">
        <f t="shared" si="9"/>
        <v>Comprobante de Pago Factura 6992 de Cargado Expediente</v>
      </c>
      <c r="I275" s="11">
        <v>45582</v>
      </c>
      <c r="J275" s="12" t="s">
        <v>543</v>
      </c>
    </row>
    <row r="276" spans="1:10" x14ac:dyDescent="0.25">
      <c r="A276" s="6"/>
      <c r="B276" s="7">
        <f>COUNTA($D$5:$D276)</f>
        <v>272</v>
      </c>
      <c r="C276" s="41"/>
      <c r="D276" s="7" t="s">
        <v>531</v>
      </c>
      <c r="E276" s="7">
        <v>18856902</v>
      </c>
      <c r="F276" s="7" t="str">
        <f>_xlfn.XLOOKUP(E276,[1]Hoja2!$B:$B,[1]Hoja2!$D:$D,"",0,1)</f>
        <v>Comprobante pago</v>
      </c>
      <c r="G276" s="7"/>
      <c r="H276" s="7" t="str">
        <f t="shared" si="9"/>
        <v>Comprobante de Pago Factura 7067 de Cargado Expediente</v>
      </c>
      <c r="I276" s="11">
        <v>45609</v>
      </c>
      <c r="J276" s="12" t="s">
        <v>543</v>
      </c>
    </row>
    <row r="277" spans="1:10" x14ac:dyDescent="0.25">
      <c r="A277" s="6"/>
      <c r="B277" s="7">
        <f>COUNTA($D$5:$D277)</f>
        <v>273</v>
      </c>
      <c r="C277" s="41"/>
      <c r="D277" s="7" t="s">
        <v>532</v>
      </c>
      <c r="E277" s="7">
        <v>18856913</v>
      </c>
      <c r="F277" s="7" t="str">
        <f>_xlfn.XLOOKUP(E277,[1]Hoja2!$B:$B,[1]Hoja2!$D:$D,"",0,1)</f>
        <v>Comprobante pago</v>
      </c>
      <c r="G277" s="7"/>
      <c r="H277" s="7" t="str">
        <f t="shared" si="9"/>
        <v>Comprobante de Pago Facturas 7142 y 7193 de Cargado Expediente</v>
      </c>
      <c r="I277" s="11">
        <v>45707</v>
      </c>
      <c r="J277" s="12" t="s">
        <v>543</v>
      </c>
    </row>
    <row r="278" spans="1:10" x14ac:dyDescent="0.25">
      <c r="A278" s="6"/>
      <c r="B278" s="7">
        <f>COUNTA($D$5:$D278)</f>
        <v>274</v>
      </c>
      <c r="C278" s="41"/>
      <c r="D278" s="7" t="s">
        <v>533</v>
      </c>
      <c r="E278" s="7">
        <v>18856926</v>
      </c>
      <c r="F278" s="7" t="str">
        <f>_xlfn.XLOOKUP(E278,[1]Hoja2!$B:$B,[1]Hoja2!$D:$D,"",0,1)</f>
        <v>Anexo</v>
      </c>
      <c r="G278" s="7"/>
      <c r="H278" s="7" t="str">
        <f>LEFT($D278,SEARCH(".pdf",$D278)-1)&amp;" de "&amp;J278</f>
        <v>Cuadratura Facturas 96 y 128 de Cargado Expediente</v>
      </c>
      <c r="I278" s="11">
        <v>45322</v>
      </c>
      <c r="J278" s="12" t="s">
        <v>543</v>
      </c>
    </row>
    <row r="279" spans="1:10" x14ac:dyDescent="0.25">
      <c r="A279" s="6"/>
      <c r="B279" s="7">
        <f>COUNTA($D$5:$D279)</f>
        <v>275</v>
      </c>
      <c r="C279" s="41"/>
      <c r="D279" s="7" t="s">
        <v>534</v>
      </c>
      <c r="E279" s="7">
        <v>18856943</v>
      </c>
      <c r="F279" s="7" t="str">
        <f>_xlfn.XLOOKUP(E279,[1]Hoja2!$B:$B,[1]Hoja2!$D:$D,"",0,1)</f>
        <v>Comprobante pago</v>
      </c>
      <c r="G279" s="7"/>
      <c r="H279" s="7" t="str">
        <f>"Comprobante de "&amp;LEFT($D279,SEARCH(".pdf",$D279)-1)&amp;" de "&amp;J279</f>
        <v>Comprobante de Pago Facturas 96 y 128 de Cargado Expediente</v>
      </c>
      <c r="I279" s="11">
        <v>45322</v>
      </c>
      <c r="J279" s="12" t="s">
        <v>543</v>
      </c>
    </row>
    <row r="280" spans="1:10" x14ac:dyDescent="0.25">
      <c r="A280" s="6"/>
      <c r="B280" s="7">
        <f>COUNTA($D$5:$D280)</f>
        <v>276</v>
      </c>
      <c r="C280" s="41"/>
      <c r="D280" s="7" t="s">
        <v>535</v>
      </c>
      <c r="E280" s="7">
        <v>18856992</v>
      </c>
      <c r="F280" s="7" t="str">
        <f>_xlfn.XLOOKUP(E280,[1]Hoja2!$B:$B,[1]Hoja2!$D:$D,"",0,1)</f>
        <v>Contrato</v>
      </c>
      <c r="G280" s="7"/>
      <c r="H280" s="7" t="str">
        <f t="shared" ref="H280:H289" si="10">"Comprobante de "&amp;LEFT($D280,SEARCH(".pdf",$D280)-1)&amp;" de "&amp;J280</f>
        <v>Comprobante de Contrato de Prestación de Servicios Geomin 2022 LV de Cargado Expediente</v>
      </c>
      <c r="I280" s="11">
        <v>44888</v>
      </c>
      <c r="J280" s="12" t="s">
        <v>543</v>
      </c>
    </row>
    <row r="281" spans="1:10" x14ac:dyDescent="0.25">
      <c r="A281" s="6"/>
      <c r="B281" s="7">
        <f>COUNTA($D$5:$D281)</f>
        <v>277</v>
      </c>
      <c r="C281" s="41" t="s">
        <v>771</v>
      </c>
      <c r="D281" s="7" t="s">
        <v>723</v>
      </c>
      <c r="E281" s="7">
        <v>19118658</v>
      </c>
      <c r="F281" s="7" t="str">
        <f>_xlfn.XLOOKUP(E281,[1]Hoja2!$B:$B,[1]Hoja2!$D:$D,"",0,1)</f>
        <v>Contrato de servicios</v>
      </c>
      <c r="G281" s="7"/>
      <c r="H281" s="7" t="str">
        <f t="shared" si="10"/>
        <v>Comprobante de Contrato Proyecto Laguna Gestión Ambiental de Cargado Expediente</v>
      </c>
      <c r="I281" s="11">
        <v>45817</v>
      </c>
      <c r="J281" s="12" t="s">
        <v>543</v>
      </c>
    </row>
    <row r="282" spans="1:10" x14ac:dyDescent="0.25">
      <c r="A282" s="6"/>
      <c r="B282" s="7">
        <f>COUNTA($D$5:$D282)</f>
        <v>278</v>
      </c>
      <c r="C282" s="41" t="s">
        <v>771</v>
      </c>
      <c r="D282" s="7" t="s">
        <v>724</v>
      </c>
      <c r="E282" s="7">
        <v>11230399</v>
      </c>
      <c r="F282" s="7" t="str">
        <f>_xlfn.XLOOKUP(E282,[1]Hoja2!$B:$B,[1]Hoja2!$D:$D,"",0,1)</f>
        <v>Contrato de servicios</v>
      </c>
      <c r="G282" s="7"/>
      <c r="H282" s="7" t="str">
        <f t="shared" si="10"/>
        <v>Comprobante de Contrato Proyecto LV RI Transportes y Servicios Osmar de Cargado Expediente</v>
      </c>
      <c r="I282" s="11">
        <v>45817</v>
      </c>
      <c r="J282" s="12" t="s">
        <v>543</v>
      </c>
    </row>
    <row r="283" spans="1:10" x14ac:dyDescent="0.25">
      <c r="A283" s="6"/>
      <c r="B283" s="7">
        <f>COUNTA($D$5:$D283)</f>
        <v>279</v>
      </c>
      <c r="C283" s="41" t="s">
        <v>771</v>
      </c>
      <c r="D283" s="7" t="s">
        <v>725</v>
      </c>
      <c r="E283" s="7">
        <v>19118823</v>
      </c>
      <c r="F283" s="7" t="str">
        <f>_xlfn.XLOOKUP(E283,[1]Hoja2!$B:$B,[1]Hoja2!$D:$D,"",0,1)</f>
        <v>Contrato de servicios</v>
      </c>
      <c r="G283" s="7"/>
      <c r="H283" s="7" t="str">
        <f t="shared" si="10"/>
        <v>Comprobante de Contrato Proyecto Laguna Verde Big Bear de Cargado Expediente</v>
      </c>
      <c r="I283" s="11">
        <v>45817</v>
      </c>
      <c r="J283" s="12" t="s">
        <v>543</v>
      </c>
    </row>
    <row r="284" spans="1:10" x14ac:dyDescent="0.25">
      <c r="A284" s="6"/>
      <c r="B284" s="7">
        <f>COUNTA($D$5:$D284)</f>
        <v>280</v>
      </c>
      <c r="C284" s="41" t="s">
        <v>771</v>
      </c>
      <c r="D284" s="7" t="s">
        <v>726</v>
      </c>
      <c r="E284" s="7">
        <v>19118885</v>
      </c>
      <c r="F284" s="7" t="str">
        <f>_xlfn.XLOOKUP(E284,[1]Hoja2!$B:$B,[1]Hoja2!$D:$D,"",0,1)</f>
        <v>Contrato de servicios</v>
      </c>
      <c r="G284" s="7"/>
      <c r="H284" s="7" t="str">
        <f t="shared" si="10"/>
        <v>Comprobante de Contrato Proyecto Laguna Verde Worley SPA de Cargado Expediente</v>
      </c>
      <c r="I284" s="11">
        <v>45817</v>
      </c>
      <c r="J284" s="12" t="s">
        <v>543</v>
      </c>
    </row>
    <row r="285" spans="1:10" x14ac:dyDescent="0.25">
      <c r="A285" s="6"/>
      <c r="B285" s="7">
        <f>COUNTA($D$5:$D285)</f>
        <v>281</v>
      </c>
      <c r="C285" s="41" t="s">
        <v>771</v>
      </c>
      <c r="D285" s="7" t="s">
        <v>727</v>
      </c>
      <c r="E285" s="7">
        <v>19118936</v>
      </c>
      <c r="F285" s="7" t="str">
        <f>_xlfn.XLOOKUP(E285,[1]Hoja2!$B:$B,[1]Hoja2!$D:$D,"",0,1)</f>
        <v>Orden de Compra</v>
      </c>
      <c r="G285" s="7"/>
      <c r="H285" s="7" t="str">
        <f t="shared" si="10"/>
        <v>Comprobante de OC LOG 131 Fact 48 de Cargado Expediente</v>
      </c>
      <c r="I285" s="11">
        <v>45818</v>
      </c>
      <c r="J285" s="12" t="s">
        <v>543</v>
      </c>
    </row>
    <row r="286" spans="1:10" x14ac:dyDescent="0.25">
      <c r="A286" s="6"/>
      <c r="B286" s="7">
        <f>COUNTA($D$5:$D286)</f>
        <v>282</v>
      </c>
      <c r="C286" s="41" t="s">
        <v>771</v>
      </c>
      <c r="D286" s="7" t="s">
        <v>728</v>
      </c>
      <c r="E286" s="7">
        <v>19123723</v>
      </c>
      <c r="F286" s="7" t="str">
        <f>_xlfn.XLOOKUP(E286,[1]Hoja2!$B:$B,[1]Hoja2!$D:$D,"",0,1)</f>
        <v>Orden de Compra</v>
      </c>
      <c r="G286" s="7"/>
      <c r="H286" s="7" t="str">
        <f t="shared" si="10"/>
        <v>Comprobante de OC LOG 139 Fact 52 de Cargado Expediente</v>
      </c>
      <c r="I286" s="11">
        <v>45818</v>
      </c>
      <c r="J286" s="12" t="s">
        <v>543</v>
      </c>
    </row>
    <row r="287" spans="1:10" x14ac:dyDescent="0.25">
      <c r="A287" s="6"/>
      <c r="B287" s="7">
        <f>COUNTA($D$5:$D287)</f>
        <v>283</v>
      </c>
      <c r="C287" s="41" t="s">
        <v>771</v>
      </c>
      <c r="D287" s="7" t="s">
        <v>729</v>
      </c>
      <c r="E287" s="7">
        <v>19123926</v>
      </c>
      <c r="F287" s="7" t="str">
        <f>_xlfn.XLOOKUP(E287,[1]Hoja2!$B:$B,[1]Hoja2!$D:$D,"",0,1)</f>
        <v>Orden de compra</v>
      </c>
      <c r="G287" s="7"/>
      <c r="H287" s="7" t="str">
        <f t="shared" si="10"/>
        <v>Comprobante de OC LOG 140 Fact 51 de Cargado Expediente</v>
      </c>
      <c r="I287" s="11">
        <v>45818</v>
      </c>
      <c r="J287" s="12" t="s">
        <v>543</v>
      </c>
    </row>
    <row r="288" spans="1:10" x14ac:dyDescent="0.25">
      <c r="A288" s="6"/>
      <c r="B288" s="7">
        <f>COUNTA($D$5:$D288)</f>
        <v>284</v>
      </c>
      <c r="C288" s="41" t="s">
        <v>771</v>
      </c>
      <c r="D288" s="7" t="s">
        <v>730</v>
      </c>
      <c r="E288" s="7">
        <v>19124051</v>
      </c>
      <c r="F288" s="7" t="str">
        <f>_xlfn.XLOOKUP(E288,[1]Hoja2!$B:$B,[1]Hoja2!$D:$D,"",0,1)</f>
        <v>Orden de compra</v>
      </c>
      <c r="G288" s="7"/>
      <c r="H288" s="7" t="str">
        <f t="shared" si="10"/>
        <v>Comprobante de OC LOG 154 Fact 54 de Cargado Expediente</v>
      </c>
      <c r="I288" s="11">
        <v>45818</v>
      </c>
      <c r="J288" s="12" t="s">
        <v>543</v>
      </c>
    </row>
    <row r="289" spans="1:11" x14ac:dyDescent="0.25">
      <c r="A289" s="6"/>
      <c r="B289" s="7">
        <f>COUNTA($D$5:$D289)</f>
        <v>285</v>
      </c>
      <c r="C289" s="41" t="s">
        <v>771</v>
      </c>
      <c r="D289" s="7" t="s">
        <v>731</v>
      </c>
      <c r="E289" s="7">
        <v>19124111</v>
      </c>
      <c r="F289" s="7" t="str">
        <f>_xlfn.XLOOKUP(E289,[1]Hoja2!$B:$B,[1]Hoja2!$D:$D,"",0,1)</f>
        <v>Orden de compra</v>
      </c>
      <c r="G289" s="7"/>
      <c r="H289" s="7" t="str">
        <f t="shared" si="10"/>
        <v>Comprobante de OC LOG 173 Fact 56 de Cargado Expediente</v>
      </c>
      <c r="I289" s="11">
        <v>45818</v>
      </c>
      <c r="J289" s="12" t="s">
        <v>543</v>
      </c>
    </row>
    <row r="290" spans="1:11" x14ac:dyDescent="0.25">
      <c r="A290" s="6"/>
      <c r="B290" s="7">
        <f>COUNTA($D$5:$D290)</f>
        <v>286</v>
      </c>
      <c r="C290" s="41" t="s">
        <v>771</v>
      </c>
      <c r="D290" s="7" t="s">
        <v>732</v>
      </c>
      <c r="E290" s="7">
        <v>19124271</v>
      </c>
      <c r="F290" s="7" t="str">
        <f>_xlfn.XLOOKUP(E290,[1]Hoja2!$B:$B,[1]Hoja2!$D:$D,"",0,1)</f>
        <v>Orden de Compra</v>
      </c>
      <c r="G290" s="7"/>
      <c r="H290" s="7" t="str">
        <f>"Comprobante de "&amp;LEFT($D290,SEARCH(".pdf",$D290)-1)&amp;" de "&amp;J290</f>
        <v>Comprobante de OC LOG 189 Fact 59 de Cargado Expediente</v>
      </c>
      <c r="I290" s="11">
        <v>45818</v>
      </c>
      <c r="J290" s="12" t="s">
        <v>543</v>
      </c>
    </row>
    <row r="291" spans="1:11" x14ac:dyDescent="0.25">
      <c r="A291" s="6"/>
      <c r="B291" s="7">
        <f>COUNTA($D$5:$D291)</f>
        <v>287</v>
      </c>
      <c r="C291" s="41" t="s">
        <v>771</v>
      </c>
      <c r="D291" s="7" t="s">
        <v>733</v>
      </c>
      <c r="E291" s="7">
        <v>19124336</v>
      </c>
      <c r="F291" s="7" t="str">
        <f>_xlfn.XLOOKUP(E291,[1]Hoja2!$B:$B,[1]Hoja2!$D:$D,"",0,1)</f>
        <v>Orden de compra</v>
      </c>
      <c r="G291" s="7"/>
      <c r="H291" s="7" t="str">
        <f t="shared" ref="H291:H354" si="11">"Comprobante de "&amp;LEFT($D291,SEARCH(".pdf",$D291)-1)&amp;" de "&amp;J291</f>
        <v>Comprobante de OC LOG 191 Fact 60 de Cargado Expediente</v>
      </c>
      <c r="I291" s="11">
        <v>45818</v>
      </c>
      <c r="J291" s="12" t="s">
        <v>543</v>
      </c>
    </row>
    <row r="292" spans="1:11" x14ac:dyDescent="0.25">
      <c r="A292" s="6"/>
      <c r="B292" s="7">
        <f>COUNTA($D$5:$D292)</f>
        <v>288</v>
      </c>
      <c r="C292" s="41" t="s">
        <v>771</v>
      </c>
      <c r="D292" s="7" t="s">
        <v>734</v>
      </c>
      <c r="E292" s="7">
        <v>19124518</v>
      </c>
      <c r="F292" s="7" t="str">
        <f>_xlfn.XLOOKUP(E292,[1]Hoja2!$B:$B,[1]Hoja2!$D:$D,"",0,1)</f>
        <v>Orden de Compra</v>
      </c>
      <c r="G292" s="7"/>
      <c r="H292" s="7" t="str">
        <f t="shared" si="11"/>
        <v>Comprobante de OC LOG 255 Fact 74 y 78 de Cargado Expediente</v>
      </c>
      <c r="I292" s="11">
        <v>45818</v>
      </c>
      <c r="J292" s="12" t="s">
        <v>543</v>
      </c>
    </row>
    <row r="293" spans="1:11" x14ac:dyDescent="0.25">
      <c r="A293" s="6"/>
      <c r="B293" s="7">
        <f>COUNTA($D$5:$D293)</f>
        <v>289</v>
      </c>
      <c r="C293" s="41" t="s">
        <v>771</v>
      </c>
      <c r="D293" s="7" t="s">
        <v>735</v>
      </c>
      <c r="E293" s="7">
        <v>19124884</v>
      </c>
      <c r="F293" s="7" t="str">
        <f>_xlfn.XLOOKUP(E293,[1]Hoja2!$B:$B,[1]Hoja2!$D:$D,"",0,1)</f>
        <v>Orden de Compra</v>
      </c>
      <c r="G293" s="7"/>
      <c r="H293" s="7" t="str">
        <f t="shared" si="11"/>
        <v>Comprobante de OC LOG 295 Fact 79 de Cargado Expediente</v>
      </c>
      <c r="I293" s="11">
        <v>45818</v>
      </c>
      <c r="J293" s="12" t="s">
        <v>543</v>
      </c>
    </row>
    <row r="294" spans="1:11" x14ac:dyDescent="0.25">
      <c r="A294" s="6"/>
      <c r="B294" s="7">
        <f>COUNTA($D$5:$D294)</f>
        <v>290</v>
      </c>
      <c r="C294" s="41" t="s">
        <v>771</v>
      </c>
      <c r="D294" s="7" t="s">
        <v>736</v>
      </c>
      <c r="E294" s="7">
        <v>19125301</v>
      </c>
      <c r="F294" s="7" t="str">
        <f>_xlfn.XLOOKUP(E294,[1]Hoja2!$B:$B,[1]Hoja2!$D:$D,"",0,1)</f>
        <v>Orden de Compra</v>
      </c>
      <c r="G294" s="7"/>
      <c r="H294" s="21" t="str">
        <f t="shared" si="11"/>
        <v>Comprobante de OC LOG 322 Fact 84 de Cargado Expediente</v>
      </c>
      <c r="I294" s="11">
        <v>45818</v>
      </c>
      <c r="J294" s="12" t="s">
        <v>543</v>
      </c>
    </row>
    <row r="295" spans="1:11" x14ac:dyDescent="0.25">
      <c r="A295" s="6"/>
      <c r="B295" s="7">
        <f>COUNTA($D$5:$D295)</f>
        <v>291</v>
      </c>
      <c r="C295" s="41" t="s">
        <v>771</v>
      </c>
      <c r="D295" s="7" t="s">
        <v>737</v>
      </c>
      <c r="E295" s="7">
        <v>19125580</v>
      </c>
      <c r="F295" s="7" t="str">
        <f>_xlfn.XLOOKUP(E295,[1]Hoja2!$B:$B,[1]Hoja2!$D:$D,"",0,1)</f>
        <v>Orden de Compra</v>
      </c>
      <c r="G295" s="7"/>
      <c r="H295" s="7" t="str">
        <f t="shared" si="11"/>
        <v>Comprobante de OC LOG 347 Fact 91 de Cargado Expediente</v>
      </c>
      <c r="I295" s="11">
        <v>45818</v>
      </c>
      <c r="J295" s="12" t="s">
        <v>543</v>
      </c>
    </row>
    <row r="296" spans="1:11" x14ac:dyDescent="0.25">
      <c r="A296" s="6"/>
      <c r="B296" s="7">
        <f>COUNTA($D$5:$D296)</f>
        <v>292</v>
      </c>
      <c r="C296" s="41" t="s">
        <v>771</v>
      </c>
      <c r="D296" s="3" t="s">
        <v>738</v>
      </c>
      <c r="E296" s="3">
        <v>19125885</v>
      </c>
      <c r="F296" s="7" t="str">
        <f>_xlfn.XLOOKUP(E296,[1]Hoja2!$B:$B,[1]Hoja2!$D:$D,"",0,1)</f>
        <v>Orden de compra</v>
      </c>
      <c r="G296" s="7"/>
      <c r="H296" s="3" t="str">
        <f t="shared" si="11"/>
        <v>Comprobante de OC LOG 347 Fact 92 de Cargado Expediente</v>
      </c>
      <c r="I296" s="11">
        <v>45818</v>
      </c>
      <c r="J296" s="12" t="s">
        <v>543</v>
      </c>
    </row>
    <row r="297" spans="1:11" x14ac:dyDescent="0.25">
      <c r="A297" s="6"/>
      <c r="B297" s="7">
        <f>COUNTA($D$5:$D297)</f>
        <v>293</v>
      </c>
      <c r="C297" s="41" t="s">
        <v>771</v>
      </c>
      <c r="D297" s="3" t="s">
        <v>866</v>
      </c>
      <c r="E297" s="3">
        <v>19136865</v>
      </c>
      <c r="F297" s="7" t="str">
        <f>_xlfn.XLOOKUP(E297,[1]Hoja2!$B:$B,[1]Hoja2!$D:$D,"",0,1)</f>
        <v>Factura</v>
      </c>
      <c r="G297" s="7"/>
      <c r="H297" s="7" t="s">
        <v>35</v>
      </c>
      <c r="I297" s="11">
        <v>45027</v>
      </c>
      <c r="J297" s="12" t="s">
        <v>543</v>
      </c>
      <c r="K297">
        <f t="shared" ref="K297:K346" si="12">VALUE(_xlfn.TEXTAFTER(D297,"_"))</f>
        <v>223</v>
      </c>
    </row>
    <row r="298" spans="1:11" x14ac:dyDescent="0.25">
      <c r="A298" s="6"/>
      <c r="B298" s="7">
        <f>COUNTA($D$5:$D298)</f>
        <v>294</v>
      </c>
      <c r="C298" s="41" t="s">
        <v>771</v>
      </c>
      <c r="D298" s="3" t="s">
        <v>861</v>
      </c>
      <c r="E298" s="3">
        <v>19136919</v>
      </c>
      <c r="F298" s="7" t="str">
        <f>_xlfn.XLOOKUP(E298,[1]Hoja2!$B:$B,[1]Hoja2!$D:$D,"",0,1)</f>
        <v>Factura</v>
      </c>
      <c r="G298" s="7"/>
      <c r="H298" s="7" t="s">
        <v>35</v>
      </c>
      <c r="I298" s="11">
        <v>45051</v>
      </c>
      <c r="J298" s="12" t="s">
        <v>543</v>
      </c>
      <c r="K298">
        <f t="shared" si="12"/>
        <v>31</v>
      </c>
    </row>
    <row r="299" spans="1:11" x14ac:dyDescent="0.25">
      <c r="A299" s="6"/>
      <c r="B299" s="7">
        <f>COUNTA($D$5:$D299)</f>
        <v>295</v>
      </c>
      <c r="C299" s="41" t="s">
        <v>771</v>
      </c>
      <c r="D299" s="3" t="s">
        <v>739</v>
      </c>
      <c r="E299" s="3">
        <v>19136955</v>
      </c>
      <c r="F299" s="7" t="str">
        <f>_xlfn.XLOOKUP(E299,[1]Hoja2!$B:$B,[1]Hoja2!$D:$D,"",0,1)</f>
        <v>Factura</v>
      </c>
      <c r="G299" s="7"/>
      <c r="H299" s="7" t="s">
        <v>35</v>
      </c>
      <c r="I299" s="11">
        <v>45051</v>
      </c>
      <c r="J299" s="12" t="s">
        <v>543</v>
      </c>
      <c r="K299" t="e">
        <f t="shared" si="12"/>
        <v>#N/A</v>
      </c>
    </row>
    <row r="300" spans="1:11" x14ac:dyDescent="0.25">
      <c r="A300" s="6"/>
      <c r="B300" s="7">
        <f>COUNTA($D$5:$D300)</f>
        <v>296</v>
      </c>
      <c r="C300" s="41" t="s">
        <v>771</v>
      </c>
      <c r="D300" s="3" t="s">
        <v>740</v>
      </c>
      <c r="E300" s="3">
        <v>19137037</v>
      </c>
      <c r="F300" s="7" t="str">
        <f>_xlfn.XLOOKUP(E300,[1]Hoja2!$B:$B,[1]Hoja2!$D:$D,"",0,1)</f>
        <v>Factura</v>
      </c>
      <c r="G300" s="7"/>
      <c r="H300" s="7" t="s">
        <v>35</v>
      </c>
      <c r="I300" s="11">
        <v>45056</v>
      </c>
      <c r="J300" s="12" t="s">
        <v>543</v>
      </c>
      <c r="K300" t="e">
        <f t="shared" si="12"/>
        <v>#N/A</v>
      </c>
    </row>
    <row r="301" spans="1:11" x14ac:dyDescent="0.25">
      <c r="A301" s="6"/>
      <c r="B301" s="7">
        <f>COUNTA($D$5:$D301)</f>
        <v>297</v>
      </c>
      <c r="C301" s="41" t="s">
        <v>771</v>
      </c>
      <c r="D301" s="3" t="s">
        <v>741</v>
      </c>
      <c r="E301" s="3">
        <v>19137080</v>
      </c>
      <c r="F301" s="7" t="str">
        <f>_xlfn.XLOOKUP(E301,[1]Hoja2!$B:$B,[1]Hoja2!$D:$D,"",0,1)</f>
        <v>Factura</v>
      </c>
      <c r="G301" s="7"/>
      <c r="H301" s="7" t="s">
        <v>35</v>
      </c>
      <c r="I301" s="11">
        <v>45056</v>
      </c>
      <c r="J301" s="12" t="s">
        <v>543</v>
      </c>
      <c r="K301" t="e">
        <f t="shared" si="12"/>
        <v>#N/A</v>
      </c>
    </row>
    <row r="302" spans="1:11" x14ac:dyDescent="0.25">
      <c r="A302" s="6"/>
      <c r="B302" s="7">
        <f>COUNTA($D$5:$D302)</f>
        <v>298</v>
      </c>
      <c r="C302" s="41" t="s">
        <v>771</v>
      </c>
      <c r="D302" s="3" t="s">
        <v>742</v>
      </c>
      <c r="E302" s="3">
        <v>19137246</v>
      </c>
      <c r="F302" s="7" t="str">
        <f>_xlfn.XLOOKUP(E302,[1]Hoja2!$B:$B,[1]Hoja2!$D:$D,"",0,1)</f>
        <v>Factura</v>
      </c>
      <c r="G302" s="7"/>
      <c r="H302" s="7" t="s">
        <v>35</v>
      </c>
      <c r="I302" s="11">
        <v>45056</v>
      </c>
      <c r="J302" s="12" t="s">
        <v>543</v>
      </c>
      <c r="K302" t="e">
        <f t="shared" si="12"/>
        <v>#N/A</v>
      </c>
    </row>
    <row r="303" spans="1:11" x14ac:dyDescent="0.25">
      <c r="A303" s="6"/>
      <c r="B303" s="7">
        <f>COUNTA($D$5:$D303)</f>
        <v>299</v>
      </c>
      <c r="C303" s="41" t="s">
        <v>771</v>
      </c>
      <c r="D303" s="3" t="s">
        <v>743</v>
      </c>
      <c r="E303" s="3">
        <v>19137342</v>
      </c>
      <c r="F303" s="7" t="str">
        <f>_xlfn.XLOOKUP(E303,[1]Hoja2!$B:$B,[1]Hoja2!$D:$D,"",0,1)</f>
        <v>Factura</v>
      </c>
      <c r="G303" s="7"/>
      <c r="H303" s="7" t="s">
        <v>35</v>
      </c>
      <c r="I303" s="11">
        <v>45056</v>
      </c>
      <c r="J303" s="12" t="s">
        <v>543</v>
      </c>
      <c r="K303" t="e">
        <f t="shared" si="12"/>
        <v>#N/A</v>
      </c>
    </row>
    <row r="304" spans="1:11" x14ac:dyDescent="0.25">
      <c r="A304" s="6"/>
      <c r="B304" s="7">
        <f>COUNTA($D$5:$D304)</f>
        <v>300</v>
      </c>
      <c r="C304" s="41" t="s">
        <v>771</v>
      </c>
      <c r="D304" s="3" t="s">
        <v>744</v>
      </c>
      <c r="E304" s="3">
        <v>19137403</v>
      </c>
      <c r="F304" s="7" t="str">
        <f>_xlfn.XLOOKUP(E304,[1]Hoja2!$B:$B,[1]Hoja2!$D:$D,"",0,1)</f>
        <v>Factura</v>
      </c>
      <c r="G304" s="7"/>
      <c r="H304" s="7" t="s">
        <v>35</v>
      </c>
      <c r="I304" s="11">
        <v>45056</v>
      </c>
      <c r="J304" s="12" t="s">
        <v>543</v>
      </c>
      <c r="K304" t="e">
        <f t="shared" si="12"/>
        <v>#N/A</v>
      </c>
    </row>
    <row r="305" spans="1:11" x14ac:dyDescent="0.25">
      <c r="A305" s="6"/>
      <c r="B305" s="7">
        <f>COUNTA($D$5:$D305)</f>
        <v>301</v>
      </c>
      <c r="C305" s="41" t="s">
        <v>771</v>
      </c>
      <c r="D305" s="3" t="s">
        <v>745</v>
      </c>
      <c r="E305" s="3">
        <v>19137622</v>
      </c>
      <c r="F305" s="7" t="str">
        <f>_xlfn.XLOOKUP(E305,[1]Hoja2!$B:$B,[1]Hoja2!$D:$D,"",0,1)</f>
        <v>Factura</v>
      </c>
      <c r="G305" s="7"/>
      <c r="H305" s="7" t="s">
        <v>35</v>
      </c>
      <c r="I305" s="11">
        <v>45061</v>
      </c>
      <c r="J305" s="12" t="s">
        <v>543</v>
      </c>
      <c r="K305" t="e">
        <f t="shared" si="12"/>
        <v>#N/A</v>
      </c>
    </row>
    <row r="306" spans="1:11" x14ac:dyDescent="0.25">
      <c r="A306" s="6"/>
      <c r="B306" s="7">
        <f>COUNTA($D$5:$D306)</f>
        <v>301</v>
      </c>
      <c r="C306" s="41" t="s">
        <v>771</v>
      </c>
      <c r="D306" s="3"/>
      <c r="E306" s="3">
        <v>19137660</v>
      </c>
      <c r="F306" s="7" t="str">
        <f>_xlfn.XLOOKUP(E306,[1]Hoja2!$B:$B,[1]Hoja2!$D:$D,"",0,1)</f>
        <v>Factura</v>
      </c>
      <c r="G306" s="7"/>
      <c r="H306" s="7" t="s">
        <v>35</v>
      </c>
      <c r="I306" s="11">
        <v>45077</v>
      </c>
      <c r="J306" s="12" t="s">
        <v>543</v>
      </c>
      <c r="K306" t="e">
        <f t="shared" si="12"/>
        <v>#N/A</v>
      </c>
    </row>
    <row r="307" spans="1:11" x14ac:dyDescent="0.25">
      <c r="A307" s="6"/>
      <c r="B307" s="7">
        <f>COUNTA($D$5:$D307)</f>
        <v>302</v>
      </c>
      <c r="C307" s="41" t="s">
        <v>771</v>
      </c>
      <c r="D307" s="3" t="s">
        <v>746</v>
      </c>
      <c r="E307" s="3">
        <v>19137692</v>
      </c>
      <c r="F307" s="7" t="str">
        <f>_xlfn.XLOOKUP(E307,[1]Hoja2!$B:$B,[1]Hoja2!$D:$D,"",0,1)</f>
        <v>Factura</v>
      </c>
      <c r="G307" s="7"/>
      <c r="H307" s="7" t="s">
        <v>35</v>
      </c>
      <c r="I307" s="11">
        <v>45083</v>
      </c>
      <c r="J307" s="12" t="s">
        <v>543</v>
      </c>
      <c r="K307" t="e">
        <f t="shared" si="12"/>
        <v>#N/A</v>
      </c>
    </row>
    <row r="308" spans="1:11" x14ac:dyDescent="0.25">
      <c r="A308" s="6"/>
      <c r="B308" s="7">
        <f>COUNTA($D$5:$D308)</f>
        <v>303</v>
      </c>
      <c r="C308" s="41" t="s">
        <v>771</v>
      </c>
      <c r="D308" s="3" t="s">
        <v>862</v>
      </c>
      <c r="E308" s="3">
        <v>19137747</v>
      </c>
      <c r="F308" s="7" t="str">
        <f>_xlfn.XLOOKUP(E308,[1]Hoja2!$B:$B,[1]Hoja2!$D:$D,"",0,1)</f>
        <v>Factura</v>
      </c>
      <c r="G308" s="7"/>
      <c r="H308" s="7" t="s">
        <v>35</v>
      </c>
      <c r="I308" s="11">
        <v>45112</v>
      </c>
      <c r="J308" s="12" t="s">
        <v>543</v>
      </c>
      <c r="K308">
        <f t="shared" si="12"/>
        <v>59</v>
      </c>
    </row>
    <row r="309" spans="1:11" x14ac:dyDescent="0.25">
      <c r="A309" s="6"/>
      <c r="B309" s="7">
        <f>COUNTA($D$5:$D309)</f>
        <v>304</v>
      </c>
      <c r="C309" s="41" t="s">
        <v>771</v>
      </c>
      <c r="D309" s="3" t="s">
        <v>863</v>
      </c>
      <c r="E309" s="3">
        <v>19137855</v>
      </c>
      <c r="F309" s="7" t="str">
        <f>_xlfn.XLOOKUP(E309,[1]Hoja2!$B:$B,[1]Hoja2!$D:$D,"",0,1)</f>
        <v>Factura</v>
      </c>
      <c r="G309" s="7"/>
      <c r="H309" s="7" t="s">
        <v>35</v>
      </c>
      <c r="I309" s="11">
        <v>45112</v>
      </c>
      <c r="J309" s="12" t="s">
        <v>543</v>
      </c>
      <c r="K309">
        <f t="shared" si="12"/>
        <v>60</v>
      </c>
    </row>
    <row r="310" spans="1:11" x14ac:dyDescent="0.25">
      <c r="A310" s="6"/>
      <c r="B310" s="7">
        <f>COUNTA($D$5:$D310)</f>
        <v>305</v>
      </c>
      <c r="C310" s="41" t="s">
        <v>771</v>
      </c>
      <c r="D310" s="3" t="s">
        <v>864</v>
      </c>
      <c r="E310" s="3">
        <v>19137886</v>
      </c>
      <c r="F310" s="7" t="str">
        <f>_xlfn.XLOOKUP(E310,[1]Hoja2!$B:$B,[1]Hoja2!$D:$D,"",0,1)</f>
        <v>Factura</v>
      </c>
      <c r="G310" s="7"/>
      <c r="H310" s="7" t="s">
        <v>35</v>
      </c>
      <c r="I310" s="11">
        <v>45112</v>
      </c>
      <c r="J310" s="12" t="s">
        <v>543</v>
      </c>
      <c r="K310">
        <f t="shared" si="12"/>
        <v>63</v>
      </c>
    </row>
    <row r="311" spans="1:11" x14ac:dyDescent="0.25">
      <c r="A311" s="6"/>
      <c r="B311" s="7">
        <f>COUNTA($D$5:$D311)</f>
        <v>306</v>
      </c>
      <c r="C311" s="41" t="s">
        <v>771</v>
      </c>
      <c r="D311" s="3" t="s">
        <v>747</v>
      </c>
      <c r="E311" s="3">
        <v>19137913</v>
      </c>
      <c r="F311" s="7" t="str">
        <f>_xlfn.XLOOKUP(E311,[1]Hoja2!$B:$B,[1]Hoja2!$D:$D,"",0,1)</f>
        <v>Factura</v>
      </c>
      <c r="G311" s="7"/>
      <c r="H311" s="7" t="s">
        <v>35</v>
      </c>
      <c r="I311" s="11">
        <v>45126</v>
      </c>
      <c r="J311" s="12" t="s">
        <v>543</v>
      </c>
      <c r="K311" t="e">
        <f t="shared" si="12"/>
        <v>#N/A</v>
      </c>
    </row>
    <row r="312" spans="1:11" x14ac:dyDescent="0.25">
      <c r="A312" s="6"/>
      <c r="B312" s="7">
        <f>COUNTA($D$5:$D312)</f>
        <v>307</v>
      </c>
      <c r="C312" s="41" t="s">
        <v>771</v>
      </c>
      <c r="D312" s="3" t="s">
        <v>748</v>
      </c>
      <c r="E312" s="3">
        <v>19137942</v>
      </c>
      <c r="F312" s="7" t="str">
        <f>_xlfn.XLOOKUP(E312,[1]Hoja2!$B:$B,[1]Hoja2!$D:$D,"",0,1)</f>
        <v>Factura</v>
      </c>
      <c r="G312" s="7"/>
      <c r="H312" s="7" t="s">
        <v>35</v>
      </c>
      <c r="I312" s="11">
        <v>45137</v>
      </c>
      <c r="J312" s="12" t="s">
        <v>543</v>
      </c>
      <c r="K312" t="e">
        <f t="shared" si="12"/>
        <v>#N/A</v>
      </c>
    </row>
    <row r="313" spans="1:11" x14ac:dyDescent="0.25">
      <c r="A313" s="6"/>
      <c r="B313" s="7">
        <f>COUNTA($D$5:$D313)</f>
        <v>308</v>
      </c>
      <c r="C313" s="41" t="s">
        <v>771</v>
      </c>
      <c r="D313" s="3" t="s">
        <v>749</v>
      </c>
      <c r="E313" s="3">
        <v>19138004</v>
      </c>
      <c r="F313" s="7" t="str">
        <f>_xlfn.XLOOKUP(E313,[1]Hoja2!$B:$B,[1]Hoja2!$D:$D,"",0,1)</f>
        <v>Factura</v>
      </c>
      <c r="G313" s="7"/>
      <c r="H313" s="7" t="s">
        <v>35</v>
      </c>
      <c r="I313" s="11">
        <v>45161</v>
      </c>
      <c r="J313" s="12" t="s">
        <v>543</v>
      </c>
      <c r="K313" t="e">
        <f t="shared" si="12"/>
        <v>#N/A</v>
      </c>
    </row>
    <row r="314" spans="1:11" x14ac:dyDescent="0.25">
      <c r="A314" s="6"/>
      <c r="B314" s="7">
        <f>COUNTA($D$5:$D314)</f>
        <v>309</v>
      </c>
      <c r="C314" s="41" t="s">
        <v>771</v>
      </c>
      <c r="D314" s="3" t="s">
        <v>750</v>
      </c>
      <c r="E314" s="3">
        <v>19138030</v>
      </c>
      <c r="F314" s="7" t="str">
        <f>_xlfn.XLOOKUP(E314,[1]Hoja2!$B:$B,[1]Hoja2!$D:$D,"",0,1)</f>
        <v>Factura</v>
      </c>
      <c r="G314" s="7"/>
      <c r="H314" s="7" t="s">
        <v>35</v>
      </c>
      <c r="I314" s="11">
        <v>45173</v>
      </c>
      <c r="J314" s="12" t="s">
        <v>543</v>
      </c>
      <c r="K314" t="e">
        <f t="shared" si="12"/>
        <v>#N/A</v>
      </c>
    </row>
    <row r="315" spans="1:11" x14ac:dyDescent="0.25">
      <c r="A315" s="6"/>
      <c r="B315" s="7">
        <f>COUNTA($D$5:$D315)</f>
        <v>310</v>
      </c>
      <c r="C315" s="41" t="s">
        <v>771</v>
      </c>
      <c r="D315" s="3" t="s">
        <v>751</v>
      </c>
      <c r="E315" s="3">
        <v>19138047</v>
      </c>
      <c r="F315" s="7" t="str">
        <f>_xlfn.XLOOKUP(E315,[1]Hoja2!$B:$B,[1]Hoja2!$D:$D,"",0,1)</f>
        <v>Factura</v>
      </c>
      <c r="G315" s="7"/>
      <c r="H315" s="7" t="s">
        <v>35</v>
      </c>
      <c r="I315" s="11">
        <v>45173</v>
      </c>
      <c r="J315" s="12" t="s">
        <v>543</v>
      </c>
      <c r="K315" t="e">
        <f t="shared" si="12"/>
        <v>#N/A</v>
      </c>
    </row>
    <row r="316" spans="1:11" x14ac:dyDescent="0.25">
      <c r="A316" s="6"/>
      <c r="B316" s="7">
        <f>COUNTA($D$5:$D316)</f>
        <v>311</v>
      </c>
      <c r="C316" s="41" t="s">
        <v>771</v>
      </c>
      <c r="D316" s="3" t="s">
        <v>752</v>
      </c>
      <c r="E316" s="3">
        <v>19138060</v>
      </c>
      <c r="F316" s="7" t="str">
        <f>_xlfn.XLOOKUP(E316,[1]Hoja2!$B:$B,[1]Hoja2!$D:$D,"",0,1)</f>
        <v>Factura</v>
      </c>
      <c r="G316" s="7"/>
      <c r="H316" s="7" t="s">
        <v>35</v>
      </c>
      <c r="I316" s="11">
        <v>45194</v>
      </c>
      <c r="J316" s="12" t="s">
        <v>543</v>
      </c>
      <c r="K316" t="e">
        <f t="shared" si="12"/>
        <v>#N/A</v>
      </c>
    </row>
    <row r="317" spans="1:11" x14ac:dyDescent="0.25">
      <c r="A317" s="6"/>
      <c r="B317" s="7">
        <f>COUNTA($D$5:$D317)</f>
        <v>312</v>
      </c>
      <c r="C317" s="41" t="s">
        <v>771</v>
      </c>
      <c r="D317" s="3" t="s">
        <v>865</v>
      </c>
      <c r="E317" s="3">
        <v>19142311</v>
      </c>
      <c r="F317" s="7" t="str">
        <f>_xlfn.XLOOKUP(E317,[1]Hoja2!$B:$B,[1]Hoja2!$D:$D,"",0,1)</f>
        <v>Factura</v>
      </c>
      <c r="G317" s="7"/>
      <c r="H317" s="7" t="s">
        <v>35</v>
      </c>
      <c r="I317" s="11">
        <v>45222</v>
      </c>
      <c r="J317" s="12" t="s">
        <v>543</v>
      </c>
      <c r="K317">
        <f t="shared" si="12"/>
        <v>1735</v>
      </c>
    </row>
    <row r="318" spans="1:11" x14ac:dyDescent="0.25">
      <c r="A318" s="6"/>
      <c r="B318" s="7">
        <f>COUNTA($D$5:$D318)</f>
        <v>313</v>
      </c>
      <c r="C318" s="41" t="s">
        <v>771</v>
      </c>
      <c r="D318" s="3" t="s">
        <v>867</v>
      </c>
      <c r="E318" s="3">
        <v>19142382</v>
      </c>
      <c r="F318" s="7" t="str">
        <f>_xlfn.XLOOKUP(E318,[1]Hoja2!$B:$B,[1]Hoja2!$D:$D,"",0,1)</f>
        <v>Factura</v>
      </c>
      <c r="G318" s="7"/>
      <c r="H318" s="7" t="s">
        <v>35</v>
      </c>
      <c r="I318" s="11">
        <v>45288</v>
      </c>
      <c r="J318" s="12" t="s">
        <v>543</v>
      </c>
      <c r="K318">
        <f t="shared" si="12"/>
        <v>6458</v>
      </c>
    </row>
    <row r="319" spans="1:11" x14ac:dyDescent="0.25">
      <c r="A319" s="6"/>
      <c r="B319" s="7">
        <f>COUNTA($D$5:$D319)</f>
        <v>314</v>
      </c>
      <c r="C319" s="41" t="s">
        <v>771</v>
      </c>
      <c r="D319" s="3" t="s">
        <v>868</v>
      </c>
      <c r="E319" s="3">
        <v>19142413</v>
      </c>
      <c r="F319" s="7" t="str">
        <f>_xlfn.XLOOKUP(E319,[1]Hoja2!$B:$B,[1]Hoja2!$D:$D,"",0,1)</f>
        <v>Factura</v>
      </c>
      <c r="G319" s="7"/>
      <c r="H319" s="7" t="s">
        <v>35</v>
      </c>
      <c r="I319" s="11">
        <v>45289</v>
      </c>
      <c r="J319" s="12" t="s">
        <v>543</v>
      </c>
      <c r="K319">
        <f t="shared" si="12"/>
        <v>1968</v>
      </c>
    </row>
    <row r="320" spans="1:11" x14ac:dyDescent="0.25">
      <c r="A320" s="6"/>
      <c r="B320" s="7">
        <f>COUNTA($D$5:$D320)</f>
        <v>315</v>
      </c>
      <c r="C320" s="41" t="s">
        <v>771</v>
      </c>
      <c r="D320" s="3" t="s">
        <v>869</v>
      </c>
      <c r="E320" s="3">
        <v>19142434</v>
      </c>
      <c r="F320" s="7" t="str">
        <f>_xlfn.XLOOKUP(E320,[1]Hoja2!$B:$B,[1]Hoja2!$D:$D,"",0,1)</f>
        <v>Factura</v>
      </c>
      <c r="G320" s="7"/>
      <c r="H320" s="7" t="s">
        <v>35</v>
      </c>
      <c r="I320" s="11">
        <v>45290</v>
      </c>
      <c r="J320" s="12" t="s">
        <v>543</v>
      </c>
      <c r="K320">
        <f t="shared" si="12"/>
        <v>74</v>
      </c>
    </row>
    <row r="321" spans="1:11" x14ac:dyDescent="0.25">
      <c r="A321" s="6"/>
      <c r="B321" s="7">
        <f>COUNTA($D$5:$D321)</f>
        <v>316</v>
      </c>
      <c r="C321" s="41" t="s">
        <v>771</v>
      </c>
      <c r="D321" s="3" t="s">
        <v>870</v>
      </c>
      <c r="E321" s="3">
        <v>19142485</v>
      </c>
      <c r="F321" s="7" t="str">
        <f>_xlfn.XLOOKUP(E321,[1]Hoja2!$B:$B,[1]Hoja2!$D:$D,"",0,1)</f>
        <v>Factura</v>
      </c>
      <c r="G321" s="7"/>
      <c r="H321" s="7" t="s">
        <v>35</v>
      </c>
      <c r="I321" s="11">
        <v>45293</v>
      </c>
      <c r="J321" s="12" t="s">
        <v>543</v>
      </c>
      <c r="K321">
        <f t="shared" si="12"/>
        <v>286</v>
      </c>
    </row>
    <row r="322" spans="1:11" x14ac:dyDescent="0.25">
      <c r="A322" s="6"/>
      <c r="B322" s="7">
        <f>COUNTA($D$5:$D322)</f>
        <v>317</v>
      </c>
      <c r="C322" s="41" t="s">
        <v>771</v>
      </c>
      <c r="D322" s="3" t="s">
        <v>871</v>
      </c>
      <c r="E322" s="3">
        <v>19142518</v>
      </c>
      <c r="F322" s="7" t="str">
        <f>_xlfn.XLOOKUP(E322,[1]Hoja2!$B:$B,[1]Hoja2!$D:$D,"",0,1)</f>
        <v>Factura</v>
      </c>
      <c r="G322" s="7"/>
      <c r="H322" s="7" t="s">
        <v>35</v>
      </c>
      <c r="I322" s="11">
        <v>45310</v>
      </c>
      <c r="J322" s="12" t="s">
        <v>543</v>
      </c>
      <c r="K322">
        <f t="shared" si="12"/>
        <v>6492</v>
      </c>
    </row>
    <row r="323" spans="1:11" x14ac:dyDescent="0.25">
      <c r="A323" s="6"/>
      <c r="B323" s="7">
        <f>COUNTA($D$5:$D323)</f>
        <v>318</v>
      </c>
      <c r="C323" s="41" t="s">
        <v>771</v>
      </c>
      <c r="D323" s="3" t="s">
        <v>872</v>
      </c>
      <c r="E323" s="3">
        <v>19142598</v>
      </c>
      <c r="F323" s="7" t="str">
        <f>_xlfn.XLOOKUP(E323,[1]Hoja2!$B:$B,[1]Hoja2!$D:$D,"",0,1)</f>
        <v>Factura</v>
      </c>
      <c r="G323" s="7"/>
      <c r="H323" s="7" t="s">
        <v>35</v>
      </c>
      <c r="I323" s="11">
        <v>45340</v>
      </c>
      <c r="J323" s="12" t="s">
        <v>543</v>
      </c>
      <c r="K323">
        <f t="shared" si="12"/>
        <v>1983</v>
      </c>
    </row>
    <row r="324" spans="1:11" x14ac:dyDescent="0.25">
      <c r="A324" s="6"/>
      <c r="B324" s="7">
        <f>COUNTA($D$5:$D324)</f>
        <v>319</v>
      </c>
      <c r="C324" s="41" t="s">
        <v>771</v>
      </c>
      <c r="D324" s="3" t="s">
        <v>873</v>
      </c>
      <c r="E324" s="3">
        <v>19142647</v>
      </c>
      <c r="F324" s="7" t="str">
        <f>_xlfn.XLOOKUP(E324,[1]Hoja2!$B:$B,[1]Hoja2!$D:$D,"",0,1)</f>
        <v>Factura</v>
      </c>
      <c r="G324" s="7"/>
      <c r="H324" s="7" t="s">
        <v>35</v>
      </c>
      <c r="I324" s="11">
        <v>45349</v>
      </c>
      <c r="J324" s="12" t="s">
        <v>543</v>
      </c>
      <c r="K324">
        <f t="shared" si="12"/>
        <v>296</v>
      </c>
    </row>
    <row r="325" spans="1:11" x14ac:dyDescent="0.25">
      <c r="A325" s="6"/>
      <c r="B325" s="7">
        <f>COUNTA($D$5:$D325)</f>
        <v>320</v>
      </c>
      <c r="C325" s="41" t="s">
        <v>771</v>
      </c>
      <c r="D325" s="3" t="s">
        <v>874</v>
      </c>
      <c r="E325" s="3">
        <v>19142679</v>
      </c>
      <c r="F325" s="7" t="str">
        <f>_xlfn.XLOOKUP(E325,[1]Hoja2!$B:$B,[1]Hoja2!$D:$D,"",0,1)</f>
        <v>Factura</v>
      </c>
      <c r="G325" s="7"/>
      <c r="H325" s="7" t="s">
        <v>35</v>
      </c>
      <c r="I325" s="11">
        <v>45369</v>
      </c>
      <c r="J325" s="12" t="s">
        <v>543</v>
      </c>
      <c r="K325">
        <f t="shared" si="12"/>
        <v>303</v>
      </c>
    </row>
    <row r="326" spans="1:11" x14ac:dyDescent="0.25">
      <c r="A326" s="6"/>
      <c r="B326" s="7">
        <f>COUNTA($D$5:$D326)</f>
        <v>321</v>
      </c>
      <c r="C326" s="41" t="s">
        <v>771</v>
      </c>
      <c r="D326" s="3" t="s">
        <v>875</v>
      </c>
      <c r="E326" s="3">
        <v>19142728</v>
      </c>
      <c r="F326" s="7" t="str">
        <f>_xlfn.XLOOKUP(E326,[1]Hoja2!$B:$B,[1]Hoja2!$D:$D,"",0,1)</f>
        <v>Factura</v>
      </c>
      <c r="G326" s="7"/>
      <c r="H326" s="7" t="s">
        <v>35</v>
      </c>
      <c r="I326" s="11">
        <v>45371</v>
      </c>
      <c r="J326" s="12" t="s">
        <v>543</v>
      </c>
      <c r="K326">
        <f t="shared" si="12"/>
        <v>2106</v>
      </c>
    </row>
    <row r="327" spans="1:11" x14ac:dyDescent="0.25">
      <c r="A327" s="6"/>
      <c r="B327" s="7">
        <f>COUNTA($D$5:$D327)</f>
        <v>322</v>
      </c>
      <c r="C327" s="41" t="s">
        <v>771</v>
      </c>
      <c r="D327" s="3" t="s">
        <v>876</v>
      </c>
      <c r="E327" s="3">
        <v>19142802</v>
      </c>
      <c r="F327" s="7" t="str">
        <f>_xlfn.XLOOKUP(E327,[1]Hoja2!$B:$B,[1]Hoja2!$D:$D,"",0,1)</f>
        <v>Factura</v>
      </c>
      <c r="G327" s="7"/>
      <c r="H327" s="7" t="s">
        <v>35</v>
      </c>
      <c r="I327" s="11">
        <v>45397</v>
      </c>
      <c r="J327" s="12" t="s">
        <v>543</v>
      </c>
      <c r="K327">
        <f t="shared" si="12"/>
        <v>308</v>
      </c>
    </row>
    <row r="328" spans="1:11" x14ac:dyDescent="0.25">
      <c r="A328" s="6"/>
      <c r="B328" s="7">
        <f>COUNTA($D$5:$D328)</f>
        <v>323</v>
      </c>
      <c r="C328" s="41" t="s">
        <v>771</v>
      </c>
      <c r="D328" s="3" t="s">
        <v>877</v>
      </c>
      <c r="E328" s="3">
        <v>19142862</v>
      </c>
      <c r="F328" s="7" t="str">
        <f>_xlfn.XLOOKUP(E328,[1]Hoja2!$B:$B,[1]Hoja2!$D:$D,"",0,1)</f>
        <v>Factura</v>
      </c>
      <c r="G328" s="7"/>
      <c r="H328" s="7" t="s">
        <v>35</v>
      </c>
      <c r="I328" s="11">
        <v>45407</v>
      </c>
      <c r="J328" s="12" t="s">
        <v>543</v>
      </c>
      <c r="K328">
        <f t="shared" si="12"/>
        <v>91</v>
      </c>
    </row>
    <row r="329" spans="1:11" x14ac:dyDescent="0.25">
      <c r="A329" s="6"/>
      <c r="B329" s="7">
        <f>COUNTA($D$5:$D329)</f>
        <v>324</v>
      </c>
      <c r="C329" s="41" t="s">
        <v>771</v>
      </c>
      <c r="D329" s="3" t="s">
        <v>878</v>
      </c>
      <c r="E329" s="3">
        <v>19142887</v>
      </c>
      <c r="F329" s="7" t="str">
        <f>_xlfn.XLOOKUP(E329,[1]Hoja2!$B:$B,[1]Hoja2!$D:$D,"",0,1)</f>
        <v>Factura</v>
      </c>
      <c r="G329" s="7"/>
      <c r="H329" s="7" t="s">
        <v>35</v>
      </c>
      <c r="I329" s="11">
        <v>45407</v>
      </c>
      <c r="J329" s="12" t="s">
        <v>543</v>
      </c>
      <c r="K329">
        <f t="shared" si="12"/>
        <v>92</v>
      </c>
    </row>
    <row r="330" spans="1:11" x14ac:dyDescent="0.25">
      <c r="A330" s="6"/>
      <c r="B330" s="7">
        <f>COUNTA($D$5:$D330)</f>
        <v>325</v>
      </c>
      <c r="C330" s="41" t="s">
        <v>771</v>
      </c>
      <c r="D330" s="3" t="s">
        <v>879</v>
      </c>
      <c r="E330" s="3">
        <v>19142977</v>
      </c>
      <c r="F330" s="7" t="str">
        <f>_xlfn.XLOOKUP(E330,[1]Hoja2!$B:$B,[1]Hoja2!$D:$D,"",0,1)</f>
        <v>Factura</v>
      </c>
      <c r="G330" s="7"/>
      <c r="H330" s="7" t="s">
        <v>35</v>
      </c>
      <c r="I330" s="11">
        <v>45418</v>
      </c>
      <c r="J330" s="12" t="s">
        <v>543</v>
      </c>
      <c r="K330">
        <f t="shared" si="12"/>
        <v>316</v>
      </c>
    </row>
    <row r="331" spans="1:11" x14ac:dyDescent="0.25">
      <c r="A331" s="6"/>
      <c r="B331" s="7">
        <f>COUNTA($D$5:$D331)</f>
        <v>326</v>
      </c>
      <c r="C331" s="41" t="s">
        <v>771</v>
      </c>
      <c r="D331" s="3" t="s">
        <v>880</v>
      </c>
      <c r="E331" s="3">
        <v>19143025</v>
      </c>
      <c r="F331" s="7" t="str">
        <f>_xlfn.XLOOKUP(E331,[1]Hoja2!$B:$B,[1]Hoja2!$D:$D,"",0,1)</f>
        <v>Factura</v>
      </c>
      <c r="G331" s="7"/>
      <c r="H331" s="7" t="s">
        <v>35</v>
      </c>
      <c r="I331" s="11">
        <v>45427</v>
      </c>
      <c r="J331" s="12" t="s">
        <v>543</v>
      </c>
      <c r="K331">
        <f t="shared" si="12"/>
        <v>6735</v>
      </c>
    </row>
    <row r="332" spans="1:11" x14ac:dyDescent="0.25">
      <c r="A332" s="6"/>
      <c r="B332" s="7">
        <f>COUNTA($D$5:$D332)</f>
        <v>327</v>
      </c>
      <c r="C332" s="41" t="s">
        <v>771</v>
      </c>
      <c r="D332" s="3" t="s">
        <v>881</v>
      </c>
      <c r="E332" s="3">
        <v>19143066</v>
      </c>
      <c r="F332" s="7" t="str">
        <f>_xlfn.XLOOKUP(E332,[1]Hoja2!$B:$B,[1]Hoja2!$D:$D,"",0,1)</f>
        <v>Factura</v>
      </c>
      <c r="G332" s="7"/>
      <c r="H332" s="7" t="s">
        <v>35</v>
      </c>
      <c r="I332" s="11">
        <v>45454</v>
      </c>
      <c r="J332" s="12" t="s">
        <v>543</v>
      </c>
      <c r="K332">
        <f t="shared" si="12"/>
        <v>324</v>
      </c>
    </row>
    <row r="333" spans="1:11" x14ac:dyDescent="0.25">
      <c r="A333" s="6"/>
      <c r="B333" s="7">
        <f>COUNTA($D$5:$D333)</f>
        <v>328</v>
      </c>
      <c r="C333" s="41" t="s">
        <v>771</v>
      </c>
      <c r="D333" s="3" t="s">
        <v>882</v>
      </c>
      <c r="E333" s="3">
        <v>19143145</v>
      </c>
      <c r="F333" s="7" t="str">
        <f>_xlfn.XLOOKUP(E333,[1]Hoja2!$B:$B,[1]Hoja2!$D:$D,"",0,1)</f>
        <v>Factura</v>
      </c>
      <c r="G333" s="7"/>
      <c r="H333" s="7" t="s">
        <v>35</v>
      </c>
      <c r="I333" s="11">
        <v>45469</v>
      </c>
      <c r="J333" s="12" t="s">
        <v>543</v>
      </c>
      <c r="K333">
        <f t="shared" si="12"/>
        <v>326</v>
      </c>
    </row>
    <row r="334" spans="1:11" x14ac:dyDescent="0.25">
      <c r="A334" s="6"/>
      <c r="B334" s="7">
        <f>COUNTA($D$5:$D334)</f>
        <v>329</v>
      </c>
      <c r="C334" s="41" t="s">
        <v>771</v>
      </c>
      <c r="D334" s="3" t="s">
        <v>883</v>
      </c>
      <c r="E334" s="3">
        <v>19143202</v>
      </c>
      <c r="F334" s="7" t="str">
        <f>_xlfn.XLOOKUP(E334,[1]Hoja2!$B:$B,[1]Hoja2!$D:$D,"",0,1)</f>
        <v>Factura</v>
      </c>
      <c r="G334" s="7"/>
      <c r="H334" s="7" t="s">
        <v>35</v>
      </c>
      <c r="I334" s="11">
        <v>45547</v>
      </c>
      <c r="J334" s="12" t="s">
        <v>543</v>
      </c>
      <c r="K334">
        <f t="shared" si="12"/>
        <v>2566</v>
      </c>
    </row>
    <row r="335" spans="1:11" x14ac:dyDescent="0.25">
      <c r="A335" s="6"/>
      <c r="B335" s="7">
        <f>COUNTA($D$5:$D335)</f>
        <v>330</v>
      </c>
      <c r="C335" s="41" t="s">
        <v>771</v>
      </c>
      <c r="D335" s="3" t="s">
        <v>884</v>
      </c>
      <c r="E335" s="3">
        <v>19143248</v>
      </c>
      <c r="F335" s="7" t="str">
        <f>_xlfn.XLOOKUP(E335,[1]Hoja2!$B:$B,[1]Hoja2!$D:$D,"",0,1)</f>
        <v>Factura</v>
      </c>
      <c r="G335" s="7"/>
      <c r="H335" s="7" t="s">
        <v>35</v>
      </c>
      <c r="I335" s="11">
        <v>45547</v>
      </c>
      <c r="J335" s="12" t="s">
        <v>543</v>
      </c>
      <c r="K335">
        <f t="shared" si="12"/>
        <v>6992</v>
      </c>
    </row>
    <row r="336" spans="1:11" x14ac:dyDescent="0.25">
      <c r="A336" s="6"/>
      <c r="B336" s="7">
        <f>COUNTA($D$5:$D336)</f>
        <v>331</v>
      </c>
      <c r="C336" s="41" t="s">
        <v>771</v>
      </c>
      <c r="D336" s="3" t="s">
        <v>885</v>
      </c>
      <c r="E336" s="3">
        <v>19143290</v>
      </c>
      <c r="F336" s="7" t="str">
        <f>_xlfn.XLOOKUP(E336,[1]Hoja2!$B:$B,[1]Hoja2!$D:$D,"",0,1)</f>
        <v>Factura</v>
      </c>
      <c r="G336" s="7"/>
      <c r="H336" s="7" t="s">
        <v>35</v>
      </c>
      <c r="I336" s="11">
        <v>45573</v>
      </c>
      <c r="J336" s="12" t="s">
        <v>543</v>
      </c>
      <c r="K336">
        <f t="shared" si="12"/>
        <v>7067</v>
      </c>
    </row>
    <row r="337" spans="1:11" x14ac:dyDescent="0.25">
      <c r="A337" s="6"/>
      <c r="B337" s="7">
        <f>COUNTA($D$5:$D337)</f>
        <v>332</v>
      </c>
      <c r="C337" s="41" t="s">
        <v>771</v>
      </c>
      <c r="D337" s="3" t="s">
        <v>886</v>
      </c>
      <c r="E337" s="3">
        <v>19143314</v>
      </c>
      <c r="F337" s="7" t="str">
        <f>_xlfn.XLOOKUP(E337,[1]Hoja2!$B:$B,[1]Hoja2!$D:$D,"",0,1)</f>
        <v>Factura</v>
      </c>
      <c r="G337" s="7"/>
      <c r="H337" s="7" t="s">
        <v>35</v>
      </c>
      <c r="I337" s="11">
        <v>45582</v>
      </c>
      <c r="J337" s="12" t="s">
        <v>543</v>
      </c>
      <c r="K337">
        <f t="shared" si="12"/>
        <v>128</v>
      </c>
    </row>
    <row r="338" spans="1:11" x14ac:dyDescent="0.25">
      <c r="A338" s="6"/>
      <c r="B338" s="7">
        <f>COUNTA($D$5:$D338)</f>
        <v>333</v>
      </c>
      <c r="C338" s="41" t="s">
        <v>771</v>
      </c>
      <c r="D338" s="3" t="s">
        <v>887</v>
      </c>
      <c r="E338" s="3">
        <v>19143354</v>
      </c>
      <c r="F338" s="7" t="str">
        <f>_xlfn.XLOOKUP(E338,[1]Hoja2!$B:$B,[1]Hoja2!$D:$D,"",0,1)</f>
        <v>Factura</v>
      </c>
      <c r="G338" s="7"/>
      <c r="H338" s="7" t="s">
        <v>35</v>
      </c>
      <c r="I338" s="11">
        <v>45582</v>
      </c>
      <c r="J338" s="12" t="s">
        <v>543</v>
      </c>
      <c r="K338">
        <f t="shared" si="12"/>
        <v>352</v>
      </c>
    </row>
    <row r="339" spans="1:11" x14ac:dyDescent="0.25">
      <c r="A339" s="6"/>
      <c r="B339" s="7">
        <f>COUNTA($D$5:$D339)</f>
        <v>334</v>
      </c>
      <c r="C339" s="41" t="s">
        <v>771</v>
      </c>
      <c r="D339" s="3" t="s">
        <v>888</v>
      </c>
      <c r="E339" s="3">
        <v>19143385</v>
      </c>
      <c r="F339" s="7" t="str">
        <f>_xlfn.XLOOKUP(E339,[1]Hoja2!$B:$B,[1]Hoja2!$D:$D,"",0,1)</f>
        <v>Factura</v>
      </c>
      <c r="G339" s="7"/>
      <c r="H339" s="7" t="s">
        <v>35</v>
      </c>
      <c r="I339" s="11">
        <v>45582</v>
      </c>
      <c r="J339" s="12" t="s">
        <v>543</v>
      </c>
      <c r="K339">
        <f t="shared" si="12"/>
        <v>24</v>
      </c>
    </row>
    <row r="340" spans="1:11" x14ac:dyDescent="0.25">
      <c r="A340" s="6"/>
      <c r="B340" s="7">
        <f>COUNTA($D$5:$D340)</f>
        <v>335</v>
      </c>
      <c r="C340" s="41" t="s">
        <v>771</v>
      </c>
      <c r="D340" s="3" t="s">
        <v>889</v>
      </c>
      <c r="E340" s="3">
        <v>19143419</v>
      </c>
      <c r="F340" s="7" t="str">
        <f>_xlfn.XLOOKUP(E340,[1]Hoja2!$B:$B,[1]Hoja2!$D:$D,"",0,1)</f>
        <v>Factura</v>
      </c>
      <c r="G340" s="7"/>
      <c r="H340" s="7" t="s">
        <v>35</v>
      </c>
      <c r="I340" s="11">
        <v>45609</v>
      </c>
      <c r="J340" s="12" t="s">
        <v>543</v>
      </c>
      <c r="K340">
        <f t="shared" si="12"/>
        <v>7142</v>
      </c>
    </row>
    <row r="341" spans="1:11" x14ac:dyDescent="0.25">
      <c r="A341" s="6"/>
      <c r="B341" s="7">
        <f>COUNTA($D$5:$D341)</f>
        <v>336</v>
      </c>
      <c r="C341" s="41" t="s">
        <v>771</v>
      </c>
      <c r="D341" s="3" t="s">
        <v>890</v>
      </c>
      <c r="E341" s="3">
        <v>19143470</v>
      </c>
      <c r="F341" s="7" t="str">
        <f>_xlfn.XLOOKUP(E341,[1]Hoja2!$B:$B,[1]Hoja2!$D:$D,"",0,1)</f>
        <v>Factura</v>
      </c>
      <c r="G341" s="7"/>
      <c r="H341" s="7" t="s">
        <v>35</v>
      </c>
      <c r="I341" s="11">
        <v>45667</v>
      </c>
      <c r="J341" s="12" t="s">
        <v>543</v>
      </c>
      <c r="K341">
        <f t="shared" si="12"/>
        <v>7193</v>
      </c>
    </row>
    <row r="342" spans="1:11" x14ac:dyDescent="0.25">
      <c r="A342" s="6"/>
      <c r="B342" s="7">
        <f>COUNTA($D$5:$D342)</f>
        <v>337</v>
      </c>
      <c r="C342" s="41" t="s">
        <v>771</v>
      </c>
      <c r="D342" s="3" t="s">
        <v>891</v>
      </c>
      <c r="E342" s="3">
        <v>19143510</v>
      </c>
      <c r="F342" s="7" t="str">
        <f>_xlfn.XLOOKUP(E342,[1]Hoja2!$B:$B,[1]Hoja2!$D:$D,"",0,1)</f>
        <v>Factura</v>
      </c>
      <c r="G342" s="7"/>
      <c r="H342" s="7" t="s">
        <v>35</v>
      </c>
      <c r="I342" s="11">
        <v>44998</v>
      </c>
      <c r="J342" s="12" t="s">
        <v>543</v>
      </c>
      <c r="K342">
        <f t="shared" si="12"/>
        <v>51</v>
      </c>
    </row>
    <row r="343" spans="1:11" x14ac:dyDescent="0.25">
      <c r="A343" s="6"/>
      <c r="B343" s="7">
        <f>COUNTA($D$5:$D343)</f>
        <v>338</v>
      </c>
      <c r="C343" s="41" t="s">
        <v>771</v>
      </c>
      <c r="D343" s="3" t="s">
        <v>892</v>
      </c>
      <c r="E343" s="3">
        <v>19143562</v>
      </c>
      <c r="F343" s="7" t="str">
        <f>_xlfn.XLOOKUP(E343,[1]Hoja2!$B:$B,[1]Hoja2!$D:$D,"",0,1)</f>
        <v>Factura</v>
      </c>
      <c r="G343" s="7"/>
      <c r="H343" s="7" t="s">
        <v>35</v>
      </c>
      <c r="I343" s="11">
        <v>44999</v>
      </c>
      <c r="J343" s="12" t="s">
        <v>543</v>
      </c>
      <c r="K343">
        <f t="shared" si="12"/>
        <v>52</v>
      </c>
    </row>
    <row r="344" spans="1:11" x14ac:dyDescent="0.25">
      <c r="A344" s="6"/>
      <c r="B344" s="7">
        <f>COUNTA($D$5:$D344)</f>
        <v>339</v>
      </c>
      <c r="C344" s="41" t="s">
        <v>771</v>
      </c>
      <c r="D344" s="3" t="s">
        <v>893</v>
      </c>
      <c r="E344" s="3">
        <v>19143611</v>
      </c>
      <c r="F344" s="7" t="str">
        <f>_xlfn.XLOOKUP(E344,[1]Hoja2!$B:$B,[1]Hoja2!$D:$D,"",0,1)</f>
        <v>Factura</v>
      </c>
      <c r="G344" s="7"/>
      <c r="H344" s="7" t="s">
        <v>35</v>
      </c>
      <c r="I344" s="11">
        <v>45028</v>
      </c>
      <c r="J344" s="12" t="s">
        <v>543</v>
      </c>
      <c r="K344">
        <f t="shared" si="12"/>
        <v>54</v>
      </c>
    </row>
    <row r="345" spans="1:11" x14ac:dyDescent="0.25">
      <c r="A345" s="6"/>
      <c r="B345" s="7">
        <f>COUNTA($D$5:$D345)</f>
        <v>340</v>
      </c>
      <c r="C345" s="41" t="s">
        <v>771</v>
      </c>
      <c r="D345" s="3" t="s">
        <v>894</v>
      </c>
      <c r="E345" s="3">
        <v>19143632</v>
      </c>
      <c r="F345" s="7" t="str">
        <f>_xlfn.XLOOKUP(E345,[1]Hoja2!$B:$B,[1]Hoja2!$D:$D,"",0,1)</f>
        <v>Factura</v>
      </c>
      <c r="G345" s="7"/>
      <c r="H345" s="7" t="s">
        <v>35</v>
      </c>
      <c r="I345" s="11">
        <v>45071</v>
      </c>
      <c r="J345" s="12" t="s">
        <v>543</v>
      </c>
      <c r="K345">
        <f t="shared" si="12"/>
        <v>56</v>
      </c>
    </row>
    <row r="346" spans="1:11" x14ac:dyDescent="0.25">
      <c r="A346" s="6"/>
      <c r="B346" s="7">
        <f>COUNTA($D$5:$D346)</f>
        <v>341</v>
      </c>
      <c r="C346" s="41" t="s">
        <v>771</v>
      </c>
      <c r="D346" s="3" t="s">
        <v>753</v>
      </c>
      <c r="E346" s="3">
        <v>19143807</v>
      </c>
      <c r="F346" s="7" t="str">
        <f>_xlfn.XLOOKUP(E346,[1]Hoja2!$B:$B,[1]Hoja2!$D:$D,"",0,1)</f>
        <v>Factura</v>
      </c>
      <c r="G346" s="7"/>
      <c r="H346" s="7" t="s">
        <v>35</v>
      </c>
      <c r="I346" s="11">
        <v>44902</v>
      </c>
      <c r="J346" s="12" t="s">
        <v>543</v>
      </c>
      <c r="K346" t="e">
        <f t="shared" si="12"/>
        <v>#N/A</v>
      </c>
    </row>
    <row r="347" spans="1:11" x14ac:dyDescent="0.25">
      <c r="A347" s="6"/>
      <c r="B347" s="7">
        <f>COUNTA($D$5:$D347)</f>
        <v>342</v>
      </c>
      <c r="C347" s="41" t="s">
        <v>771</v>
      </c>
      <c r="D347" s="3" t="s">
        <v>754</v>
      </c>
      <c r="E347" s="3">
        <v>19144665</v>
      </c>
      <c r="F347" s="7" t="str">
        <f>_xlfn.XLOOKUP(E347,[1]Hoja2!$B:$B,[1]Hoja2!$D:$D,"",0,1)</f>
        <v>Otro:Informe de estimacion de recu...</v>
      </c>
      <c r="G347" s="7"/>
      <c r="H347" s="3" t="str">
        <f t="shared" si="11"/>
        <v>Comprobante de 240801Anexo 4.1 Informe Estimación Recursos JORC de Cargado Expediente</v>
      </c>
      <c r="I347" s="11">
        <v>45139</v>
      </c>
      <c r="J347" s="12" t="s">
        <v>543</v>
      </c>
    </row>
    <row r="348" spans="1:11" x14ac:dyDescent="0.25">
      <c r="A348" s="6"/>
      <c r="B348" s="7">
        <f>COUNTA($D$5:$D348)</f>
        <v>343</v>
      </c>
      <c r="C348" s="41" t="s">
        <v>771</v>
      </c>
      <c r="D348" s="3" t="s">
        <v>755</v>
      </c>
      <c r="E348" s="3">
        <v>19145577</v>
      </c>
      <c r="F348" s="7" t="str">
        <f>_xlfn.XLOOKUP(E348,[1]Hoja2!$B:$B,[1]Hoja2!$D:$D,"",0,1)</f>
        <v>Contrato</v>
      </c>
      <c r="G348" s="7"/>
      <c r="H348" s="3" t="str">
        <f t="shared" si="11"/>
        <v>Comprobante de 230906 CEOL ASL Letter Stamped de Cargado Expediente</v>
      </c>
      <c r="I348" s="11">
        <v>45175</v>
      </c>
      <c r="J348" s="12" t="s">
        <v>543</v>
      </c>
    </row>
    <row r="349" spans="1:11" x14ac:dyDescent="0.25">
      <c r="A349" s="6"/>
      <c r="B349" s="7">
        <f>COUNTA($D$5:$D349)</f>
        <v>344</v>
      </c>
      <c r="C349" s="41" t="s">
        <v>771</v>
      </c>
      <c r="D349" s="3" t="s">
        <v>756</v>
      </c>
      <c r="E349" s="3">
        <v>19145886</v>
      </c>
      <c r="F349" s="7" t="str">
        <f>_xlfn.XLOOKUP(E349,[1]Hoja2!$B:$B,[1]Hoja2!$D:$D,"",0,1)</f>
        <v>Otro:Coordenadas</v>
      </c>
      <c r="G349" s="7"/>
      <c r="H349" s="3" t="str">
        <f t="shared" si="11"/>
        <v>Comprobante de 241105 Planta Piloto de Cargado Expediente</v>
      </c>
      <c r="I349" s="11">
        <v>45296</v>
      </c>
      <c r="J349" s="12" t="s">
        <v>543</v>
      </c>
    </row>
    <row r="350" spans="1:11" x14ac:dyDescent="0.25">
      <c r="A350" s="6"/>
      <c r="B350" s="7">
        <f>COUNTA($D$5:$D350)</f>
        <v>345</v>
      </c>
      <c r="C350" s="41" t="s">
        <v>771</v>
      </c>
      <c r="D350" s="3" t="s">
        <v>757</v>
      </c>
      <c r="E350" s="3">
        <v>19145972</v>
      </c>
      <c r="F350" s="7" t="str">
        <f>_xlfn.XLOOKUP(E350,[1]Hoja2!$B:$B,[1]Hoja2!$D:$D,"",0,1)</f>
        <v>Otro:Tabla de coordenadas Atacama ...</v>
      </c>
      <c r="G350" s="7"/>
      <c r="H350" s="3" t="s">
        <v>758</v>
      </c>
      <c r="I350" s="11">
        <v>45296</v>
      </c>
      <c r="J350" s="12" t="s">
        <v>543</v>
      </c>
    </row>
    <row r="351" spans="1:11" x14ac:dyDescent="0.25">
      <c r="A351" s="6"/>
      <c r="B351" s="7">
        <f>COUNTA($D$5:$D351)</f>
        <v>346</v>
      </c>
      <c r="C351" s="41" t="s">
        <v>771</v>
      </c>
      <c r="D351" s="3" t="s">
        <v>759</v>
      </c>
      <c r="E351" s="3">
        <v>19146051</v>
      </c>
      <c r="F351" s="7" t="str">
        <f>_xlfn.XLOOKUP(E351,[1]Hoja2!$B:$B,[1]Hoja2!$D:$D,"",0,1)</f>
        <v>Otro:Tabla de coordenadas Viento A...</v>
      </c>
      <c r="G351" s="7"/>
      <c r="H351" s="3" t="s">
        <v>758</v>
      </c>
      <c r="I351" s="11">
        <v>45296</v>
      </c>
      <c r="J351" s="12" t="s">
        <v>543</v>
      </c>
    </row>
    <row r="352" spans="1:11" x14ac:dyDescent="0.25">
      <c r="A352" s="6"/>
      <c r="B352" s="7">
        <f>COUNTA($D$5:$D352)</f>
        <v>347</v>
      </c>
      <c r="C352" s="41" t="s">
        <v>771</v>
      </c>
      <c r="D352" s="3" t="s">
        <v>760</v>
      </c>
      <c r="E352" s="3">
        <v>19146256</v>
      </c>
      <c r="F352" s="7" t="str">
        <f>_xlfn.XLOOKUP(E352,[1]Hoja2!$B:$B,[1]Hoja2!$D:$D,"",0,1)</f>
        <v>Otro:Antecedentes del proyeto</v>
      </c>
      <c r="G352" s="7"/>
      <c r="H352" s="3" t="s">
        <v>761</v>
      </c>
      <c r="I352" s="11">
        <v>44928</v>
      </c>
      <c r="J352" s="12" t="s">
        <v>543</v>
      </c>
    </row>
    <row r="353" spans="1:10" x14ac:dyDescent="0.25">
      <c r="A353" s="6"/>
      <c r="B353" s="7">
        <f>COUNTA($D$5:$D353)</f>
        <v>348</v>
      </c>
      <c r="C353" s="41" t="s">
        <v>771</v>
      </c>
      <c r="D353" s="3" t="s">
        <v>762</v>
      </c>
      <c r="E353" s="3">
        <v>19146353</v>
      </c>
      <c r="F353" s="7" t="str">
        <f>_xlfn.XLOOKUP(E353,[1]Hoja2!$B:$B,[1]Hoja2!$D:$D,"",0,1)</f>
        <v>Otro:Resultado de las actividades ...</v>
      </c>
      <c r="G353" s="7"/>
      <c r="H353" s="3" t="str">
        <f t="shared" si="11"/>
        <v>Comprobante de 250103 8. Laguna Verde Resource Report de Cargado Expediente</v>
      </c>
      <c r="I353" s="11">
        <v>44929</v>
      </c>
      <c r="J353" s="12" t="s">
        <v>543</v>
      </c>
    </row>
    <row r="354" spans="1:10" x14ac:dyDescent="0.25">
      <c r="A354" s="6"/>
      <c r="B354" s="7">
        <f>COUNTA($D$5:$D354)</f>
        <v>349</v>
      </c>
      <c r="C354" s="41" t="s">
        <v>771</v>
      </c>
      <c r="D354" s="3" t="s">
        <v>763</v>
      </c>
      <c r="E354" s="3">
        <v>18444171</v>
      </c>
      <c r="F354" s="7" t="str">
        <f>_xlfn.XLOOKUP(E354,[1]Hoja2!$B:$B,[1]Hoja2!$D:$D,"",0,1)</f>
        <v>Otro:Informe estudio de mercado</v>
      </c>
      <c r="G354" s="7"/>
      <c r="H354" s="3" t="str">
        <f t="shared" si="11"/>
        <v>Comprobante de 230906 BMI Worley Report Carbonato de Litio de Cargado Expediente</v>
      </c>
      <c r="I354" s="11">
        <v>45175</v>
      </c>
      <c r="J354" s="12" t="s">
        <v>543</v>
      </c>
    </row>
    <row r="355" spans="1:10" x14ac:dyDescent="0.25">
      <c r="A355" s="6"/>
      <c r="B355" s="7">
        <f>COUNTA($D$5:$D355)</f>
        <v>350</v>
      </c>
      <c r="C355" s="41" t="s">
        <v>771</v>
      </c>
      <c r="D355" s="3" t="s">
        <v>764</v>
      </c>
      <c r="E355" s="3">
        <v>19147249</v>
      </c>
      <c r="F355" s="7" t="str">
        <f>_xlfn.XLOOKUP(E355,[1]Hoja2!$B:$B,[1]Hoja2!$D:$D,"",0,1)</f>
        <v>Otro:Registro de pagos</v>
      </c>
      <c r="G355" s="7"/>
      <c r="H355" s="3" t="str">
        <f t="shared" ref="H355:H361" si="13">"Comprobante de "&amp;LEFT($D355,SEARCH(".pdf",$D355)-1)&amp;" de "&amp;J355</f>
        <v>Comprobante de 240531 Pago Well Drilling Service SPA F24 de Cargado Expediente</v>
      </c>
      <c r="I355" s="11">
        <v>45443</v>
      </c>
      <c r="J355" s="12" t="s">
        <v>543</v>
      </c>
    </row>
    <row r="356" spans="1:10" x14ac:dyDescent="0.25">
      <c r="A356" s="6"/>
      <c r="B356" s="7">
        <f>COUNTA($D$5:$D356)</f>
        <v>351</v>
      </c>
      <c r="C356" s="41" t="s">
        <v>771</v>
      </c>
      <c r="D356" s="3" t="s">
        <v>765</v>
      </c>
      <c r="E356" s="3">
        <v>19147789</v>
      </c>
      <c r="F356" s="7" t="str">
        <f>_xlfn.XLOOKUP(E356,[1]Hoja2!$B:$B,[1]Hoja2!$D:$D,"",0,1)</f>
        <v>Otro:Comprobante de pago Fact 286 ...</v>
      </c>
      <c r="G356" s="7"/>
      <c r="H356" s="3" t="str">
        <f t="shared" si="13"/>
        <v>Comprobante de 231228 Fact 286 y 352 y 316 diferencia 2024 Anticipo OSMAR  de Cargado Expediente</v>
      </c>
      <c r="I356" s="11">
        <v>45288</v>
      </c>
      <c r="J356" s="12" t="s">
        <v>543</v>
      </c>
    </row>
    <row r="357" spans="1:10" x14ac:dyDescent="0.25">
      <c r="A357" s="6"/>
      <c r="B357" s="7">
        <f>COUNTA($D$5:$D357)</f>
        <v>352</v>
      </c>
      <c r="C357" s="41" t="s">
        <v>771</v>
      </c>
      <c r="D357" s="3" t="s">
        <v>766</v>
      </c>
      <c r="E357" s="3">
        <v>19148064</v>
      </c>
      <c r="F357" s="7" t="str">
        <f>_xlfn.XLOOKUP(E357,[1]Hoja2!$B:$B,[1]Hoja2!$D:$D,"",0,1)</f>
        <v>Otro:Comp de pago Fact 296 y 303 O...</v>
      </c>
      <c r="G357" s="7"/>
      <c r="H357" s="3" t="str">
        <f t="shared" si="13"/>
        <v>Comprobante de 240422 Fact 296 y 303 2024 OSMAR de Cargado Expediente</v>
      </c>
      <c r="I357" s="11">
        <v>45404</v>
      </c>
      <c r="J357" s="12" t="s">
        <v>543</v>
      </c>
    </row>
    <row r="358" spans="1:10" x14ac:dyDescent="0.25">
      <c r="A358" s="6"/>
      <c r="B358" s="7">
        <f>COUNTA($D$5:$D358)</f>
        <v>353</v>
      </c>
      <c r="C358" s="41" t="s">
        <v>771</v>
      </c>
      <c r="D358" s="3" t="s">
        <v>767</v>
      </c>
      <c r="E358" s="3">
        <v>19148127</v>
      </c>
      <c r="F358" s="7" t="str">
        <f>_xlfn.XLOOKUP(E358,[1]Hoja2!$B:$B,[1]Hoja2!$D:$D,"",0,1)</f>
        <v>Otro:Comp pago fact 316 OSMAR</v>
      </c>
      <c r="G358" s="7"/>
      <c r="H358" s="3" t="str">
        <f t="shared" si="13"/>
        <v>Comprobante de 240422 Fact 316 2024 OSMAR de Cargado Expediente</v>
      </c>
      <c r="I358" s="11">
        <v>45404</v>
      </c>
      <c r="J358" s="12" t="s">
        <v>543</v>
      </c>
    </row>
    <row r="359" spans="1:10" x14ac:dyDescent="0.25">
      <c r="A359" s="6"/>
      <c r="B359" s="7">
        <f>COUNTA($D$5:$D359)</f>
        <v>354</v>
      </c>
      <c r="C359" s="41" t="s">
        <v>771</v>
      </c>
      <c r="D359" s="3" t="s">
        <v>768</v>
      </c>
      <c r="E359" s="3">
        <v>19148248</v>
      </c>
      <c r="F359" s="7" t="str">
        <f>_xlfn.XLOOKUP(E359,[1]Hoja2!$B:$B,[1]Hoja2!$D:$D,"",0,1)</f>
        <v>Otro:Comp pago 308 OSMAR</v>
      </c>
      <c r="G359" s="7"/>
      <c r="H359" s="3" t="str">
        <f t="shared" si="13"/>
        <v>Comprobante de 240531 Fact 308 2024 OSMAR de Cargado Expediente</v>
      </c>
      <c r="I359" s="11">
        <v>45443</v>
      </c>
      <c r="J359" s="12" t="s">
        <v>543</v>
      </c>
    </row>
    <row r="360" spans="1:10" x14ac:dyDescent="0.25">
      <c r="A360" s="6"/>
      <c r="B360" s="7">
        <f>COUNTA($D$5:$D360)</f>
        <v>355</v>
      </c>
      <c r="C360" s="41" t="s">
        <v>771</v>
      </c>
      <c r="D360" s="3" t="s">
        <v>769</v>
      </c>
      <c r="E360" s="3">
        <v>19148386</v>
      </c>
      <c r="F360" s="7" t="str">
        <f>_xlfn.XLOOKUP(E360,[1]Hoja2!$B:$B,[1]Hoja2!$D:$D,"",0,1)</f>
        <v>Otro:Comp de pago fact 324 y 326</v>
      </c>
      <c r="G360" s="7"/>
      <c r="H360" s="3" t="str">
        <f t="shared" si="13"/>
        <v>Comprobante de 241018 Fact 324 y 326 2024 OSMAR de Cargado Expediente</v>
      </c>
      <c r="I360" s="11">
        <v>45583</v>
      </c>
      <c r="J360" s="12" t="s">
        <v>543</v>
      </c>
    </row>
    <row r="361" spans="1:10" x14ac:dyDescent="0.25">
      <c r="A361" s="6"/>
      <c r="B361" s="7">
        <f>COUNTA($D$5:$D361)</f>
        <v>356</v>
      </c>
      <c r="C361" s="41" t="s">
        <v>771</v>
      </c>
      <c r="D361" s="3" t="s">
        <v>770</v>
      </c>
      <c r="E361" s="3">
        <v>19148482</v>
      </c>
      <c r="F361" s="7" t="str">
        <f>_xlfn.XLOOKUP(E361,[1]Hoja2!$B:$B,[1]Hoja2!$D:$D,"",0,1)</f>
        <v>Otro:Compr pago fact 325</v>
      </c>
      <c r="G361" s="7"/>
      <c r="H361" s="3" t="str">
        <f t="shared" si="13"/>
        <v>Comprobante de 241018 Fact 325 2024 OSMAR de Cargado Expediente</v>
      </c>
      <c r="I361" s="11">
        <v>45583</v>
      </c>
      <c r="J361" s="12" t="s">
        <v>543</v>
      </c>
    </row>
    <row r="362" spans="1:10" x14ac:dyDescent="0.25">
      <c r="A362" s="6"/>
      <c r="B362" s="7">
        <f>COUNTA($D$5:$D362)</f>
        <v>357</v>
      </c>
      <c r="C362" s="41"/>
      <c r="D362" s="7" t="s">
        <v>311</v>
      </c>
      <c r="E362" s="7">
        <v>19149373</v>
      </c>
      <c r="F362" s="7" t="str">
        <f>_xlfn.XLOOKUP(E362,[1]Hoja2!$B:$B,[1]Hoja2!$D:$D,"",0,1)</f>
        <v>Otro:Comp de pago osmar part 8</v>
      </c>
      <c r="G362" s="7"/>
      <c r="H362" s="7" t="s">
        <v>312</v>
      </c>
      <c r="I362" s="11">
        <v>44938</v>
      </c>
      <c r="J362" s="12" t="s">
        <v>543</v>
      </c>
    </row>
    <row r="363" spans="1:10" x14ac:dyDescent="0.25">
      <c r="A363" s="6"/>
      <c r="B363" s="7">
        <f>COUNTA($D$5:$D363)</f>
        <v>358</v>
      </c>
      <c r="C363" s="41"/>
      <c r="D363" s="7" t="s">
        <v>313</v>
      </c>
      <c r="E363" s="7">
        <v>19149421</v>
      </c>
      <c r="F363" s="7" t="str">
        <f>_xlfn.XLOOKUP(E363,[1]Hoja2!$B:$B,[1]Hoja2!$D:$D,"",0,1)</f>
        <v>Otro:Comp de pago osmar parte 7</v>
      </c>
      <c r="G363" s="7"/>
      <c r="H363" s="7" t="s">
        <v>314</v>
      </c>
      <c r="I363" s="11">
        <v>44938</v>
      </c>
      <c r="J363" s="12" t="s">
        <v>543</v>
      </c>
    </row>
    <row r="364" spans="1:10" x14ac:dyDescent="0.25">
      <c r="A364" s="6"/>
      <c r="B364" s="7">
        <f>COUNTA($D$5:$D364)</f>
        <v>359</v>
      </c>
      <c r="C364" s="41"/>
      <c r="D364" s="7" t="s">
        <v>315</v>
      </c>
      <c r="E364" s="7">
        <v>19149475</v>
      </c>
      <c r="F364" s="7" t="str">
        <f>_xlfn.XLOOKUP(E364,[1]Hoja2!$B:$B,[1]Hoja2!$D:$D,"",0,1)</f>
        <v>Otro:Comp de pago osmar parte 6</v>
      </c>
      <c r="G364" s="7"/>
      <c r="H364" s="7" t="s">
        <v>316</v>
      </c>
      <c r="I364" s="11">
        <v>44938</v>
      </c>
      <c r="J364" s="12" t="s">
        <v>543</v>
      </c>
    </row>
    <row r="365" spans="1:10" x14ac:dyDescent="0.25">
      <c r="A365" s="6"/>
      <c r="B365" s="7">
        <f>COUNTA($D$5:$D365)</f>
        <v>360</v>
      </c>
      <c r="C365" s="41"/>
      <c r="D365" s="7" t="s">
        <v>317</v>
      </c>
      <c r="E365" s="7">
        <v>19149757</v>
      </c>
      <c r="F365" s="7" t="str">
        <f>_xlfn.XLOOKUP(E365,[1]Hoja2!$B:$B,[1]Hoja2!$D:$D,"",0,1)</f>
        <v>Otro:Comp de pago parte 5 OSMAR</v>
      </c>
      <c r="G365" s="7"/>
      <c r="H365" s="7" t="s">
        <v>318</v>
      </c>
      <c r="I365" s="11">
        <v>44938</v>
      </c>
      <c r="J365" s="12" t="s">
        <v>543</v>
      </c>
    </row>
    <row r="366" spans="1:10" x14ac:dyDescent="0.25">
      <c r="A366" s="6"/>
      <c r="B366" s="7">
        <f>COUNTA($D$5:$D366)</f>
        <v>361</v>
      </c>
      <c r="C366" s="41"/>
      <c r="D366" s="7" t="s">
        <v>319</v>
      </c>
      <c r="E366" s="7">
        <v>19149724</v>
      </c>
      <c r="F366" s="7" t="str">
        <f>_xlfn.XLOOKUP(E366,[1]Hoja2!$B:$B,[1]Hoja2!$D:$D,"",0,1)</f>
        <v>Otro:comp de pago parte 4 OSMAR</v>
      </c>
      <c r="G366" s="7"/>
      <c r="H366" s="7" t="s">
        <v>320</v>
      </c>
      <c r="I366" s="11">
        <v>44938</v>
      </c>
      <c r="J366" s="12" t="s">
        <v>543</v>
      </c>
    </row>
    <row r="367" spans="1:10" x14ac:dyDescent="0.25">
      <c r="A367" s="6"/>
      <c r="B367" s="7">
        <f>COUNTA($D$5:$D367)</f>
        <v>362</v>
      </c>
      <c r="C367" s="41"/>
      <c r="D367" s="7" t="s">
        <v>321</v>
      </c>
      <c r="E367" s="7">
        <v>19149670</v>
      </c>
      <c r="F367" s="7" t="str">
        <f>_xlfn.XLOOKUP(E367,[1]Hoja2!$B:$B,[1]Hoja2!$D:$D,"",0,1)</f>
        <v>Otro:Comp de pago parte 3 OSMAR</v>
      </c>
      <c r="G367" s="7"/>
      <c r="H367" s="7" t="s">
        <v>322</v>
      </c>
      <c r="I367" s="11">
        <v>44938</v>
      </c>
      <c r="J367" s="12" t="s">
        <v>543</v>
      </c>
    </row>
    <row r="368" spans="1:10" x14ac:dyDescent="0.25">
      <c r="A368" s="6"/>
      <c r="B368" s="7">
        <f>COUNTA($D$5:$D368)</f>
        <v>363</v>
      </c>
      <c r="C368" s="41"/>
      <c r="D368" s="7" t="s">
        <v>323</v>
      </c>
      <c r="E368" s="7">
        <v>19149641</v>
      </c>
      <c r="F368" s="7" t="str">
        <f>_xlfn.XLOOKUP(E368,[1]Hoja2!$B:$B,[1]Hoja2!$D:$D,"",0,1)</f>
        <v>Otro:Comp de pago parte 2 OSMAR</v>
      </c>
      <c r="G368" s="7"/>
      <c r="H368" s="7" t="s">
        <v>324</v>
      </c>
      <c r="I368" s="11">
        <v>44938</v>
      </c>
      <c r="J368" s="12" t="s">
        <v>543</v>
      </c>
    </row>
    <row r="369" spans="1:10" x14ac:dyDescent="0.25">
      <c r="A369" s="6"/>
      <c r="B369" s="7">
        <f>COUNTA($D$5:$D369)</f>
        <v>364</v>
      </c>
      <c r="C369" s="41"/>
      <c r="D369" s="7" t="s">
        <v>325</v>
      </c>
      <c r="E369" s="7">
        <v>19149598</v>
      </c>
      <c r="F369" s="7" t="str">
        <f>_xlfn.XLOOKUP(E369,[1]Hoja2!$B:$B,[1]Hoja2!$D:$D,"",0,1)</f>
        <v>Otro:Comp de pago parte 1 OSMAR</v>
      </c>
      <c r="G369" s="7"/>
      <c r="H369" s="7" t="s">
        <v>326</v>
      </c>
      <c r="I369" s="11">
        <v>44938</v>
      </c>
      <c r="J369" s="12" t="s">
        <v>543</v>
      </c>
    </row>
    <row r="370" spans="1:10" x14ac:dyDescent="0.25">
      <c r="A370" s="6"/>
      <c r="B370" s="7">
        <f>COUNTA($D$5:$D370)</f>
        <v>365</v>
      </c>
      <c r="C370" s="41" t="s">
        <v>771</v>
      </c>
      <c r="D370" s="7" t="s">
        <v>828</v>
      </c>
      <c r="E370" s="7">
        <v>19314399</v>
      </c>
      <c r="F370" s="7" t="str">
        <f>_xlfn.XLOOKUP(E370,[1]Hoja2!$B:$B,[1]Hoja2!$D:$D,"",0,1)</f>
        <v/>
      </c>
      <c r="G370" s="7"/>
      <c r="H370" s="7" t="s">
        <v>830</v>
      </c>
      <c r="I370" s="11">
        <v>45819</v>
      </c>
      <c r="J370" s="12" t="s">
        <v>543</v>
      </c>
    </row>
    <row r="371" spans="1:10" x14ac:dyDescent="0.25">
      <c r="A371" s="6"/>
      <c r="B371" s="7">
        <f>COUNTA($D$5:$D371)</f>
        <v>366</v>
      </c>
      <c r="C371" s="41" t="s">
        <v>771</v>
      </c>
      <c r="D371" s="7" t="s">
        <v>829</v>
      </c>
      <c r="E371" s="7">
        <v>19314456</v>
      </c>
      <c r="F371" s="7" t="str">
        <f>_xlfn.XLOOKUP(E371,[1]Hoja2!$B:$B,[1]Hoja2!$D:$D,"",0,1)</f>
        <v/>
      </c>
      <c r="G371" s="7"/>
      <c r="H371" s="7" t="s">
        <v>831</v>
      </c>
      <c r="I371" s="11">
        <v>45668</v>
      </c>
      <c r="J371" s="12" t="s">
        <v>543</v>
      </c>
    </row>
    <row r="372" spans="1:10" x14ac:dyDescent="0.25">
      <c r="A372" s="6"/>
      <c r="B372" s="7">
        <f>COUNTA($D$5:$D372)</f>
        <v>367</v>
      </c>
      <c r="C372" s="41" t="s">
        <v>771</v>
      </c>
      <c r="D372" s="7" t="s">
        <v>839</v>
      </c>
      <c r="E372" s="3">
        <v>19357556</v>
      </c>
      <c r="F372" s="7"/>
      <c r="G372" s="7"/>
      <c r="H372" s="7" t="s">
        <v>35</v>
      </c>
      <c r="I372" s="11">
        <v>45027</v>
      </c>
      <c r="J372" s="12" t="s">
        <v>543</v>
      </c>
    </row>
    <row r="373" spans="1:10" x14ac:dyDescent="0.25">
      <c r="A373" s="6"/>
      <c r="B373" s="7">
        <f>COUNTA($D$5:$D373)</f>
        <v>368</v>
      </c>
      <c r="C373" s="41" t="s">
        <v>771</v>
      </c>
      <c r="D373" s="7" t="s">
        <v>896</v>
      </c>
      <c r="E373" s="3">
        <v>19359901</v>
      </c>
      <c r="F373" s="7" t="str">
        <f>_xlfn.XLOOKUP(E373,[1]Hoja2!$B:$B,[1]Hoja2!$D:$D,"",0,1)</f>
        <v/>
      </c>
      <c r="G373" s="7"/>
      <c r="H373" s="7" t="s">
        <v>35</v>
      </c>
      <c r="I373" s="11">
        <v>44690</v>
      </c>
      <c r="J373" s="12" t="s">
        <v>543</v>
      </c>
    </row>
    <row r="374" spans="1:10" x14ac:dyDescent="0.25">
      <c r="A374" s="6"/>
      <c r="B374" s="7">
        <f>COUNTA($D$5:$D374)</f>
        <v>369</v>
      </c>
      <c r="C374" s="41" t="s">
        <v>771</v>
      </c>
      <c r="D374" s="7" t="s">
        <v>897</v>
      </c>
      <c r="E374" s="3">
        <v>19361927</v>
      </c>
      <c r="F374" s="7" t="str">
        <f>_xlfn.XLOOKUP(E374,[1]Hoja2!$B:$B,[1]Hoja2!$D:$D,"",0,1)</f>
        <v/>
      </c>
      <c r="G374" s="7"/>
      <c r="H374" s="7" t="s">
        <v>35</v>
      </c>
      <c r="I374" s="11">
        <v>45509</v>
      </c>
      <c r="J374" s="12" t="s">
        <v>543</v>
      </c>
    </row>
    <row r="375" spans="1:10" x14ac:dyDescent="0.25">
      <c r="A375" s="6"/>
      <c r="B375" s="7">
        <f>COUNTA($D$5:$D375)</f>
        <v>370</v>
      </c>
      <c r="C375" s="41" t="s">
        <v>771</v>
      </c>
      <c r="D375" s="7" t="s">
        <v>898</v>
      </c>
      <c r="E375" s="3">
        <v>19362118</v>
      </c>
      <c r="F375" s="7" t="str">
        <f>_xlfn.XLOOKUP(E375,[1]Hoja2!$B:$B,[1]Hoja2!$D:$D,"",0,1)</f>
        <v/>
      </c>
      <c r="G375" s="7"/>
      <c r="H375" s="7" t="s">
        <v>35</v>
      </c>
      <c r="I375" s="11">
        <v>45512</v>
      </c>
      <c r="J375" s="12" t="s">
        <v>543</v>
      </c>
    </row>
    <row r="376" spans="1:10" x14ac:dyDescent="0.25">
      <c r="A376" s="6"/>
      <c r="B376" s="7">
        <f>COUNTA($D$5:$D376)</f>
        <v>371</v>
      </c>
      <c r="C376" s="41" t="s">
        <v>771</v>
      </c>
      <c r="D376" s="7" t="s">
        <v>899</v>
      </c>
      <c r="E376" s="7">
        <v>19362244</v>
      </c>
      <c r="F376" s="7" t="str">
        <f>_xlfn.XLOOKUP(E376,[1]Hoja2!$B:$B,[1]Hoja2!$D:$D,"",0,1)</f>
        <v/>
      </c>
      <c r="G376" s="7"/>
      <c r="H376" s="7" t="s">
        <v>35</v>
      </c>
      <c r="I376" s="11">
        <v>45310</v>
      </c>
      <c r="J376" s="12" t="s">
        <v>543</v>
      </c>
    </row>
    <row r="377" spans="1:10" x14ac:dyDescent="0.25">
      <c r="A377" s="6"/>
      <c r="B377" s="7">
        <f>COUNTA($D$5:$D377)</f>
        <v>372</v>
      </c>
      <c r="C377" s="41" t="s">
        <v>771</v>
      </c>
      <c r="D377" s="7" t="s">
        <v>900</v>
      </c>
      <c r="E377" s="7">
        <v>19362418</v>
      </c>
      <c r="F377" s="7" t="str">
        <f>_xlfn.XLOOKUP(E377,[1]Hoja2!$B:$B,[1]Hoja2!$D:$D,"",0,1)</f>
        <v/>
      </c>
      <c r="G377" s="6"/>
      <c r="H377" s="63" t="s">
        <v>35</v>
      </c>
      <c r="I377" s="11">
        <v>44861</v>
      </c>
      <c r="J377" s="12" t="s">
        <v>543</v>
      </c>
    </row>
    <row r="378" spans="1:10" x14ac:dyDescent="0.25">
      <c r="A378" s="6"/>
      <c r="B378" s="7">
        <f>COUNTA($D$5:$D378)</f>
        <v>373</v>
      </c>
      <c r="C378" s="41" t="s">
        <v>771</v>
      </c>
      <c r="D378" s="7" t="s">
        <v>901</v>
      </c>
      <c r="E378" s="7">
        <v>19363070</v>
      </c>
      <c r="F378" s="7" t="str">
        <f>_xlfn.XLOOKUP(E378,[1]Hoja2!$B:$B,[1]Hoja2!$D:$D,"",0,1)</f>
        <v/>
      </c>
      <c r="G378" s="7"/>
      <c r="H378" s="7" t="s">
        <v>902</v>
      </c>
      <c r="I378" s="11">
        <v>44536</v>
      </c>
      <c r="J378" s="12" t="s">
        <v>543</v>
      </c>
    </row>
    <row r="379" spans="1:10" x14ac:dyDescent="0.25">
      <c r="A379" s="6"/>
      <c r="B379" s="7">
        <f>COUNTA($D$5:$D379)</f>
        <v>374</v>
      </c>
      <c r="C379" s="41" t="s">
        <v>771</v>
      </c>
      <c r="D379" s="7" t="s">
        <v>903</v>
      </c>
      <c r="E379" s="7">
        <v>19363443</v>
      </c>
      <c r="F379" s="7" t="str">
        <f>_xlfn.XLOOKUP(E379,[1]Hoja2!$B:$B,[1]Hoja2!$D:$D,"",0,1)</f>
        <v/>
      </c>
      <c r="G379" s="7"/>
      <c r="H379" s="7" t="s">
        <v>904</v>
      </c>
      <c r="I379" s="11">
        <v>44732</v>
      </c>
      <c r="J379" s="12" t="s">
        <v>543</v>
      </c>
    </row>
    <row r="380" spans="1:10" x14ac:dyDescent="0.25">
      <c r="A380" s="6"/>
      <c r="B380" s="7">
        <f>COUNTA($D$5:$D380)</f>
        <v>375</v>
      </c>
      <c r="C380" s="41" t="s">
        <v>771</v>
      </c>
      <c r="D380" s="7" t="s">
        <v>905</v>
      </c>
      <c r="E380" s="7">
        <v>19363605</v>
      </c>
      <c r="F380" s="7" t="str">
        <f>_xlfn.XLOOKUP(E380,[1]Hoja2!$B:$B,[1]Hoja2!$D:$D,"",0,1)</f>
        <v/>
      </c>
      <c r="G380" s="7"/>
      <c r="H380" s="7" t="s">
        <v>906</v>
      </c>
      <c r="I380" s="11">
        <v>44754</v>
      </c>
      <c r="J380" s="12" t="s">
        <v>543</v>
      </c>
    </row>
    <row r="381" spans="1:10" x14ac:dyDescent="0.25">
      <c r="A381" s="6"/>
      <c r="B381" s="7">
        <f>COUNTA($D$5:$D381)</f>
        <v>376</v>
      </c>
      <c r="C381" s="41" t="s">
        <v>771</v>
      </c>
      <c r="D381" s="7" t="s">
        <v>907</v>
      </c>
      <c r="E381" s="7">
        <v>19363764</v>
      </c>
      <c r="F381" s="7" t="str">
        <f>_xlfn.XLOOKUP(E381,[1]Hoja2!$B:$B,[1]Hoja2!$D:$D,"",0,1)</f>
        <v/>
      </c>
      <c r="G381" s="7"/>
      <c r="H381" s="7" t="s">
        <v>908</v>
      </c>
      <c r="I381" s="11">
        <v>44706</v>
      </c>
      <c r="J381" s="12" t="s">
        <v>543</v>
      </c>
    </row>
    <row r="382" spans="1:10" x14ac:dyDescent="0.25">
      <c r="A382" s="6"/>
      <c r="B382" s="7">
        <f>COUNTA($D$5:$D382)</f>
        <v>377</v>
      </c>
      <c r="C382" s="41" t="s">
        <v>771</v>
      </c>
      <c r="D382" s="7" t="s">
        <v>909</v>
      </c>
      <c r="E382" s="7">
        <v>19363838</v>
      </c>
      <c r="F382" s="7" t="str">
        <f>_xlfn.XLOOKUP(E382,[1]Hoja2!$B:$B,[1]Hoja2!$D:$D,"",0,1)</f>
        <v/>
      </c>
      <c r="G382" s="7"/>
      <c r="H382" s="7" t="s">
        <v>910</v>
      </c>
      <c r="I382" s="11">
        <v>44715</v>
      </c>
      <c r="J382" s="12" t="s">
        <v>543</v>
      </c>
    </row>
    <row r="383" spans="1:10" x14ac:dyDescent="0.25">
      <c r="A383" s="6"/>
      <c r="B383" s="7">
        <f>COUNTA($D$5:$D383)</f>
        <v>378</v>
      </c>
      <c r="C383" s="41" t="s">
        <v>771</v>
      </c>
      <c r="D383" s="7" t="s">
        <v>911</v>
      </c>
      <c r="E383" s="7">
        <v>19364148</v>
      </c>
      <c r="F383" s="7" t="str">
        <f>_xlfn.XLOOKUP(E383,[1]Hoja2!$B:$B,[1]Hoja2!$D:$D,"",0,1)</f>
        <v/>
      </c>
      <c r="G383" s="7"/>
      <c r="H383" s="7" t="s">
        <v>912</v>
      </c>
      <c r="I383" s="11">
        <v>44592</v>
      </c>
      <c r="J383" s="12" t="s">
        <v>543</v>
      </c>
    </row>
    <row r="384" spans="1:10" x14ac:dyDescent="0.25">
      <c r="A384" s="6"/>
      <c r="B384" s="7">
        <f>COUNTA($D$5:$D384)</f>
        <v>379</v>
      </c>
      <c r="C384" s="41" t="s">
        <v>771</v>
      </c>
      <c r="D384" s="7" t="s">
        <v>913</v>
      </c>
      <c r="E384" s="7">
        <v>19364212</v>
      </c>
      <c r="F384" s="7" t="str">
        <f>_xlfn.XLOOKUP(E384,[1]Hoja2!$B:$B,[1]Hoja2!$D:$D,"",0,1)</f>
        <v/>
      </c>
      <c r="G384" s="7"/>
      <c r="H384" s="7" t="s">
        <v>914</v>
      </c>
      <c r="I384" s="11">
        <v>44620</v>
      </c>
      <c r="J384" s="12" t="s">
        <v>543</v>
      </c>
    </row>
    <row r="385" spans="1:10" x14ac:dyDescent="0.25">
      <c r="A385" s="6"/>
      <c r="B385" s="7">
        <f>COUNTA($D$5:$D385)</f>
        <v>380</v>
      </c>
      <c r="C385" s="41" t="s">
        <v>771</v>
      </c>
      <c r="D385" s="7" t="s">
        <v>915</v>
      </c>
      <c r="E385" s="7">
        <v>19364301</v>
      </c>
      <c r="F385" s="7" t="str">
        <f>_xlfn.XLOOKUP(E385,[1]Hoja2!$B:$B,[1]Hoja2!$D:$D,"",0,1)</f>
        <v/>
      </c>
      <c r="G385" s="7"/>
      <c r="H385" s="3" t="s">
        <v>918</v>
      </c>
      <c r="I385" s="11">
        <v>44652</v>
      </c>
      <c r="J385" s="12" t="s">
        <v>543</v>
      </c>
    </row>
    <row r="386" spans="1:10" x14ac:dyDescent="0.25">
      <c r="A386" s="6"/>
      <c r="B386" s="7">
        <f>COUNTA($D$5:$D386)</f>
        <v>381</v>
      </c>
      <c r="C386" s="41" t="s">
        <v>771</v>
      </c>
      <c r="D386" s="7" t="s">
        <v>916</v>
      </c>
      <c r="E386" s="7">
        <v>19364405</v>
      </c>
      <c r="F386" s="7" t="str">
        <f>_xlfn.XLOOKUP(E386,[1]Hoja2!$B:$B,[1]Hoja2!$D:$D,"",0,1)</f>
        <v/>
      </c>
      <c r="G386" s="7"/>
      <c r="H386" s="7" t="s">
        <v>917</v>
      </c>
      <c r="I386" s="11">
        <v>44665</v>
      </c>
      <c r="J386" s="12" t="s">
        <v>543</v>
      </c>
    </row>
    <row r="387" spans="1:10" x14ac:dyDescent="0.25">
      <c r="A387" s="6"/>
      <c r="B387" s="7">
        <f>COUNTA($D$5:$D387)</f>
        <v>382</v>
      </c>
      <c r="C387" s="41" t="s">
        <v>771</v>
      </c>
      <c r="D387" s="7" t="s">
        <v>919</v>
      </c>
      <c r="E387" s="7">
        <v>19364534</v>
      </c>
      <c r="F387" s="7" t="str">
        <f>_xlfn.XLOOKUP(E387,[1]Hoja2!$B:$B,[1]Hoja2!$D:$D,"",0,1)</f>
        <v/>
      </c>
      <c r="G387" s="7"/>
      <c r="H387" s="7" t="s">
        <v>920</v>
      </c>
      <c r="I387" s="11">
        <v>44623</v>
      </c>
      <c r="J387" s="12" t="s">
        <v>543</v>
      </c>
    </row>
    <row r="388" spans="1:10" x14ac:dyDescent="0.25">
      <c r="A388" s="6"/>
      <c r="B388" s="7">
        <f>COUNTA($D$5:$D388)</f>
        <v>383</v>
      </c>
      <c r="C388" s="41" t="s">
        <v>771</v>
      </c>
      <c r="D388" s="7" t="s">
        <v>921</v>
      </c>
      <c r="E388" s="7">
        <v>19364746</v>
      </c>
      <c r="F388" s="7"/>
      <c r="G388" s="7"/>
      <c r="H388" s="7" t="s">
        <v>922</v>
      </c>
      <c r="I388" s="11">
        <v>44862</v>
      </c>
      <c r="J388" s="12" t="s">
        <v>543</v>
      </c>
    </row>
    <row r="389" spans="1:10" x14ac:dyDescent="0.25">
      <c r="A389" s="6"/>
      <c r="B389" s="7">
        <f>COUNTA($D$5:$D389)</f>
        <v>384</v>
      </c>
      <c r="C389" s="41"/>
      <c r="D389" s="7" t="s">
        <v>925</v>
      </c>
      <c r="E389" s="7">
        <v>19365562</v>
      </c>
      <c r="F389" s="7"/>
      <c r="G389" s="7"/>
      <c r="H389" s="7" t="s">
        <v>927</v>
      </c>
      <c r="I389" s="11">
        <v>45282</v>
      </c>
      <c r="J389" s="12" t="s">
        <v>543</v>
      </c>
    </row>
    <row r="390" spans="1:10" x14ac:dyDescent="0.25">
      <c r="A390" s="6"/>
      <c r="B390" s="7">
        <f>COUNTA($D$5:$D390)</f>
        <v>385</v>
      </c>
      <c r="C390" s="41"/>
      <c r="D390" s="7" t="s">
        <v>928</v>
      </c>
      <c r="E390" s="7">
        <v>19365623</v>
      </c>
      <c r="F390" s="7"/>
      <c r="G390" s="7"/>
      <c r="H390" s="7" t="s">
        <v>926</v>
      </c>
      <c r="I390" s="11">
        <v>45310</v>
      </c>
      <c r="J390" s="12" t="s">
        <v>543</v>
      </c>
    </row>
    <row r="391" spans="1:10" x14ac:dyDescent="0.25">
      <c r="A391" s="6"/>
      <c r="B391" s="7">
        <f>COUNTA($D$5:$D391)</f>
        <v>386</v>
      </c>
      <c r="C391" s="41"/>
      <c r="D391" s="7" t="s">
        <v>923</v>
      </c>
      <c r="E391" s="7">
        <v>19365754</v>
      </c>
      <c r="F391" s="7"/>
      <c r="G391" s="7"/>
      <c r="H391" s="7" t="s">
        <v>929</v>
      </c>
      <c r="I391" s="11">
        <v>44950</v>
      </c>
      <c r="J391" s="12" t="s">
        <v>543</v>
      </c>
    </row>
    <row r="392" spans="1:10" x14ac:dyDescent="0.25">
      <c r="A392" s="6"/>
      <c r="B392" s="7">
        <f>COUNTA($D$5:$D392)</f>
        <v>387</v>
      </c>
      <c r="C392" s="41"/>
      <c r="D392" s="7" t="s">
        <v>924</v>
      </c>
      <c r="E392" s="7">
        <v>19365799</v>
      </c>
      <c r="F392" s="7"/>
      <c r="G392" s="7"/>
      <c r="H392" s="7" t="s">
        <v>930</v>
      </c>
      <c r="I392" s="11">
        <v>44977</v>
      </c>
      <c r="J392" s="12" t="s">
        <v>543</v>
      </c>
    </row>
    <row r="393" spans="1:10" x14ac:dyDescent="0.25">
      <c r="A393" s="6"/>
      <c r="B393" s="7">
        <f>COUNTA($D$5:$D393)</f>
        <v>388</v>
      </c>
      <c r="C393" s="41"/>
      <c r="D393" s="7" t="s">
        <v>933</v>
      </c>
      <c r="E393" s="7">
        <v>19365894</v>
      </c>
      <c r="F393" s="7"/>
      <c r="G393" s="7"/>
      <c r="H393" s="7" t="s">
        <v>932</v>
      </c>
      <c r="I393" s="11">
        <v>45013</v>
      </c>
      <c r="J393" s="12" t="s">
        <v>543</v>
      </c>
    </row>
    <row r="394" spans="1:10" x14ac:dyDescent="0.25">
      <c r="A394" s="6"/>
      <c r="B394" s="7">
        <f>COUNTA($D$5:$D394)</f>
        <v>389</v>
      </c>
      <c r="C394" s="41"/>
      <c r="D394" s="7" t="s">
        <v>934</v>
      </c>
      <c r="E394" s="7">
        <v>19365932</v>
      </c>
      <c r="F394" s="7"/>
      <c r="G394" s="7"/>
      <c r="H394" s="7" t="s">
        <v>935</v>
      </c>
      <c r="I394" s="11">
        <v>45139</v>
      </c>
      <c r="J394" s="12" t="s">
        <v>543</v>
      </c>
    </row>
    <row r="395" spans="1:10" x14ac:dyDescent="0.25">
      <c r="A395" s="6"/>
      <c r="B395" s="7">
        <f>COUNTA($D$5:$D395)</f>
        <v>390</v>
      </c>
      <c r="C395" s="41"/>
      <c r="D395" s="7" t="s">
        <v>936</v>
      </c>
      <c r="E395" s="7">
        <v>19366030</v>
      </c>
      <c r="F395" s="7"/>
      <c r="G395" s="7"/>
      <c r="H395" s="7" t="s">
        <v>937</v>
      </c>
      <c r="I395" s="11">
        <v>45163</v>
      </c>
      <c r="J395" s="12" t="s">
        <v>543</v>
      </c>
    </row>
    <row r="396" spans="1:10" x14ac:dyDescent="0.25">
      <c r="A396" s="6"/>
      <c r="B396" s="7">
        <f>COUNTA($D$5:$D396)</f>
        <v>391</v>
      </c>
      <c r="C396" s="41"/>
      <c r="D396" s="7" t="s">
        <v>938</v>
      </c>
      <c r="E396" s="7">
        <v>19366074</v>
      </c>
      <c r="F396" s="7"/>
      <c r="G396" s="7"/>
      <c r="H396" s="7" t="s">
        <v>35</v>
      </c>
      <c r="I396" s="11">
        <v>44984</v>
      </c>
      <c r="J396" s="12" t="s">
        <v>543</v>
      </c>
    </row>
    <row r="397" spans="1:10" x14ac:dyDescent="0.25">
      <c r="A397" s="6"/>
      <c r="B397" s="7">
        <f>COUNTA($D$5:$D397)</f>
        <v>392</v>
      </c>
      <c r="C397" s="41"/>
      <c r="D397" s="7" t="s">
        <v>939</v>
      </c>
      <c r="E397" s="7">
        <v>19366178</v>
      </c>
      <c r="F397" s="7"/>
      <c r="G397" s="7"/>
      <c r="H397" s="7" t="s">
        <v>940</v>
      </c>
      <c r="I397" s="11">
        <v>44958</v>
      </c>
      <c r="J397" s="12" t="s">
        <v>543</v>
      </c>
    </row>
    <row r="398" spans="1:10" x14ac:dyDescent="0.25">
      <c r="A398" s="6"/>
      <c r="B398" s="7">
        <f>COUNTA($D$5:$D398)</f>
        <v>393</v>
      </c>
      <c r="C398" s="41"/>
      <c r="D398" s="7" t="s">
        <v>941</v>
      </c>
      <c r="E398" s="7">
        <v>19366195</v>
      </c>
      <c r="F398" s="7"/>
      <c r="G398" s="7"/>
      <c r="H398" s="7" t="s">
        <v>940</v>
      </c>
      <c r="I398" s="11">
        <v>45052</v>
      </c>
      <c r="J398" s="12" t="s">
        <v>543</v>
      </c>
    </row>
    <row r="399" spans="1:10" x14ac:dyDescent="0.25">
      <c r="A399" s="6"/>
      <c r="B399" s="7">
        <f>COUNTA($D$5:$D399)</f>
        <v>394</v>
      </c>
      <c r="C399" s="41"/>
      <c r="D399" s="7" t="s">
        <v>942</v>
      </c>
      <c r="E399" s="7">
        <v>19366229</v>
      </c>
      <c r="F399" s="7"/>
      <c r="G399" s="7"/>
      <c r="H399" s="7" t="s">
        <v>940</v>
      </c>
      <c r="I399" s="11">
        <v>45002</v>
      </c>
      <c r="J399" s="12" t="s">
        <v>543</v>
      </c>
    </row>
    <row r="400" spans="1:10" x14ac:dyDescent="0.25">
      <c r="A400" s="6"/>
      <c r="B400" s="7">
        <f>COUNTA($D$5:$D400)</f>
        <v>395</v>
      </c>
      <c r="C400" s="41"/>
      <c r="D400" s="7" t="s">
        <v>943</v>
      </c>
      <c r="E400" s="7">
        <v>19370802</v>
      </c>
      <c r="F400" s="7"/>
      <c r="G400" s="7"/>
      <c r="H400" s="7" t="s">
        <v>940</v>
      </c>
      <c r="I400" s="11">
        <v>44977</v>
      </c>
      <c r="J400" s="12" t="s">
        <v>543</v>
      </c>
    </row>
    <row r="401" spans="1:10" x14ac:dyDescent="0.25">
      <c r="A401" s="6"/>
      <c r="B401" s="7">
        <f>COUNTA($D$5:$D401)</f>
        <v>396</v>
      </c>
      <c r="C401" s="41"/>
      <c r="D401" s="7" t="s">
        <v>944</v>
      </c>
      <c r="E401" s="7">
        <v>19370882</v>
      </c>
      <c r="F401" s="7"/>
      <c r="G401" s="7"/>
      <c r="H401" s="7" t="s">
        <v>940</v>
      </c>
      <c r="I401" s="11">
        <v>44977</v>
      </c>
      <c r="J401" s="12" t="s">
        <v>543</v>
      </c>
    </row>
    <row r="402" spans="1:10" x14ac:dyDescent="0.25">
      <c r="A402" s="6"/>
      <c r="B402" s="7">
        <f>COUNTA($D$5:$D402)</f>
        <v>397</v>
      </c>
      <c r="C402" s="41"/>
      <c r="D402" s="7" t="s">
        <v>945</v>
      </c>
      <c r="E402" s="7">
        <v>19371057</v>
      </c>
      <c r="F402" s="7"/>
      <c r="G402" s="7"/>
      <c r="H402" s="7" t="s">
        <v>940</v>
      </c>
      <c r="I402" s="11">
        <v>45163</v>
      </c>
      <c r="J402" s="12" t="s">
        <v>543</v>
      </c>
    </row>
    <row r="403" spans="1:10" x14ac:dyDescent="0.25">
      <c r="A403" s="6"/>
      <c r="B403" s="7">
        <f>COUNTA($D$5:$D403)</f>
        <v>398</v>
      </c>
      <c r="C403" s="41"/>
      <c r="D403" s="7" t="s">
        <v>946</v>
      </c>
      <c r="E403" s="7">
        <v>19371154</v>
      </c>
      <c r="F403" s="7"/>
      <c r="G403" s="7"/>
      <c r="H403" s="7" t="s">
        <v>940</v>
      </c>
      <c r="I403" s="11">
        <v>44953</v>
      </c>
      <c r="J403" s="12" t="s">
        <v>543</v>
      </c>
    </row>
    <row r="404" spans="1:10" x14ac:dyDescent="0.25">
      <c r="A404" s="6"/>
      <c r="B404" s="7">
        <f>COUNTA($D$5:$D404)</f>
        <v>399</v>
      </c>
      <c r="C404" s="41"/>
      <c r="D404" s="7" t="s">
        <v>947</v>
      </c>
      <c r="E404" s="7">
        <v>19371224</v>
      </c>
      <c r="F404" s="7"/>
      <c r="G404" s="7"/>
      <c r="H404" s="7" t="s">
        <v>940</v>
      </c>
      <c r="I404" s="11">
        <v>45043</v>
      </c>
      <c r="J404" s="12" t="s">
        <v>543</v>
      </c>
    </row>
    <row r="405" spans="1:10" x14ac:dyDescent="0.25">
      <c r="A405" s="6"/>
      <c r="B405" s="7">
        <f>COUNTA($D$5:$D405)</f>
        <v>400</v>
      </c>
      <c r="C405" s="41"/>
      <c r="D405" s="7" t="s">
        <v>948</v>
      </c>
      <c r="E405" s="7">
        <v>19371276</v>
      </c>
      <c r="F405" s="7"/>
      <c r="G405" s="7"/>
      <c r="H405" s="7" t="s">
        <v>940</v>
      </c>
      <c r="I405" s="11">
        <v>45013</v>
      </c>
      <c r="J405" s="12" t="s">
        <v>543</v>
      </c>
    </row>
    <row r="406" spans="1:10" x14ac:dyDescent="0.25">
      <c r="A406" s="6"/>
      <c r="B406" s="7">
        <f>COUNTA($D$5:$D406)</f>
        <v>401</v>
      </c>
      <c r="C406" s="41"/>
      <c r="D406" s="7" t="s">
        <v>949</v>
      </c>
      <c r="E406" s="7">
        <v>19371361</v>
      </c>
      <c r="F406" s="7"/>
      <c r="G406" s="7"/>
      <c r="H406" s="7" t="s">
        <v>940</v>
      </c>
      <c r="I406" s="11">
        <v>45288</v>
      </c>
      <c r="J406" s="12" t="s">
        <v>543</v>
      </c>
    </row>
    <row r="407" spans="1:10" x14ac:dyDescent="0.25">
      <c r="A407" s="6"/>
      <c r="B407" s="7">
        <f>COUNTA($D$5:$D407)</f>
        <v>402</v>
      </c>
      <c r="C407" s="41"/>
      <c r="D407" s="7" t="s">
        <v>950</v>
      </c>
      <c r="E407" s="7">
        <v>19371490</v>
      </c>
      <c r="F407" s="7"/>
      <c r="G407" s="7"/>
      <c r="H407" s="7" t="s">
        <v>940</v>
      </c>
      <c r="I407" s="11">
        <v>45077</v>
      </c>
      <c r="J407" s="12" t="s">
        <v>543</v>
      </c>
    </row>
    <row r="408" spans="1:10" x14ac:dyDescent="0.25">
      <c r="A408" s="6"/>
      <c r="B408" s="7">
        <f>COUNTA($D$5:$D408)</f>
        <v>403</v>
      </c>
      <c r="C408" s="41"/>
      <c r="D408" s="7" t="s">
        <v>951</v>
      </c>
      <c r="E408" s="7">
        <v>19371601</v>
      </c>
      <c r="F408" s="7"/>
      <c r="G408" s="7"/>
      <c r="H408" s="7" t="s">
        <v>952</v>
      </c>
      <c r="I408" s="11">
        <v>44862</v>
      </c>
      <c r="J408" s="12" t="s">
        <v>543</v>
      </c>
    </row>
    <row r="409" spans="1:10" x14ac:dyDescent="0.25">
      <c r="A409" s="6"/>
      <c r="B409" s="7">
        <f>COUNTA($D$5:$D409)</f>
        <v>404</v>
      </c>
      <c r="C409" s="41"/>
      <c r="D409" s="7" t="s">
        <v>953</v>
      </c>
      <c r="E409" s="7">
        <v>19372248</v>
      </c>
      <c r="F409" s="7"/>
      <c r="G409" s="7"/>
      <c r="H409" s="7" t="s">
        <v>954</v>
      </c>
      <c r="I409" s="11">
        <v>45100</v>
      </c>
      <c r="J409" s="12" t="s">
        <v>543</v>
      </c>
    </row>
    <row r="410" spans="1:10" x14ac:dyDescent="0.25">
      <c r="A410" s="6"/>
      <c r="B410" s="7">
        <f>COUNTA($D$5:$D410)</f>
        <v>405</v>
      </c>
      <c r="C410" s="41"/>
      <c r="D410" s="7" t="s">
        <v>955</v>
      </c>
      <c r="E410" s="7">
        <v>19372384</v>
      </c>
      <c r="F410" s="7"/>
      <c r="G410" s="7"/>
      <c r="H410" s="7" t="s">
        <v>956</v>
      </c>
      <c r="I410" s="11">
        <v>45291</v>
      </c>
      <c r="J410" s="12" t="s">
        <v>543</v>
      </c>
    </row>
    <row r="411" spans="1:10" x14ac:dyDescent="0.25">
      <c r="A411" s="6"/>
      <c r="B411" s="7">
        <f>COUNTA($D$5:$D411)</f>
        <v>406</v>
      </c>
      <c r="C411" s="41"/>
      <c r="D411" s="7" t="s">
        <v>957</v>
      </c>
      <c r="E411" s="7">
        <v>19372517</v>
      </c>
      <c r="F411" s="7"/>
      <c r="G411" s="7"/>
      <c r="H411" s="7" t="s">
        <v>958</v>
      </c>
      <c r="I411" s="11">
        <v>45322</v>
      </c>
      <c r="J411" s="12" t="s">
        <v>543</v>
      </c>
    </row>
    <row r="412" spans="1:10" x14ac:dyDescent="0.25">
      <c r="A412" s="6"/>
      <c r="B412" s="7">
        <f>COUNTA($D$5:$D412)</f>
        <v>407</v>
      </c>
      <c r="C412" s="41"/>
      <c r="D412" s="7" t="s">
        <v>960</v>
      </c>
      <c r="E412" s="7">
        <v>19372692</v>
      </c>
      <c r="F412" s="7"/>
      <c r="G412" s="7"/>
      <c r="H412" s="7" t="s">
        <v>959</v>
      </c>
      <c r="I412" s="11">
        <v>45509</v>
      </c>
      <c r="J412" s="12" t="s">
        <v>543</v>
      </c>
    </row>
    <row r="413" spans="1:10" x14ac:dyDescent="0.25">
      <c r="A413" s="6"/>
      <c r="B413" s="7">
        <f>COUNTA($D$5:$D413)</f>
        <v>408</v>
      </c>
      <c r="C413" s="41"/>
      <c r="D413" s="7" t="s">
        <v>961</v>
      </c>
      <c r="E413" s="7">
        <v>19373055</v>
      </c>
      <c r="F413" s="7"/>
      <c r="G413" s="7"/>
      <c r="H413" s="7" t="s">
        <v>962</v>
      </c>
      <c r="I413" s="11">
        <v>45338</v>
      </c>
      <c r="J413" s="12" t="s">
        <v>543</v>
      </c>
    </row>
    <row r="414" spans="1:10" x14ac:dyDescent="0.25">
      <c r="A414" s="6"/>
      <c r="B414" s="7">
        <f>COUNTA($D$5:$D414)</f>
        <v>409</v>
      </c>
      <c r="C414" s="41"/>
      <c r="D414" s="7" t="s">
        <v>963</v>
      </c>
      <c r="E414" s="7">
        <v>19373119</v>
      </c>
      <c r="F414" s="7"/>
      <c r="G414" s="7"/>
      <c r="H414" s="7" t="s">
        <v>966</v>
      </c>
      <c r="I414" s="11">
        <v>45351</v>
      </c>
      <c r="J414" s="12" t="s">
        <v>543</v>
      </c>
    </row>
    <row r="415" spans="1:10" x14ac:dyDescent="0.25">
      <c r="A415" s="6"/>
      <c r="B415" s="7">
        <f>COUNTA($D$5:$D415)</f>
        <v>410</v>
      </c>
      <c r="C415" s="41"/>
      <c r="D415" s="7" t="s">
        <v>965</v>
      </c>
      <c r="E415" s="7">
        <v>19373324</v>
      </c>
      <c r="F415" s="7"/>
      <c r="G415" s="7"/>
      <c r="H415" s="7" t="s">
        <v>964</v>
      </c>
      <c r="I415" s="11">
        <v>45378</v>
      </c>
      <c r="J415" s="12" t="s">
        <v>543</v>
      </c>
    </row>
    <row r="416" spans="1:10" x14ac:dyDescent="0.25">
      <c r="A416" s="6"/>
      <c r="B416" s="7">
        <f>COUNTA($D$5:$D416)</f>
        <v>411</v>
      </c>
      <c r="C416" s="41"/>
      <c r="D416" s="7" t="s">
        <v>967</v>
      </c>
      <c r="E416" s="7">
        <v>19373413</v>
      </c>
      <c r="F416" s="7"/>
      <c r="G416" s="7"/>
      <c r="H416" s="7" t="s">
        <v>969</v>
      </c>
      <c r="I416" s="11">
        <v>45404</v>
      </c>
      <c r="J416" s="12" t="s">
        <v>543</v>
      </c>
    </row>
    <row r="417" spans="1:10" x14ac:dyDescent="0.25">
      <c r="A417" s="6"/>
      <c r="B417" s="7">
        <f>COUNTA($D$5:$D417)</f>
        <v>412</v>
      </c>
      <c r="C417" s="41"/>
      <c r="D417" s="7" t="s">
        <v>968</v>
      </c>
      <c r="E417" s="7">
        <v>19373484</v>
      </c>
      <c r="F417" s="7"/>
      <c r="G417" s="7"/>
      <c r="H417" s="7" t="s">
        <v>970</v>
      </c>
      <c r="I417" s="11">
        <v>45426</v>
      </c>
      <c r="J417" s="12" t="s">
        <v>543</v>
      </c>
    </row>
    <row r="418" spans="1:10" x14ac:dyDescent="0.25">
      <c r="A418" s="6"/>
      <c r="B418" s="7">
        <f>COUNTA($D$5:$D418)</f>
        <v>413</v>
      </c>
      <c r="C418" s="41"/>
      <c r="D418" s="7" t="s">
        <v>971</v>
      </c>
      <c r="E418" s="7">
        <v>19373665</v>
      </c>
      <c r="F418" s="7"/>
      <c r="G418" s="7"/>
      <c r="H418" s="7" t="s">
        <v>972</v>
      </c>
      <c r="I418" s="11">
        <v>45310</v>
      </c>
      <c r="J418" s="12" t="s">
        <v>543</v>
      </c>
    </row>
    <row r="419" spans="1:10" x14ac:dyDescent="0.25">
      <c r="A419" s="6"/>
      <c r="B419" s="7">
        <f>COUNTA($D$5:$D419)</f>
        <v>414</v>
      </c>
      <c r="C419" s="41"/>
      <c r="D419" s="7" t="s">
        <v>973</v>
      </c>
      <c r="E419" s="7">
        <v>19373785</v>
      </c>
      <c r="F419" s="7"/>
      <c r="G419" s="7"/>
      <c r="H419" s="7" t="s">
        <v>975</v>
      </c>
      <c r="I419" s="11">
        <v>45338</v>
      </c>
      <c r="J419" s="12" t="s">
        <v>543</v>
      </c>
    </row>
    <row r="420" spans="1:10" x14ac:dyDescent="0.25">
      <c r="A420" s="6"/>
      <c r="B420" s="7">
        <f>COUNTA($D$5:$D420)</f>
        <v>415</v>
      </c>
      <c r="C420" s="41"/>
      <c r="D420" s="7" t="s">
        <v>911</v>
      </c>
      <c r="E420" s="7">
        <v>19373847</v>
      </c>
      <c r="F420" s="7"/>
      <c r="G420" s="7"/>
      <c r="H420" s="7" t="s">
        <v>974</v>
      </c>
      <c r="I420" s="11">
        <v>45378</v>
      </c>
      <c r="J420" s="12" t="s">
        <v>543</v>
      </c>
    </row>
    <row r="421" spans="1:10" x14ac:dyDescent="0.25">
      <c r="A421" s="6"/>
      <c r="B421" s="7">
        <f>COUNTA($D$5:$D421)</f>
        <v>416</v>
      </c>
      <c r="C421" s="41"/>
      <c r="D421" s="7" t="s">
        <v>976</v>
      </c>
      <c r="E421" s="7">
        <v>19374482</v>
      </c>
      <c r="F421" s="7"/>
      <c r="G421" s="7"/>
      <c r="H421" s="7" t="s">
        <v>977</v>
      </c>
      <c r="I421" s="11">
        <v>45355</v>
      </c>
      <c r="J421" s="12" t="s">
        <v>543</v>
      </c>
    </row>
    <row r="422" spans="1:10" x14ac:dyDescent="0.25">
      <c r="A422" s="6"/>
      <c r="B422" s="7">
        <f>COUNTA($D$5:$D422)</f>
        <v>417</v>
      </c>
      <c r="C422" s="41"/>
      <c r="D422" s="7" t="s">
        <v>978</v>
      </c>
      <c r="E422" s="7">
        <v>19374595</v>
      </c>
      <c r="F422" s="7"/>
      <c r="G422" s="7"/>
      <c r="H422" s="7" t="s">
        <v>979</v>
      </c>
      <c r="I422" s="11">
        <v>45378</v>
      </c>
      <c r="J422" s="12" t="s">
        <v>543</v>
      </c>
    </row>
    <row r="423" spans="1:10" x14ac:dyDescent="0.25">
      <c r="A423" s="6"/>
      <c r="B423" s="7">
        <f>COUNTA($D$5:$D423)</f>
        <v>418</v>
      </c>
      <c r="C423" s="41"/>
      <c r="D423" s="7" t="s">
        <v>980</v>
      </c>
      <c r="E423" s="7">
        <v>19374770</v>
      </c>
      <c r="F423" s="7"/>
      <c r="G423" s="7"/>
      <c r="H423" s="7" t="s">
        <v>981</v>
      </c>
      <c r="I423" s="11">
        <v>45432</v>
      </c>
      <c r="J423" s="12" t="s">
        <v>543</v>
      </c>
    </row>
    <row r="424" spans="1:10" x14ac:dyDescent="0.25">
      <c r="A424" s="6"/>
      <c r="B424" s="7">
        <f>COUNTA($D$5:$D424)</f>
        <v>419</v>
      </c>
      <c r="C424" s="41"/>
      <c r="D424" s="7" t="s">
        <v>982</v>
      </c>
      <c r="E424" s="7">
        <v>19374824</v>
      </c>
      <c r="F424" s="7"/>
      <c r="G424" s="7"/>
      <c r="H424" s="7" t="s">
        <v>983</v>
      </c>
      <c r="I424" s="11">
        <v>45481</v>
      </c>
      <c r="J424" s="12" t="s">
        <v>543</v>
      </c>
    </row>
    <row r="425" spans="1:10" x14ac:dyDescent="0.25">
      <c r="A425" s="6"/>
      <c r="B425" s="7">
        <f>COUNTA($D$5:$D425)</f>
        <v>420</v>
      </c>
      <c r="C425" s="41"/>
      <c r="D425" s="7" t="s">
        <v>984</v>
      </c>
      <c r="E425" s="7">
        <v>19375327</v>
      </c>
      <c r="F425" s="7"/>
      <c r="G425" s="7"/>
      <c r="H425" s="7" t="s">
        <v>985</v>
      </c>
      <c r="I425" s="11">
        <v>45321</v>
      </c>
      <c r="J425" s="12" t="s">
        <v>543</v>
      </c>
    </row>
    <row r="426" spans="1:10" x14ac:dyDescent="0.25">
      <c r="A426" s="6"/>
      <c r="B426" s="7"/>
      <c r="C426" s="41"/>
      <c r="D426" s="7" t="s">
        <v>986</v>
      </c>
      <c r="E426" s="7">
        <v>19375436</v>
      </c>
      <c r="F426" s="7"/>
      <c r="G426" s="7"/>
      <c r="H426" s="7" t="s">
        <v>987</v>
      </c>
      <c r="I426" s="11">
        <v>45453</v>
      </c>
      <c r="J426" s="12" t="s">
        <v>543</v>
      </c>
    </row>
    <row r="427" spans="1:10" x14ac:dyDescent="0.25">
      <c r="A427" s="6"/>
      <c r="B427" s="7"/>
      <c r="C427" s="41"/>
      <c r="D427" s="7" t="s">
        <v>988</v>
      </c>
      <c r="E427" s="7">
        <v>19375772</v>
      </c>
      <c r="F427" s="7"/>
      <c r="G427" s="7"/>
      <c r="H427" s="7" t="s">
        <v>989</v>
      </c>
      <c r="I427" s="11">
        <v>45427</v>
      </c>
      <c r="J427" s="12" t="s">
        <v>543</v>
      </c>
    </row>
    <row r="428" spans="1:10" x14ac:dyDescent="0.25">
      <c r="A428" s="6"/>
      <c r="B428" s="7"/>
      <c r="C428" s="41"/>
      <c r="D428" s="7" t="s">
        <v>990</v>
      </c>
      <c r="E428" s="7">
        <v>19375832</v>
      </c>
      <c r="F428" s="7"/>
      <c r="G428" s="7"/>
      <c r="H428" s="7" t="s">
        <v>991</v>
      </c>
      <c r="I428" s="11">
        <v>45581</v>
      </c>
      <c r="J428" s="12" t="s">
        <v>543</v>
      </c>
    </row>
    <row r="429" spans="1:10" x14ac:dyDescent="0.25">
      <c r="A429" s="6"/>
      <c r="B429" s="7"/>
      <c r="C429" s="41"/>
      <c r="D429" s="7"/>
      <c r="E429" s="7"/>
      <c r="F429" s="7"/>
      <c r="G429" s="7"/>
      <c r="H429" s="7"/>
      <c r="I429" s="11"/>
      <c r="J429" s="12"/>
    </row>
    <row r="430" spans="1:10" x14ac:dyDescent="0.25">
      <c r="A430" s="6"/>
      <c r="B430" s="7"/>
      <c r="C430" s="41"/>
      <c r="D430" s="7"/>
      <c r="E430" s="7"/>
      <c r="F430" s="7"/>
      <c r="G430" s="7"/>
      <c r="H430" s="7"/>
      <c r="I430" s="11"/>
      <c r="J430" s="12"/>
    </row>
    <row r="431" spans="1:10" x14ac:dyDescent="0.25">
      <c r="A431" s="6"/>
      <c r="B431" s="7"/>
      <c r="C431" s="41"/>
      <c r="D431" s="7"/>
      <c r="E431" s="7"/>
      <c r="F431" s="7"/>
      <c r="G431" s="7"/>
      <c r="H431" s="7"/>
      <c r="I431" s="11"/>
      <c r="J431" s="12"/>
    </row>
    <row r="432" spans="1:10" x14ac:dyDescent="0.25">
      <c r="A432" s="6"/>
      <c r="B432" s="7"/>
      <c r="C432" s="41"/>
      <c r="D432" s="7"/>
      <c r="E432" s="7"/>
      <c r="F432" s="7"/>
      <c r="G432" s="7"/>
      <c r="H432" s="7"/>
      <c r="I432" s="11"/>
      <c r="J432" s="12"/>
    </row>
    <row r="433" spans="1:10" x14ac:dyDescent="0.25">
      <c r="A433" s="6"/>
      <c r="B433" s="7"/>
      <c r="C433" s="41"/>
      <c r="D433" s="7"/>
      <c r="E433" s="7"/>
      <c r="F433" s="7"/>
      <c r="G433" s="7"/>
      <c r="H433" s="7"/>
      <c r="I433" s="11"/>
      <c r="J433" s="12"/>
    </row>
    <row r="434" spans="1:10" x14ac:dyDescent="0.25">
      <c r="A434" s="6"/>
      <c r="B434" s="7"/>
      <c r="C434" s="41"/>
      <c r="D434" s="7"/>
      <c r="E434" s="7"/>
      <c r="F434" s="7"/>
      <c r="G434" s="7"/>
      <c r="H434" s="7"/>
      <c r="I434" s="11"/>
      <c r="J434" s="12"/>
    </row>
    <row r="435" spans="1:10" x14ac:dyDescent="0.25">
      <c r="A435" s="6"/>
      <c r="B435" s="7"/>
      <c r="C435" s="41"/>
      <c r="D435" s="7"/>
      <c r="E435" s="7"/>
      <c r="F435" s="7"/>
      <c r="G435" s="7"/>
      <c r="H435" s="7"/>
      <c r="I435" s="11"/>
      <c r="J435" s="12"/>
    </row>
    <row r="436" spans="1:10" x14ac:dyDescent="0.25">
      <c r="A436" s="6"/>
      <c r="B436" s="7"/>
      <c r="C436" s="41"/>
      <c r="D436" s="7"/>
      <c r="E436" s="7"/>
      <c r="F436" s="7"/>
      <c r="G436" s="7"/>
      <c r="H436" s="7"/>
      <c r="I436" s="11"/>
      <c r="J436" s="12"/>
    </row>
    <row r="437" spans="1:10" x14ac:dyDescent="0.25">
      <c r="A437" s="6"/>
      <c r="B437" s="7"/>
      <c r="C437" s="41"/>
      <c r="D437" s="7"/>
      <c r="E437" s="7"/>
      <c r="F437" s="7"/>
      <c r="G437" s="7"/>
      <c r="H437" s="7"/>
      <c r="I437" s="11"/>
      <c r="J437" s="12"/>
    </row>
    <row r="438" spans="1:10" x14ac:dyDescent="0.25">
      <c r="A438" s="6"/>
      <c r="B438" s="7"/>
      <c r="C438" s="41"/>
      <c r="D438" s="7"/>
      <c r="E438" s="7"/>
      <c r="F438" s="7"/>
      <c r="G438" s="7"/>
      <c r="H438" s="7"/>
      <c r="I438" s="11"/>
      <c r="J438" s="12"/>
    </row>
    <row r="439" spans="1:10" x14ac:dyDescent="0.25">
      <c r="A439" s="6"/>
      <c r="B439" s="7"/>
      <c r="C439" s="41"/>
      <c r="D439" s="7"/>
      <c r="E439" s="7"/>
      <c r="F439" s="7"/>
      <c r="G439" s="7"/>
      <c r="H439" s="7"/>
      <c r="I439" s="11"/>
      <c r="J439" s="12"/>
    </row>
    <row r="440" spans="1:10" x14ac:dyDescent="0.25">
      <c r="A440" s="6"/>
      <c r="B440" s="7"/>
      <c r="C440" s="41"/>
      <c r="D440" s="7"/>
      <c r="E440" s="7"/>
      <c r="F440" s="7"/>
      <c r="G440" s="7"/>
      <c r="H440" s="7"/>
      <c r="I440" s="11"/>
      <c r="J440" s="12"/>
    </row>
    <row r="441" spans="1:10" x14ac:dyDescent="0.25">
      <c r="A441" s="6"/>
      <c r="B441" s="7"/>
      <c r="C441" s="41"/>
      <c r="D441" s="7"/>
      <c r="E441" s="7"/>
      <c r="F441" s="7"/>
      <c r="G441" s="7"/>
      <c r="H441" s="7"/>
      <c r="I441" s="11"/>
      <c r="J441" s="12"/>
    </row>
    <row r="442" spans="1:10" x14ac:dyDescent="0.25">
      <c r="A442" s="6"/>
      <c r="B442" s="7"/>
      <c r="C442" s="41"/>
      <c r="D442" s="7"/>
      <c r="E442" s="7"/>
      <c r="F442" s="7"/>
      <c r="G442" s="7"/>
      <c r="H442" s="7"/>
      <c r="I442" s="11"/>
      <c r="J442" s="12"/>
    </row>
    <row r="443" spans="1:10" x14ac:dyDescent="0.25">
      <c r="A443" s="6"/>
      <c r="B443" s="7"/>
      <c r="C443" s="41"/>
      <c r="D443" s="7"/>
      <c r="E443" s="7"/>
      <c r="F443" s="7"/>
      <c r="G443" s="7"/>
      <c r="H443" s="7"/>
      <c r="I443" s="11"/>
      <c r="J443" s="12"/>
    </row>
    <row r="444" spans="1:10" x14ac:dyDescent="0.25">
      <c r="A444" s="6"/>
      <c r="B444" s="7"/>
      <c r="C444" s="41"/>
      <c r="D444" s="7"/>
      <c r="E444" s="7"/>
      <c r="F444" s="7"/>
      <c r="G444" s="7"/>
      <c r="H444" s="7"/>
      <c r="I444" s="11"/>
      <c r="J444" s="12"/>
    </row>
    <row r="445" spans="1:10" x14ac:dyDescent="0.25">
      <c r="A445" s="6"/>
      <c r="B445" s="7"/>
      <c r="C445" s="41"/>
      <c r="D445" s="7"/>
      <c r="E445" s="7"/>
      <c r="F445" s="7"/>
      <c r="G445" s="7"/>
      <c r="H445" s="7"/>
      <c r="I445" s="11"/>
      <c r="J445" s="12"/>
    </row>
    <row r="446" spans="1:10" x14ac:dyDescent="0.25">
      <c r="A446" s="6"/>
      <c r="B446" s="7"/>
      <c r="C446" s="41"/>
      <c r="D446" s="7"/>
      <c r="E446" s="7"/>
      <c r="F446" s="7"/>
      <c r="G446" s="7"/>
      <c r="H446" s="7"/>
      <c r="I446" s="11"/>
      <c r="J446" s="12"/>
    </row>
    <row r="447" spans="1:10" x14ac:dyDescent="0.25">
      <c r="A447" s="6"/>
      <c r="B447" s="7"/>
      <c r="C447" s="41"/>
      <c r="D447" s="7"/>
      <c r="E447" s="7"/>
      <c r="F447" s="7"/>
      <c r="G447" s="7"/>
      <c r="H447" s="7"/>
      <c r="I447" s="11"/>
      <c r="J447" s="12"/>
    </row>
    <row r="448" spans="1:10" x14ac:dyDescent="0.25">
      <c r="A448" s="6"/>
      <c r="B448" s="7">
        <f>COUNTA($D$5:$D448)</f>
        <v>423</v>
      </c>
      <c r="C448" s="41"/>
      <c r="D448" s="7"/>
      <c r="E448" s="7"/>
      <c r="F448" s="7"/>
      <c r="G448" s="7"/>
      <c r="H448" s="7"/>
      <c r="I448" s="11"/>
      <c r="J448" s="12"/>
    </row>
    <row r="449" spans="1:10" x14ac:dyDescent="0.25">
      <c r="A449" s="6"/>
      <c r="B449" s="7">
        <f>COUNTA($D$5:$D449)</f>
        <v>423</v>
      </c>
      <c r="C449" s="41"/>
      <c r="D449" s="7"/>
      <c r="E449" s="7"/>
      <c r="F449" s="7"/>
      <c r="G449" s="7"/>
      <c r="H449" s="7"/>
      <c r="I449" s="11"/>
      <c r="J449" s="12"/>
    </row>
    <row r="450" spans="1:10" x14ac:dyDescent="0.25">
      <c r="A450" s="6"/>
      <c r="B450" s="7">
        <f>COUNTA($D$5:$D450)</f>
        <v>423</v>
      </c>
      <c r="C450" s="41"/>
      <c r="D450" s="7"/>
      <c r="E450" s="7"/>
      <c r="F450" s="7"/>
      <c r="G450" s="7"/>
      <c r="H450" s="7"/>
      <c r="I450" s="11"/>
      <c r="J450" s="12"/>
    </row>
    <row r="451" spans="1:10" x14ac:dyDescent="0.25">
      <c r="A451" s="6"/>
      <c r="B451" s="7">
        <f>COUNTA($D$5:$D451)</f>
        <v>423</v>
      </c>
      <c r="C451" s="41"/>
      <c r="D451" s="7"/>
      <c r="E451" s="7"/>
      <c r="F451" s="7"/>
      <c r="G451" s="7"/>
      <c r="H451" s="7"/>
      <c r="I451" s="11"/>
      <c r="J451" s="12"/>
    </row>
    <row r="452" spans="1:10" x14ac:dyDescent="0.25">
      <c r="A452" s="6"/>
      <c r="B452" s="7">
        <f>COUNTA($D$5:$D452)</f>
        <v>423</v>
      </c>
      <c r="C452" s="41" t="s">
        <v>771</v>
      </c>
      <c r="D452" s="7"/>
      <c r="E452" s="7"/>
      <c r="F452" s="7">
        <f>_xlfn.XLOOKUP(E452,[1]Hoja2!$B:$B,[1]Hoja2!$D:$D,"",0,1)</f>
        <v>0</v>
      </c>
      <c r="G452" s="7"/>
      <c r="H452" s="7"/>
      <c r="I452" s="11"/>
      <c r="J452" s="12" t="s">
        <v>543</v>
      </c>
    </row>
    <row r="453" spans="1:10" x14ac:dyDescent="0.25">
      <c r="B453" s="7">
        <f>COUNTA($D$5:$D453)</f>
        <v>423</v>
      </c>
      <c r="C453" s="41" t="s">
        <v>771</v>
      </c>
      <c r="D453" s="3"/>
      <c r="E453" s="3"/>
      <c r="F453" s="7">
        <f>_xlfn.XLOOKUP(E453,[1]Hoja2!$B:$B,[1]Hoja2!$D:$D,"",0,1)</f>
        <v>0</v>
      </c>
      <c r="G453" s="7"/>
      <c r="H453" s="3"/>
      <c r="I453" s="11"/>
      <c r="J453" s="12" t="s">
        <v>543</v>
      </c>
    </row>
    <row r="454" spans="1:10" x14ac:dyDescent="0.25">
      <c r="B454" s="7">
        <f>COUNTA($D$5:$D454)</f>
        <v>423</v>
      </c>
      <c r="I454" s="47"/>
      <c r="J454" s="8"/>
    </row>
    <row r="455" spans="1:10" x14ac:dyDescent="0.25">
      <c r="B455" s="6"/>
      <c r="I455" s="47"/>
      <c r="J455" s="8"/>
    </row>
    <row r="456" spans="1:10" x14ac:dyDescent="0.25">
      <c r="B456" s="6"/>
      <c r="I456" s="47"/>
      <c r="J456" s="8"/>
    </row>
    <row r="457" spans="1:10" x14ac:dyDescent="0.25">
      <c r="B457" s="6"/>
      <c r="I457" s="47"/>
      <c r="J457" s="8"/>
    </row>
    <row r="458" spans="1:10" x14ac:dyDescent="0.25">
      <c r="B458" s="6"/>
      <c r="I458" s="47"/>
      <c r="J458" s="8"/>
    </row>
    <row r="459" spans="1:10" x14ac:dyDescent="0.25">
      <c r="D459" s="6"/>
      <c r="E459" s="6"/>
      <c r="F459" s="6"/>
      <c r="G459" s="6"/>
      <c r="H459" s="6"/>
      <c r="I459" s="6"/>
      <c r="J459" s="13"/>
    </row>
    <row r="460" spans="1:10" x14ac:dyDescent="0.25">
      <c r="J460" s="8"/>
    </row>
  </sheetData>
  <autoFilter ref="B4:K454" xr:uid="{D0EA48AE-B064-4389-B466-3F48D575CBA0}"/>
  <phoneticPr fontId="3" type="noConversion"/>
  <conditionalFormatting sqref="D5:D458">
    <cfRule type="containsText" dxfId="42" priority="1" operator="containsText" text="´">
      <formula>NOT(ISERROR(SEARCH("´",D5)))</formula>
    </cfRule>
    <cfRule type="containsText" dxfId="41" priority="2" operator="containsText" text=")">
      <formula>NOT(ISERROR(SEARCH(")",D5)))</formula>
    </cfRule>
    <cfRule type="containsText" dxfId="40" priority="3" operator="containsText" text="(">
      <formula>NOT(ISERROR(SEARCH("(",D5)))</formula>
    </cfRule>
    <cfRule type="containsText" dxfId="39" priority="4" operator="containsText" text="/">
      <formula>NOT(ISERROR(SEARCH("/",D5)))</formula>
    </cfRule>
    <cfRule type="containsText" dxfId="38" priority="5" operator="containsText" text=",">
      <formula>NOT(ISERROR(SEARCH(",",D5)))</formula>
    </cfRule>
  </conditionalFormatting>
  <conditionalFormatting sqref="I229:I453">
    <cfRule type="duplicateValues" dxfId="37" priority="33"/>
  </conditionalFormatting>
  <pageMargins left="0.7" right="0.7" top="0.75" bottom="0.75" header="0.3" footer="0.3"/>
  <pageSetup paperSize="9" orientation="portrait" r:id="rId1"/>
  <headerFooter>
    <oddFooter>&amp;C_x000D_&amp;1#&amp;"Calibri"&amp;10&amp;K000000 Clasificación: Confidencial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8279-66E9-45C3-9048-39C8318AB7F0}">
  <sheetPr filterMode="1">
    <tabColor rgb="FF002060"/>
  </sheetPr>
  <dimension ref="A2:V173"/>
  <sheetViews>
    <sheetView showGridLines="0" zoomScaleNormal="100" workbookViewId="0">
      <pane ySplit="2" topLeftCell="A140" activePane="bottomLeft" state="frozen"/>
      <selection activeCell="C1" sqref="C1"/>
      <selection pane="bottomLeft" activeCell="E154" sqref="E154:E156"/>
    </sheetView>
  </sheetViews>
  <sheetFormatPr baseColWidth="10" defaultRowHeight="15" x14ac:dyDescent="0.25"/>
  <cols>
    <col min="1" max="1" width="2.5703125" customWidth="1"/>
    <col min="2" max="2" width="16.140625" bestFit="1" customWidth="1"/>
    <col min="3" max="3" width="15.7109375" style="8" customWidth="1"/>
    <col min="4" max="4" width="14.28515625" customWidth="1"/>
    <col min="5" max="5" width="34.5703125" customWidth="1"/>
    <col min="6" max="6" width="15.7109375" style="23" bestFit="1" customWidth="1"/>
    <col min="7" max="7" width="15.7109375" style="23" customWidth="1"/>
    <col min="8" max="8" width="14.85546875" style="23" customWidth="1"/>
    <col min="9" max="9" width="16.140625" customWidth="1"/>
    <col min="11" max="11" width="14.28515625" hidden="1" customWidth="1"/>
    <col min="12" max="12" width="14.85546875" customWidth="1"/>
    <col min="13" max="13" width="14.28515625" customWidth="1"/>
    <col min="14" max="14" width="14.5703125" customWidth="1"/>
    <col min="15" max="16" width="25.5703125" customWidth="1"/>
    <col min="17" max="17" width="14.140625" customWidth="1"/>
    <col min="18" max="18" width="15.140625" customWidth="1"/>
    <col min="20" max="20" width="12" bestFit="1" customWidth="1"/>
    <col min="21" max="21" width="12" customWidth="1"/>
    <col min="22" max="22" width="24.5703125" customWidth="1"/>
  </cols>
  <sheetData>
    <row r="2" spans="2:22" ht="30" x14ac:dyDescent="0.25">
      <c r="B2" s="2" t="s">
        <v>545</v>
      </c>
      <c r="C2" s="14" t="s">
        <v>546</v>
      </c>
      <c r="D2" s="2" t="s">
        <v>547</v>
      </c>
      <c r="E2" s="2" t="s">
        <v>548</v>
      </c>
      <c r="F2" s="15" t="s">
        <v>549</v>
      </c>
      <c r="G2" s="15" t="s">
        <v>550</v>
      </c>
      <c r="H2" s="15" t="s">
        <v>551</v>
      </c>
      <c r="I2" s="2" t="s">
        <v>552</v>
      </c>
      <c r="J2" s="15" t="s">
        <v>553</v>
      </c>
      <c r="K2" s="15" t="s">
        <v>554</v>
      </c>
      <c r="L2" s="15" t="s">
        <v>555</v>
      </c>
      <c r="M2" s="15" t="s">
        <v>710</v>
      </c>
      <c r="N2" s="15" t="s">
        <v>772</v>
      </c>
      <c r="O2" s="15" t="s">
        <v>588</v>
      </c>
      <c r="P2" s="16" t="s">
        <v>709</v>
      </c>
      <c r="Q2" s="16" t="s">
        <v>3</v>
      </c>
      <c r="S2" s="16" t="s">
        <v>711</v>
      </c>
      <c r="T2" s="16" t="s">
        <v>551</v>
      </c>
      <c r="U2" s="16" t="s">
        <v>708</v>
      </c>
      <c r="V2" s="16" t="s">
        <v>702</v>
      </c>
    </row>
    <row r="3" spans="2:22" x14ac:dyDescent="0.25">
      <c r="B3" s="3">
        <v>202402</v>
      </c>
      <c r="C3" s="17">
        <v>45330</v>
      </c>
      <c r="D3" s="3" t="s">
        <v>556</v>
      </c>
      <c r="E3" s="3" t="s">
        <v>557</v>
      </c>
      <c r="F3" s="18">
        <v>194804811</v>
      </c>
      <c r="G3" s="18">
        <v>37012914</v>
      </c>
      <c r="H3" s="50">
        <v>231817725</v>
      </c>
      <c r="I3" s="3">
        <v>162</v>
      </c>
      <c r="J3" s="3" t="s">
        <v>558</v>
      </c>
      <c r="K3" s="3" t="s">
        <v>544</v>
      </c>
      <c r="L3" s="3" t="s">
        <v>558</v>
      </c>
      <c r="M3" t="s">
        <v>563</v>
      </c>
      <c r="N3" t="s">
        <v>773</v>
      </c>
      <c r="O3" s="23">
        <v>238665595</v>
      </c>
      <c r="P3" s="46" t="s">
        <v>781</v>
      </c>
      <c r="S3" t="s">
        <v>701</v>
      </c>
      <c r="T3" s="23">
        <v>113562363</v>
      </c>
      <c r="U3" s="44">
        <v>2022</v>
      </c>
      <c r="V3" t="s">
        <v>704</v>
      </c>
    </row>
    <row r="4" spans="2:22" x14ac:dyDescent="0.25">
      <c r="B4" s="3">
        <v>202402</v>
      </c>
      <c r="C4" s="17">
        <v>45329</v>
      </c>
      <c r="D4" s="3" t="s">
        <v>556</v>
      </c>
      <c r="E4" s="3" t="s">
        <v>557</v>
      </c>
      <c r="F4" s="18">
        <v>165780478</v>
      </c>
      <c r="G4" s="18">
        <v>31498291</v>
      </c>
      <c r="H4" s="50">
        <v>197278769</v>
      </c>
      <c r="I4" s="3">
        <v>161</v>
      </c>
      <c r="J4" s="3" t="s">
        <v>558</v>
      </c>
      <c r="K4" s="3" t="s">
        <v>544</v>
      </c>
      <c r="L4" s="3" t="s">
        <v>558</v>
      </c>
      <c r="M4" t="s">
        <v>563</v>
      </c>
      <c r="N4" t="s">
        <v>789</v>
      </c>
      <c r="O4" s="45">
        <v>100000000</v>
      </c>
      <c r="P4" s="23" t="s">
        <v>788</v>
      </c>
      <c r="S4" t="s">
        <v>703</v>
      </c>
      <c r="T4" s="23">
        <v>113562363</v>
      </c>
      <c r="U4" s="44">
        <v>2022</v>
      </c>
      <c r="V4" t="s">
        <v>704</v>
      </c>
    </row>
    <row r="5" spans="2:22" x14ac:dyDescent="0.25">
      <c r="B5" s="3">
        <v>202404</v>
      </c>
      <c r="C5" s="17">
        <v>45392</v>
      </c>
      <c r="D5" s="3" t="s">
        <v>556</v>
      </c>
      <c r="E5" s="3" t="s">
        <v>557</v>
      </c>
      <c r="F5" s="18">
        <v>148128301</v>
      </c>
      <c r="G5" s="18">
        <v>28144377</v>
      </c>
      <c r="H5" s="50">
        <v>176272678</v>
      </c>
      <c r="I5" s="3">
        <v>170</v>
      </c>
      <c r="J5" s="3" t="s">
        <v>558</v>
      </c>
      <c r="K5" s="3" t="s">
        <v>544</v>
      </c>
      <c r="L5" s="3" t="s">
        <v>558</v>
      </c>
      <c r="M5" t="s">
        <v>563</v>
      </c>
      <c r="N5" t="s">
        <v>789</v>
      </c>
      <c r="O5" s="45">
        <f>(5000000*34)+1272678</f>
        <v>171272678</v>
      </c>
      <c r="P5" s="23" t="s">
        <v>786</v>
      </c>
      <c r="S5" t="s">
        <v>706</v>
      </c>
      <c r="T5" s="23">
        <v>115056833</v>
      </c>
      <c r="U5" s="44">
        <v>2022</v>
      </c>
      <c r="V5" t="s">
        <v>707</v>
      </c>
    </row>
    <row r="6" spans="2:22" x14ac:dyDescent="0.25">
      <c r="B6" s="3">
        <v>202403</v>
      </c>
      <c r="C6" s="17">
        <v>45356</v>
      </c>
      <c r="D6" s="3" t="s">
        <v>556</v>
      </c>
      <c r="E6" s="3" t="s">
        <v>557</v>
      </c>
      <c r="F6" s="18">
        <v>131900881</v>
      </c>
      <c r="G6" s="18">
        <v>25061167</v>
      </c>
      <c r="H6" s="50">
        <v>156962048</v>
      </c>
      <c r="I6" s="3">
        <v>163</v>
      </c>
      <c r="J6" s="3" t="s">
        <v>558</v>
      </c>
      <c r="K6" s="3" t="s">
        <v>544</v>
      </c>
      <c r="L6" s="3" t="s">
        <v>558</v>
      </c>
      <c r="M6" t="s">
        <v>563</v>
      </c>
      <c r="N6" t="s">
        <v>789</v>
      </c>
      <c r="O6" s="23">
        <f>420505+95000000+6847870+49693673</f>
        <v>151962048</v>
      </c>
      <c r="P6" s="23" t="s">
        <v>786</v>
      </c>
      <c r="S6" t="s">
        <v>705</v>
      </c>
      <c r="T6" s="23">
        <v>115056833</v>
      </c>
      <c r="U6" s="44">
        <v>2022</v>
      </c>
      <c r="V6" t="s">
        <v>707</v>
      </c>
    </row>
    <row r="7" spans="2:22" x14ac:dyDescent="0.25">
      <c r="B7" s="3">
        <v>202402</v>
      </c>
      <c r="C7" s="17">
        <v>45320</v>
      </c>
      <c r="D7" s="3" t="s">
        <v>556</v>
      </c>
      <c r="E7" s="3" t="s">
        <v>557</v>
      </c>
      <c r="F7" s="18">
        <v>124021089</v>
      </c>
      <c r="G7" s="18">
        <v>23564007</v>
      </c>
      <c r="H7" s="50">
        <v>147585096</v>
      </c>
      <c r="I7" s="3">
        <v>160</v>
      </c>
      <c r="J7" s="3" t="s">
        <v>558</v>
      </c>
      <c r="K7" s="3" t="s">
        <v>544</v>
      </c>
      <c r="L7" s="3" t="s">
        <v>558</v>
      </c>
      <c r="M7" t="s">
        <v>563</v>
      </c>
      <c r="N7" t="s">
        <v>773</v>
      </c>
      <c r="O7" s="23">
        <v>197278769</v>
      </c>
      <c r="P7" s="46" t="s">
        <v>785</v>
      </c>
      <c r="Q7" s="45"/>
      <c r="S7" t="s">
        <v>712</v>
      </c>
      <c r="T7" s="23">
        <v>99897783</v>
      </c>
      <c r="U7" s="44">
        <v>2024</v>
      </c>
      <c r="V7" t="s">
        <v>704</v>
      </c>
    </row>
    <row r="8" spans="2:22" x14ac:dyDescent="0.25">
      <c r="B8" s="3">
        <v>202206</v>
      </c>
      <c r="C8" s="17">
        <v>44708</v>
      </c>
      <c r="D8" s="3" t="s">
        <v>556</v>
      </c>
      <c r="E8" s="3" t="s">
        <v>557</v>
      </c>
      <c r="F8" s="18">
        <v>118116899</v>
      </c>
      <c r="G8" s="18">
        <v>22442211</v>
      </c>
      <c r="H8" s="50">
        <v>140559110</v>
      </c>
      <c r="I8" s="72">
        <v>110</v>
      </c>
      <c r="J8" s="3" t="s">
        <v>558</v>
      </c>
      <c r="K8" s="3" t="s">
        <v>544</v>
      </c>
      <c r="L8" s="3" t="s">
        <v>558</v>
      </c>
      <c r="M8" s="73" t="s">
        <v>563</v>
      </c>
      <c r="N8" s="73" t="s">
        <v>773</v>
      </c>
      <c r="P8" t="s">
        <v>779</v>
      </c>
      <c r="S8" t="s">
        <v>713</v>
      </c>
      <c r="T8" s="23">
        <v>99897783</v>
      </c>
      <c r="U8" s="44">
        <v>2024</v>
      </c>
      <c r="V8" t="s">
        <v>704</v>
      </c>
    </row>
    <row r="9" spans="2:22" x14ac:dyDescent="0.25">
      <c r="B9" s="3">
        <v>202202</v>
      </c>
      <c r="C9" s="17">
        <v>44600</v>
      </c>
      <c r="D9" s="3" t="s">
        <v>556</v>
      </c>
      <c r="E9" s="3" t="s">
        <v>557</v>
      </c>
      <c r="F9" s="18">
        <v>96652668</v>
      </c>
      <c r="G9" s="18">
        <v>18364007</v>
      </c>
      <c r="H9" s="50">
        <v>115016675</v>
      </c>
      <c r="I9" s="72">
        <v>87</v>
      </c>
      <c r="J9" s="3" t="s">
        <v>558</v>
      </c>
      <c r="K9" s="3" t="s">
        <v>544</v>
      </c>
      <c r="L9" s="3" t="s">
        <v>558</v>
      </c>
      <c r="M9" s="73" t="s">
        <v>563</v>
      </c>
      <c r="N9" s="73" t="s">
        <v>773</v>
      </c>
      <c r="O9" s="45">
        <f>(5000000*23)+16675</f>
        <v>115016675</v>
      </c>
      <c r="S9" t="s">
        <v>714</v>
      </c>
      <c r="T9" s="23">
        <v>176272678</v>
      </c>
      <c r="U9" s="44">
        <v>2024</v>
      </c>
      <c r="V9" t="s">
        <v>715</v>
      </c>
    </row>
    <row r="10" spans="2:22" x14ac:dyDescent="0.25">
      <c r="B10" s="3">
        <v>202201</v>
      </c>
      <c r="C10" s="17">
        <v>44581</v>
      </c>
      <c r="D10" s="3" t="s">
        <v>556</v>
      </c>
      <c r="E10" s="3" t="s">
        <v>557</v>
      </c>
      <c r="F10" s="18">
        <v>95808825</v>
      </c>
      <c r="G10" s="18">
        <v>18203677</v>
      </c>
      <c r="H10" s="50">
        <v>114012502</v>
      </c>
      <c r="I10" s="72">
        <v>84</v>
      </c>
      <c r="J10" s="3" t="s">
        <v>558</v>
      </c>
      <c r="K10" s="3" t="s">
        <v>544</v>
      </c>
      <c r="L10" s="3" t="s">
        <v>558</v>
      </c>
      <c r="M10" s="73" t="s">
        <v>563</v>
      </c>
      <c r="N10" s="73" t="s">
        <v>773</v>
      </c>
      <c r="O10" s="45">
        <f>(5000000*22)+4012502</f>
        <v>114012502</v>
      </c>
      <c r="T10" s="23"/>
      <c r="U10" s="23"/>
    </row>
    <row r="11" spans="2:22" x14ac:dyDescent="0.25">
      <c r="B11" s="3">
        <v>202205</v>
      </c>
      <c r="C11" s="17">
        <v>44676</v>
      </c>
      <c r="D11" s="3" t="s">
        <v>556</v>
      </c>
      <c r="E11" s="3" t="s">
        <v>557</v>
      </c>
      <c r="F11" s="18">
        <v>94646607</v>
      </c>
      <c r="G11" s="18">
        <v>17982855</v>
      </c>
      <c r="H11" s="50">
        <v>112629462</v>
      </c>
      <c r="I11" s="72">
        <v>100</v>
      </c>
      <c r="J11" s="3" t="s">
        <v>558</v>
      </c>
      <c r="K11" s="3" t="s">
        <v>544</v>
      </c>
      <c r="L11" s="3" t="s">
        <v>558</v>
      </c>
      <c r="M11" s="73" t="s">
        <v>563</v>
      </c>
      <c r="N11" s="73" t="s">
        <v>773</v>
      </c>
      <c r="O11" s="45">
        <f>(5000000*22)+2629462</f>
        <v>112629462</v>
      </c>
      <c r="T11" s="23"/>
      <c r="U11" s="23"/>
    </row>
    <row r="12" spans="2:22" x14ac:dyDescent="0.25">
      <c r="B12" s="3">
        <v>202201</v>
      </c>
      <c r="C12" s="17">
        <v>44565</v>
      </c>
      <c r="D12" s="3" t="s">
        <v>556</v>
      </c>
      <c r="E12" s="3" t="s">
        <v>557</v>
      </c>
      <c r="F12" s="18">
        <v>89906140</v>
      </c>
      <c r="G12" s="18">
        <v>17082167</v>
      </c>
      <c r="H12" s="50">
        <v>106988307</v>
      </c>
      <c r="I12" s="72">
        <v>83</v>
      </c>
      <c r="J12" s="3" t="s">
        <v>558</v>
      </c>
      <c r="K12" s="3" t="s">
        <v>544</v>
      </c>
      <c r="L12" s="3" t="s">
        <v>558</v>
      </c>
      <c r="M12" s="73" t="s">
        <v>563</v>
      </c>
      <c r="N12" s="73" t="s">
        <v>773</v>
      </c>
      <c r="O12" s="45">
        <f>(5000000*24)+1988307</f>
        <v>121988307</v>
      </c>
      <c r="P12" s="46" t="s">
        <v>777</v>
      </c>
      <c r="T12" s="23"/>
      <c r="U12" s="23"/>
    </row>
    <row r="13" spans="2:22" x14ac:dyDescent="0.25">
      <c r="B13" s="3">
        <v>202204</v>
      </c>
      <c r="C13" s="17">
        <v>44660</v>
      </c>
      <c r="D13" s="3" t="s">
        <v>556</v>
      </c>
      <c r="E13" s="3" t="s">
        <v>557</v>
      </c>
      <c r="F13" s="18">
        <v>88663293</v>
      </c>
      <c r="G13" s="18">
        <v>16846026</v>
      </c>
      <c r="H13" s="50">
        <v>105509319</v>
      </c>
      <c r="I13" s="72">
        <v>99</v>
      </c>
      <c r="J13" s="3" t="s">
        <v>558</v>
      </c>
      <c r="K13" s="3" t="s">
        <v>544</v>
      </c>
      <c r="L13" s="3" t="s">
        <v>558</v>
      </c>
      <c r="M13" s="73" t="s">
        <v>563</v>
      </c>
      <c r="N13" s="73" t="s">
        <v>773</v>
      </c>
      <c r="O13" s="45">
        <f>(5000000*7)+70509319</f>
        <v>105509319</v>
      </c>
      <c r="T13" s="23"/>
      <c r="U13" s="23"/>
    </row>
    <row r="14" spans="2:22" x14ac:dyDescent="0.25">
      <c r="B14" s="3">
        <v>202203</v>
      </c>
      <c r="C14" s="17">
        <v>44629</v>
      </c>
      <c r="D14" s="3" t="s">
        <v>556</v>
      </c>
      <c r="E14" s="3" t="s">
        <v>557</v>
      </c>
      <c r="F14" s="18">
        <v>87506196</v>
      </c>
      <c r="G14" s="18">
        <v>16626177</v>
      </c>
      <c r="H14" s="50">
        <v>104132373</v>
      </c>
      <c r="I14" s="72">
        <v>90</v>
      </c>
      <c r="J14" s="3" t="s">
        <v>558</v>
      </c>
      <c r="K14" s="3" t="s">
        <v>544</v>
      </c>
      <c r="L14" s="3" t="s">
        <v>558</v>
      </c>
      <c r="M14" s="73" t="s">
        <v>563</v>
      </c>
      <c r="N14" s="73" t="s">
        <v>773</v>
      </c>
      <c r="O14" s="23">
        <v>104132373</v>
      </c>
      <c r="P14" t="s">
        <v>780</v>
      </c>
      <c r="T14" s="23"/>
      <c r="U14" s="23"/>
    </row>
    <row r="15" spans="2:22" x14ac:dyDescent="0.25">
      <c r="B15" s="3">
        <v>202204</v>
      </c>
      <c r="C15" s="17">
        <v>44644</v>
      </c>
      <c r="D15" s="3" t="s">
        <v>556</v>
      </c>
      <c r="E15" s="3" t="s">
        <v>557</v>
      </c>
      <c r="F15" s="18">
        <v>85950366</v>
      </c>
      <c r="G15" s="18">
        <v>16330570</v>
      </c>
      <c r="H15" s="50">
        <v>102280936</v>
      </c>
      <c r="I15" s="72">
        <v>93</v>
      </c>
      <c r="J15" s="3" t="s">
        <v>558</v>
      </c>
      <c r="K15" s="3" t="s">
        <v>544</v>
      </c>
      <c r="L15" s="3" t="s">
        <v>558</v>
      </c>
      <c r="M15" s="73" t="s">
        <v>563</v>
      </c>
      <c r="N15" s="73" t="s">
        <v>773</v>
      </c>
      <c r="P15" t="s">
        <v>779</v>
      </c>
      <c r="T15" s="23"/>
      <c r="U15" s="23"/>
    </row>
    <row r="16" spans="2:22" x14ac:dyDescent="0.25">
      <c r="B16" s="3">
        <v>202207</v>
      </c>
      <c r="C16" s="17">
        <v>44750</v>
      </c>
      <c r="D16" s="3" t="s">
        <v>556</v>
      </c>
      <c r="E16" s="3" t="s">
        <v>557</v>
      </c>
      <c r="F16" s="18">
        <v>84078506</v>
      </c>
      <c r="G16" s="18">
        <v>15974916</v>
      </c>
      <c r="H16" s="50">
        <v>100053422</v>
      </c>
      <c r="I16" s="72">
        <v>116</v>
      </c>
      <c r="J16" s="3" t="s">
        <v>558</v>
      </c>
      <c r="K16" s="3" t="s">
        <v>544</v>
      </c>
      <c r="L16" s="3" t="s">
        <v>558</v>
      </c>
      <c r="M16" s="73" t="s">
        <v>563</v>
      </c>
      <c r="N16" s="73" t="s">
        <v>773</v>
      </c>
      <c r="P16" t="s">
        <v>779</v>
      </c>
      <c r="T16" s="23"/>
      <c r="U16" s="23"/>
    </row>
    <row r="17" spans="2:21" x14ac:dyDescent="0.25">
      <c r="B17" s="3">
        <v>202404</v>
      </c>
      <c r="C17" s="17">
        <v>45377</v>
      </c>
      <c r="D17" s="3" t="s">
        <v>556</v>
      </c>
      <c r="E17" s="3" t="s">
        <v>557</v>
      </c>
      <c r="F17" s="18">
        <v>83947717</v>
      </c>
      <c r="G17" s="18">
        <v>15950066</v>
      </c>
      <c r="H17" s="50">
        <v>99897783</v>
      </c>
      <c r="I17" s="3">
        <v>169</v>
      </c>
      <c r="J17" s="3" t="s">
        <v>558</v>
      </c>
      <c r="K17" s="3" t="s">
        <v>544</v>
      </c>
      <c r="L17" s="3" t="s">
        <v>558</v>
      </c>
      <c r="M17" t="s">
        <v>563</v>
      </c>
      <c r="N17" t="s">
        <v>773</v>
      </c>
      <c r="O17" s="23">
        <v>99897783</v>
      </c>
      <c r="T17" s="23"/>
      <c r="U17" s="23"/>
    </row>
    <row r="18" spans="2:21" x14ac:dyDescent="0.25">
      <c r="B18" s="3">
        <v>202112</v>
      </c>
      <c r="C18" s="17">
        <v>44531</v>
      </c>
      <c r="D18" s="3" t="s">
        <v>556</v>
      </c>
      <c r="E18" s="3" t="s">
        <v>557</v>
      </c>
      <c r="F18" s="18">
        <v>83755000</v>
      </c>
      <c r="G18" s="18">
        <v>15913450</v>
      </c>
      <c r="H18" s="18">
        <v>99668450</v>
      </c>
      <c r="I18" s="56">
        <v>80</v>
      </c>
      <c r="J18" s="3" t="s">
        <v>558</v>
      </c>
      <c r="K18" s="3" t="s">
        <v>544</v>
      </c>
      <c r="L18" s="3" t="s">
        <v>558</v>
      </c>
      <c r="M18" s="49"/>
      <c r="N18" t="s">
        <v>773</v>
      </c>
      <c r="O18" t="s">
        <v>775</v>
      </c>
      <c r="T18" s="23"/>
      <c r="U18" s="23"/>
    </row>
    <row r="19" spans="2:21" x14ac:dyDescent="0.25">
      <c r="B19" s="3">
        <v>202203</v>
      </c>
      <c r="C19" s="17">
        <v>44621</v>
      </c>
      <c r="D19" s="3" t="s">
        <v>556</v>
      </c>
      <c r="E19" s="3" t="s">
        <v>557</v>
      </c>
      <c r="F19" s="18">
        <v>80258489</v>
      </c>
      <c r="G19" s="18">
        <v>15249113</v>
      </c>
      <c r="H19" s="50">
        <v>95507602</v>
      </c>
      <c r="I19" s="72">
        <v>89</v>
      </c>
      <c r="J19" s="3" t="s">
        <v>558</v>
      </c>
      <c r="K19" s="3" t="s">
        <v>544</v>
      </c>
      <c r="L19" s="3" t="s">
        <v>558</v>
      </c>
      <c r="M19" s="73" t="s">
        <v>563</v>
      </c>
      <c r="N19" s="73" t="s">
        <v>773</v>
      </c>
      <c r="O19">
        <v>95507602</v>
      </c>
      <c r="P19" t="s">
        <v>780</v>
      </c>
      <c r="T19" s="23"/>
      <c r="U19" s="23"/>
    </row>
    <row r="20" spans="2:21" x14ac:dyDescent="0.25">
      <c r="B20" s="3">
        <v>202401</v>
      </c>
      <c r="C20" s="17">
        <v>45308</v>
      </c>
      <c r="D20" s="3" t="s">
        <v>556</v>
      </c>
      <c r="E20" s="3" t="s">
        <v>557</v>
      </c>
      <c r="F20" s="18">
        <v>75630252</v>
      </c>
      <c r="G20" s="18">
        <v>14369748</v>
      </c>
      <c r="H20" s="50">
        <v>90000000</v>
      </c>
      <c r="I20" s="3">
        <v>159</v>
      </c>
      <c r="J20" s="3" t="s">
        <v>558</v>
      </c>
      <c r="K20" s="3" t="s">
        <v>544</v>
      </c>
      <c r="L20" s="3" t="s">
        <v>558</v>
      </c>
      <c r="M20" t="s">
        <v>563</v>
      </c>
      <c r="N20" t="s">
        <v>773</v>
      </c>
      <c r="T20" s="23"/>
      <c r="U20" s="23"/>
    </row>
    <row r="21" spans="2:21" x14ac:dyDescent="0.25">
      <c r="B21" s="3">
        <v>202205</v>
      </c>
      <c r="C21" s="17">
        <v>44690</v>
      </c>
      <c r="D21" s="3" t="s">
        <v>556</v>
      </c>
      <c r="E21" s="3" t="s">
        <v>557</v>
      </c>
      <c r="F21" s="18">
        <v>46546116</v>
      </c>
      <c r="G21" s="18">
        <v>8843762</v>
      </c>
      <c r="H21" s="50">
        <v>55389878</v>
      </c>
      <c r="I21" s="72">
        <v>102</v>
      </c>
      <c r="J21" s="3" t="s">
        <v>558</v>
      </c>
      <c r="K21" s="3" t="s">
        <v>544</v>
      </c>
      <c r="L21" s="3" t="s">
        <v>558</v>
      </c>
      <c r="M21" s="73" t="s">
        <v>563</v>
      </c>
      <c r="N21" s="73" t="s">
        <v>773</v>
      </c>
      <c r="O21" s="45">
        <f>(5000000*11)+389878</f>
        <v>55389878</v>
      </c>
      <c r="T21" s="23"/>
      <c r="U21" s="23"/>
    </row>
    <row r="22" spans="2:21" hidden="1" x14ac:dyDescent="0.25">
      <c r="C22" s="19"/>
      <c r="F22" s="20" t="s">
        <v>559</v>
      </c>
      <c r="G22" s="20">
        <f>SUM(G3:G21)</f>
        <v>375459501</v>
      </c>
      <c r="H22" s="20"/>
      <c r="J22" s="43" t="s">
        <v>700</v>
      </c>
    </row>
    <row r="23" spans="2:21" hidden="1" x14ac:dyDescent="0.25">
      <c r="C23" s="19"/>
      <c r="F23" s="20"/>
      <c r="G23" s="20"/>
      <c r="H23" s="20"/>
    </row>
    <row r="24" spans="2:21" ht="30" hidden="1" x14ac:dyDescent="0.25">
      <c r="B24" s="2" t="s">
        <v>545</v>
      </c>
      <c r="C24" s="14" t="s">
        <v>546</v>
      </c>
      <c r="D24" s="2" t="s">
        <v>547</v>
      </c>
      <c r="E24" s="2" t="s">
        <v>548</v>
      </c>
      <c r="F24" s="15" t="s">
        <v>549</v>
      </c>
      <c r="G24" s="15" t="s">
        <v>550</v>
      </c>
      <c r="H24" s="15" t="s">
        <v>551</v>
      </c>
      <c r="I24" s="2" t="s">
        <v>552</v>
      </c>
      <c r="J24" s="15" t="s">
        <v>560</v>
      </c>
      <c r="K24" s="15" t="s">
        <v>554</v>
      </c>
      <c r="L24" s="15" t="s">
        <v>555</v>
      </c>
    </row>
    <row r="25" spans="2:21" x14ac:dyDescent="0.25">
      <c r="B25" s="3">
        <v>202209</v>
      </c>
      <c r="C25" s="17">
        <v>44825</v>
      </c>
      <c r="D25" s="7" t="s">
        <v>561</v>
      </c>
      <c r="E25" s="7" t="s">
        <v>562</v>
      </c>
      <c r="F25" s="21">
        <v>20000000</v>
      </c>
      <c r="G25" s="21">
        <v>3800000</v>
      </c>
      <c r="H25" s="50">
        <v>23800000</v>
      </c>
      <c r="I25" s="72">
        <v>155</v>
      </c>
      <c r="J25" s="3" t="s">
        <v>558</v>
      </c>
      <c r="K25" s="3" t="s">
        <v>558</v>
      </c>
      <c r="L25" s="3" t="s">
        <v>558</v>
      </c>
      <c r="M25" s="73" t="s">
        <v>563</v>
      </c>
      <c r="N25" s="73" t="s">
        <v>773</v>
      </c>
      <c r="O25" s="45">
        <f>(5000000*4)+3800000</f>
        <v>23800000</v>
      </c>
    </row>
    <row r="26" spans="2:21" x14ac:dyDescent="0.25">
      <c r="B26" s="3">
        <v>202211</v>
      </c>
      <c r="C26" s="17">
        <v>44862</v>
      </c>
      <c r="D26" s="3" t="s">
        <v>561</v>
      </c>
      <c r="E26" s="3" t="s">
        <v>562</v>
      </c>
      <c r="F26" s="18">
        <v>50420168</v>
      </c>
      <c r="G26" s="18">
        <v>9579832</v>
      </c>
      <c r="H26" s="50">
        <v>60000000</v>
      </c>
      <c r="I26" s="72">
        <v>167</v>
      </c>
      <c r="J26" s="3" t="s">
        <v>558</v>
      </c>
      <c r="K26" s="3" t="s">
        <v>544</v>
      </c>
      <c r="L26" s="3" t="s">
        <v>558</v>
      </c>
      <c r="M26" s="73" t="s">
        <v>563</v>
      </c>
      <c r="N26" s="73" t="s">
        <v>773</v>
      </c>
      <c r="O26" t="s">
        <v>992</v>
      </c>
    </row>
    <row r="27" spans="2:21" x14ac:dyDescent="0.25">
      <c r="B27" s="3">
        <v>202211</v>
      </c>
      <c r="C27" s="17">
        <v>44875</v>
      </c>
      <c r="D27" s="3" t="s">
        <v>561</v>
      </c>
      <c r="E27" s="3" t="s">
        <v>562</v>
      </c>
      <c r="F27" s="18">
        <v>25210084</v>
      </c>
      <c r="G27" s="18">
        <v>4789916</v>
      </c>
      <c r="H27" s="50">
        <v>30000000</v>
      </c>
      <c r="I27" s="72">
        <v>168</v>
      </c>
      <c r="J27" s="3" t="s">
        <v>558</v>
      </c>
      <c r="K27" s="3" t="s">
        <v>558</v>
      </c>
      <c r="L27" s="3" t="s">
        <v>558</v>
      </c>
      <c r="M27" s="73" t="s">
        <v>563</v>
      </c>
      <c r="N27" s="73" t="s">
        <v>773</v>
      </c>
      <c r="O27" s="45">
        <f>(5000000*6)</f>
        <v>30000000</v>
      </c>
    </row>
    <row r="28" spans="2:21" x14ac:dyDescent="0.25">
      <c r="B28" s="3">
        <v>202211</v>
      </c>
      <c r="C28" s="17">
        <v>44881</v>
      </c>
      <c r="D28" s="3" t="s">
        <v>561</v>
      </c>
      <c r="E28" s="3" t="s">
        <v>562</v>
      </c>
      <c r="F28" s="18">
        <v>75630252</v>
      </c>
      <c r="G28" s="18">
        <v>14369748</v>
      </c>
      <c r="H28" s="50">
        <v>90000000</v>
      </c>
      <c r="I28" s="72">
        <v>169</v>
      </c>
      <c r="J28" s="3" t="s">
        <v>558</v>
      </c>
      <c r="K28" s="3" t="s">
        <v>544</v>
      </c>
      <c r="L28" s="3" t="s">
        <v>558</v>
      </c>
      <c r="M28" s="73" t="s">
        <v>563</v>
      </c>
      <c r="N28" s="73" t="s">
        <v>773</v>
      </c>
      <c r="O28" t="s">
        <v>993</v>
      </c>
    </row>
    <row r="29" spans="2:21" x14ac:dyDescent="0.25">
      <c r="B29" s="3">
        <v>202301</v>
      </c>
      <c r="C29" s="17">
        <v>44938</v>
      </c>
      <c r="D29" s="3" t="s">
        <v>561</v>
      </c>
      <c r="E29" s="3" t="s">
        <v>562</v>
      </c>
      <c r="F29" s="18">
        <v>164971097</v>
      </c>
      <c r="G29" s="18">
        <v>31344508</v>
      </c>
      <c r="H29" s="50">
        <v>196315605</v>
      </c>
      <c r="I29" s="3">
        <v>187</v>
      </c>
      <c r="J29" s="3" t="s">
        <v>558</v>
      </c>
      <c r="K29" s="3" t="s">
        <v>544</v>
      </c>
      <c r="L29" s="3" t="s">
        <v>558</v>
      </c>
      <c r="M29" t="s">
        <v>563</v>
      </c>
      <c r="N29" s="73" t="s">
        <v>773</v>
      </c>
      <c r="O29" t="s">
        <v>994</v>
      </c>
    </row>
    <row r="30" spans="2:21" x14ac:dyDescent="0.25">
      <c r="B30" s="3">
        <v>202301</v>
      </c>
      <c r="C30" s="17">
        <v>44944</v>
      </c>
      <c r="D30" s="3" t="s">
        <v>561</v>
      </c>
      <c r="E30" s="3" t="s">
        <v>562</v>
      </c>
      <c r="F30" s="18">
        <v>168006423</v>
      </c>
      <c r="G30" s="18">
        <v>31921220</v>
      </c>
      <c r="H30" s="52">
        <v>199927643</v>
      </c>
      <c r="I30" s="3">
        <v>188</v>
      </c>
      <c r="J30" s="3" t="s">
        <v>558</v>
      </c>
      <c r="K30" s="3" t="s">
        <v>544</v>
      </c>
      <c r="L30" s="3" t="s">
        <v>558</v>
      </c>
      <c r="M30" t="s">
        <v>563</v>
      </c>
      <c r="N30" s="49" t="s">
        <v>789</v>
      </c>
      <c r="O30" s="23" t="s">
        <v>995</v>
      </c>
      <c r="P30" s="23" t="s">
        <v>832</v>
      </c>
    </row>
    <row r="31" spans="2:21" x14ac:dyDescent="0.25">
      <c r="B31" s="3">
        <v>202302</v>
      </c>
      <c r="C31" s="17">
        <v>44960</v>
      </c>
      <c r="D31" s="3" t="s">
        <v>561</v>
      </c>
      <c r="E31" s="3" t="s">
        <v>562</v>
      </c>
      <c r="F31" s="22">
        <v>24239613</v>
      </c>
      <c r="G31" s="22">
        <v>4605526</v>
      </c>
      <c r="H31" s="51">
        <v>28845139</v>
      </c>
      <c r="I31" s="3">
        <v>194</v>
      </c>
      <c r="J31" s="3" t="s">
        <v>558</v>
      </c>
      <c r="K31" s="3" t="s">
        <v>558</v>
      </c>
      <c r="L31" s="3" t="s">
        <v>558</v>
      </c>
      <c r="M31" t="s">
        <v>563</v>
      </c>
      <c r="N31" s="49" t="s">
        <v>789</v>
      </c>
      <c r="O31" s="23">
        <f>90498640+15000000</f>
        <v>105498640</v>
      </c>
      <c r="P31" s="74" t="s">
        <v>800</v>
      </c>
    </row>
    <row r="32" spans="2:21" x14ac:dyDescent="0.25">
      <c r="B32" s="3">
        <v>202302</v>
      </c>
      <c r="C32" s="17">
        <v>44960</v>
      </c>
      <c r="D32" s="3" t="s">
        <v>561</v>
      </c>
      <c r="E32" s="3" t="s">
        <v>562</v>
      </c>
      <c r="F32" s="22">
        <v>18900000</v>
      </c>
      <c r="G32" s="22">
        <v>3591000</v>
      </c>
      <c r="H32" s="51">
        <v>22491000</v>
      </c>
      <c r="I32" s="3">
        <v>196</v>
      </c>
      <c r="J32" s="3" t="s">
        <v>558</v>
      </c>
      <c r="K32" s="3" t="s">
        <v>558</v>
      </c>
      <c r="L32" s="3" t="s">
        <v>558</v>
      </c>
      <c r="M32" t="s">
        <v>563</v>
      </c>
      <c r="N32" s="49" t="s">
        <v>789</v>
      </c>
      <c r="P32" s="75" t="s">
        <v>800</v>
      </c>
    </row>
    <row r="33" spans="2:17" x14ac:dyDescent="0.25">
      <c r="B33" s="3">
        <v>202302</v>
      </c>
      <c r="C33" s="17">
        <v>44960</v>
      </c>
      <c r="D33" s="3" t="s">
        <v>561</v>
      </c>
      <c r="E33" s="3" t="s">
        <v>562</v>
      </c>
      <c r="F33" s="22">
        <v>15480000</v>
      </c>
      <c r="G33" s="22">
        <v>2941200</v>
      </c>
      <c r="H33" s="51">
        <v>18421200</v>
      </c>
      <c r="I33" s="3">
        <v>193</v>
      </c>
      <c r="J33" s="3" t="s">
        <v>558</v>
      </c>
      <c r="K33" s="3" t="s">
        <v>558</v>
      </c>
      <c r="L33" s="3" t="s">
        <v>558</v>
      </c>
      <c r="M33" t="s">
        <v>563</v>
      </c>
      <c r="N33" s="49" t="s">
        <v>789</v>
      </c>
      <c r="P33" s="75" t="s">
        <v>800</v>
      </c>
    </row>
    <row r="34" spans="2:17" x14ac:dyDescent="0.25">
      <c r="B34" s="3">
        <v>202302</v>
      </c>
      <c r="C34" s="17">
        <v>44960</v>
      </c>
      <c r="D34" s="3" t="s">
        <v>561</v>
      </c>
      <c r="E34" s="3" t="s">
        <v>562</v>
      </c>
      <c r="F34" s="22">
        <v>15098184</v>
      </c>
      <c r="G34" s="22">
        <v>2868655</v>
      </c>
      <c r="H34" s="51">
        <v>17966839</v>
      </c>
      <c r="I34" s="3">
        <v>192</v>
      </c>
      <c r="J34" s="3" t="s">
        <v>558</v>
      </c>
      <c r="K34" s="3" t="s">
        <v>558</v>
      </c>
      <c r="L34" s="3" t="s">
        <v>558</v>
      </c>
      <c r="M34" t="s">
        <v>563</v>
      </c>
      <c r="N34" s="49" t="s">
        <v>789</v>
      </c>
      <c r="P34" s="75" t="s">
        <v>800</v>
      </c>
    </row>
    <row r="35" spans="2:17" x14ac:dyDescent="0.25">
      <c r="B35" s="3">
        <v>202302</v>
      </c>
      <c r="C35" s="17">
        <v>44960</v>
      </c>
      <c r="D35" s="3" t="s">
        <v>561</v>
      </c>
      <c r="E35" s="3" t="s">
        <v>562</v>
      </c>
      <c r="F35" s="22">
        <v>8945825</v>
      </c>
      <c r="G35" s="22">
        <v>1699707</v>
      </c>
      <c r="H35" s="51">
        <v>10645532</v>
      </c>
      <c r="I35" s="3">
        <v>195</v>
      </c>
      <c r="J35" s="3" t="s">
        <v>558</v>
      </c>
      <c r="K35" s="3" t="s">
        <v>558</v>
      </c>
      <c r="L35" s="3" t="s">
        <v>558</v>
      </c>
      <c r="M35" t="s">
        <v>563</v>
      </c>
      <c r="N35" s="49" t="s">
        <v>789</v>
      </c>
      <c r="P35" s="75" t="s">
        <v>800</v>
      </c>
    </row>
    <row r="36" spans="2:17" x14ac:dyDescent="0.25">
      <c r="B36" s="3">
        <v>202302</v>
      </c>
      <c r="C36" s="17">
        <v>44960</v>
      </c>
      <c r="D36" s="3" t="s">
        <v>561</v>
      </c>
      <c r="E36" s="3" t="s">
        <v>562</v>
      </c>
      <c r="F36" s="22">
        <v>6421697</v>
      </c>
      <c r="G36" s="22">
        <v>1220122</v>
      </c>
      <c r="H36" s="51">
        <v>7641819</v>
      </c>
      <c r="I36" s="3">
        <v>197</v>
      </c>
      <c r="J36" s="3" t="s">
        <v>558</v>
      </c>
      <c r="K36" s="3" t="s">
        <v>558</v>
      </c>
      <c r="L36" s="3" t="s">
        <v>558</v>
      </c>
      <c r="M36" t="s">
        <v>563</v>
      </c>
      <c r="N36" s="49" t="s">
        <v>789</v>
      </c>
      <c r="P36" s="75" t="s">
        <v>800</v>
      </c>
    </row>
    <row r="37" spans="2:17" x14ac:dyDescent="0.25">
      <c r="B37" s="3">
        <v>202302</v>
      </c>
      <c r="C37" s="17">
        <v>44960</v>
      </c>
      <c r="D37" s="3" t="s">
        <v>561</v>
      </c>
      <c r="E37" s="3" t="s">
        <v>562</v>
      </c>
      <c r="F37" s="22">
        <v>785000</v>
      </c>
      <c r="G37" s="22">
        <v>149150</v>
      </c>
      <c r="H37" s="51">
        <v>934150</v>
      </c>
      <c r="I37" s="3">
        <v>198</v>
      </c>
      <c r="J37" s="3" t="s">
        <v>558</v>
      </c>
      <c r="K37" s="3" t="s">
        <v>558</v>
      </c>
      <c r="L37" s="3" t="s">
        <v>558</v>
      </c>
      <c r="M37" t="s">
        <v>563</v>
      </c>
      <c r="N37" s="49" t="s">
        <v>789</v>
      </c>
      <c r="P37" s="75" t="s">
        <v>800</v>
      </c>
      <c r="Q37" s="23"/>
    </row>
    <row r="38" spans="2:17" x14ac:dyDescent="0.25">
      <c r="B38" s="3">
        <v>202302</v>
      </c>
      <c r="C38" s="17">
        <v>44978</v>
      </c>
      <c r="D38" s="3" t="s">
        <v>561</v>
      </c>
      <c r="E38" s="3" t="s">
        <v>562</v>
      </c>
      <c r="F38" s="22">
        <v>357615948</v>
      </c>
      <c r="G38" s="22">
        <v>67947030</v>
      </c>
      <c r="H38" s="50">
        <v>425562978</v>
      </c>
      <c r="I38" s="3">
        <v>205</v>
      </c>
      <c r="J38" s="3" t="s">
        <v>558</v>
      </c>
      <c r="K38" s="3" t="s">
        <v>544</v>
      </c>
      <c r="L38" s="3" t="s">
        <v>558</v>
      </c>
      <c r="M38" t="s">
        <v>563</v>
      </c>
      <c r="N38" t="s">
        <v>773</v>
      </c>
      <c r="O38" s="23" t="s">
        <v>996</v>
      </c>
    </row>
    <row r="39" spans="2:17" x14ac:dyDescent="0.25">
      <c r="B39" s="3">
        <v>202302</v>
      </c>
      <c r="C39" s="17">
        <v>44978</v>
      </c>
      <c r="D39" s="3" t="s">
        <v>561</v>
      </c>
      <c r="E39" s="3" t="s">
        <v>562</v>
      </c>
      <c r="F39" s="22">
        <v>22130000</v>
      </c>
      <c r="G39" s="22">
        <v>4204700</v>
      </c>
      <c r="H39" s="50">
        <v>26334700</v>
      </c>
      <c r="I39" s="3">
        <v>202</v>
      </c>
      <c r="J39" s="3" t="s">
        <v>558</v>
      </c>
      <c r="K39" s="3" t="s">
        <v>558</v>
      </c>
      <c r="L39" s="3" t="s">
        <v>558</v>
      </c>
      <c r="M39" s="49" t="s">
        <v>563</v>
      </c>
      <c r="N39" t="s">
        <v>773</v>
      </c>
    </row>
    <row r="40" spans="2:17" x14ac:dyDescent="0.25">
      <c r="B40" s="3">
        <v>202303</v>
      </c>
      <c r="C40" s="17">
        <v>44978</v>
      </c>
      <c r="D40" s="3" t="s">
        <v>561</v>
      </c>
      <c r="E40" s="3" t="s">
        <v>562</v>
      </c>
      <c r="F40" s="22">
        <v>10702492</v>
      </c>
      <c r="G40" s="22">
        <v>2033473</v>
      </c>
      <c r="H40" s="50">
        <v>12735965</v>
      </c>
      <c r="I40" s="3">
        <v>203</v>
      </c>
      <c r="J40" s="3" t="s">
        <v>558</v>
      </c>
      <c r="K40" s="3" t="s">
        <v>558</v>
      </c>
      <c r="L40" s="3" t="s">
        <v>558</v>
      </c>
      <c r="M40" s="49" t="s">
        <v>563</v>
      </c>
      <c r="N40" t="s">
        <v>773</v>
      </c>
    </row>
    <row r="41" spans="2:17" x14ac:dyDescent="0.25">
      <c r="B41" s="3">
        <v>202303</v>
      </c>
      <c r="C41" s="17">
        <v>44978</v>
      </c>
      <c r="D41" s="3" t="s">
        <v>561</v>
      </c>
      <c r="E41" s="3" t="s">
        <v>562</v>
      </c>
      <c r="F41" s="22">
        <v>6601850</v>
      </c>
      <c r="G41" s="22">
        <v>1254352</v>
      </c>
      <c r="H41" s="50">
        <v>7856202</v>
      </c>
      <c r="I41" s="3">
        <v>204</v>
      </c>
      <c r="J41" s="3" t="s">
        <v>558</v>
      </c>
      <c r="K41" s="3" t="s">
        <v>558</v>
      </c>
      <c r="L41" s="3" t="s">
        <v>558</v>
      </c>
      <c r="M41" s="49" t="s">
        <v>563</v>
      </c>
      <c r="N41" t="s">
        <v>773</v>
      </c>
    </row>
    <row r="42" spans="2:17" x14ac:dyDescent="0.25">
      <c r="B42" s="3">
        <v>202304</v>
      </c>
      <c r="C42" s="17">
        <v>45015</v>
      </c>
      <c r="D42" s="3" t="s">
        <v>561</v>
      </c>
      <c r="E42" s="3" t="s">
        <v>562</v>
      </c>
      <c r="F42" s="18">
        <v>338203084</v>
      </c>
      <c r="G42" s="18">
        <v>64258586</v>
      </c>
      <c r="H42" s="50">
        <v>402461670</v>
      </c>
      <c r="I42" s="3">
        <v>220</v>
      </c>
      <c r="J42" s="3" t="s">
        <v>558</v>
      </c>
      <c r="K42" s="3" t="s">
        <v>544</v>
      </c>
      <c r="L42" s="3" t="s">
        <v>558</v>
      </c>
      <c r="M42" t="s">
        <v>563</v>
      </c>
      <c r="N42" s="61" t="s">
        <v>773</v>
      </c>
      <c r="Q42" s="23"/>
    </row>
    <row r="43" spans="2:17" x14ac:dyDescent="0.25">
      <c r="B43" s="3">
        <v>202304</v>
      </c>
      <c r="C43" s="17">
        <v>45027</v>
      </c>
      <c r="D43" s="3" t="s">
        <v>561</v>
      </c>
      <c r="E43" s="3" t="s">
        <v>562</v>
      </c>
      <c r="F43" s="18">
        <v>22054000</v>
      </c>
      <c r="G43" s="18">
        <v>4190260</v>
      </c>
      <c r="H43" s="50">
        <v>26244260</v>
      </c>
      <c r="I43" s="3">
        <v>223</v>
      </c>
      <c r="J43" s="3" t="s">
        <v>558</v>
      </c>
      <c r="K43" s="3" t="s">
        <v>558</v>
      </c>
      <c r="L43" s="3" t="s">
        <v>558</v>
      </c>
      <c r="M43" s="49" t="s">
        <v>563</v>
      </c>
      <c r="N43" s="61" t="s">
        <v>773</v>
      </c>
    </row>
    <row r="44" spans="2:17" x14ac:dyDescent="0.25">
      <c r="B44" s="3">
        <v>202304</v>
      </c>
      <c r="C44" s="17">
        <v>45027</v>
      </c>
      <c r="D44" s="3" t="s">
        <v>561</v>
      </c>
      <c r="E44" s="3" t="s">
        <v>562</v>
      </c>
      <c r="F44" s="18">
        <v>10645825</v>
      </c>
      <c r="G44" s="18">
        <v>2022707</v>
      </c>
      <c r="H44" s="50">
        <v>12668532</v>
      </c>
      <c r="I44" s="3">
        <v>222</v>
      </c>
      <c r="J44" s="3" t="s">
        <v>558</v>
      </c>
      <c r="K44" s="3" t="s">
        <v>558</v>
      </c>
      <c r="L44" s="3" t="s">
        <v>558</v>
      </c>
      <c r="M44" s="49" t="s">
        <v>563</v>
      </c>
      <c r="N44" s="61" t="s">
        <v>773</v>
      </c>
    </row>
    <row r="45" spans="2:17" x14ac:dyDescent="0.25">
      <c r="B45" s="3">
        <v>202304</v>
      </c>
      <c r="C45" s="17">
        <v>45027</v>
      </c>
      <c r="D45" s="3" t="s">
        <v>561</v>
      </c>
      <c r="E45" s="3" t="s">
        <v>562</v>
      </c>
      <c r="F45" s="18">
        <v>5626000</v>
      </c>
      <c r="G45" s="18">
        <v>1068940</v>
      </c>
      <c r="H45" s="50">
        <v>6694940</v>
      </c>
      <c r="I45" s="3">
        <v>221</v>
      </c>
      <c r="J45" s="3" t="s">
        <v>558</v>
      </c>
      <c r="K45" s="3" t="s">
        <v>558</v>
      </c>
      <c r="L45" s="3" t="s">
        <v>558</v>
      </c>
      <c r="M45" s="49" t="s">
        <v>563</v>
      </c>
      <c r="N45" s="61" t="s">
        <v>773</v>
      </c>
    </row>
    <row r="46" spans="2:17" x14ac:dyDescent="0.25">
      <c r="B46" s="3">
        <v>202305</v>
      </c>
      <c r="C46" s="17">
        <v>45056</v>
      </c>
      <c r="D46" s="3" t="s">
        <v>561</v>
      </c>
      <c r="E46" s="3" t="s">
        <v>562</v>
      </c>
      <c r="F46" s="18">
        <v>24410000</v>
      </c>
      <c r="G46" s="18">
        <v>4637900</v>
      </c>
      <c r="H46" s="50">
        <v>29047900</v>
      </c>
      <c r="I46" s="3">
        <v>243</v>
      </c>
      <c r="J46" s="3" t="s">
        <v>558</v>
      </c>
      <c r="K46" s="3" t="s">
        <v>558</v>
      </c>
      <c r="L46" s="3" t="s">
        <v>558</v>
      </c>
      <c r="M46" s="49" t="s">
        <v>563</v>
      </c>
      <c r="N46" t="s">
        <v>773</v>
      </c>
    </row>
    <row r="47" spans="2:17" x14ac:dyDescent="0.25">
      <c r="B47" s="3">
        <v>202305</v>
      </c>
      <c r="C47" s="17">
        <v>45056</v>
      </c>
      <c r="D47" s="3" t="s">
        <v>561</v>
      </c>
      <c r="E47" s="3" t="s">
        <v>562</v>
      </c>
      <c r="F47" s="18">
        <v>10645825</v>
      </c>
      <c r="G47" s="18">
        <v>2022707</v>
      </c>
      <c r="H47" s="50">
        <v>12668532</v>
      </c>
      <c r="I47" s="3">
        <v>242</v>
      </c>
      <c r="J47" s="3" t="s">
        <v>558</v>
      </c>
      <c r="K47" s="3" t="s">
        <v>558</v>
      </c>
      <c r="L47" s="3" t="s">
        <v>558</v>
      </c>
      <c r="M47" s="49" t="s">
        <v>563</v>
      </c>
      <c r="N47" t="s">
        <v>773</v>
      </c>
    </row>
    <row r="48" spans="2:17" x14ac:dyDescent="0.25">
      <c r="B48" s="3">
        <v>202305</v>
      </c>
      <c r="C48" s="17">
        <v>45056</v>
      </c>
      <c r="D48" s="3" t="s">
        <v>561</v>
      </c>
      <c r="E48" s="3" t="s">
        <v>562</v>
      </c>
      <c r="F48" s="18">
        <v>6996250</v>
      </c>
      <c r="G48" s="18">
        <v>1329288</v>
      </c>
      <c r="H48" s="50">
        <v>8325538</v>
      </c>
      <c r="I48" s="3">
        <v>241</v>
      </c>
      <c r="J48" s="3" t="s">
        <v>558</v>
      </c>
      <c r="K48" s="3" t="s">
        <v>558</v>
      </c>
      <c r="L48" s="3" t="s">
        <v>558</v>
      </c>
      <c r="M48" s="49" t="s">
        <v>563</v>
      </c>
      <c r="N48" t="s">
        <v>773</v>
      </c>
    </row>
    <row r="49" spans="2:16" x14ac:dyDescent="0.25">
      <c r="B49" s="3">
        <v>202305</v>
      </c>
      <c r="C49" s="17">
        <v>45056</v>
      </c>
      <c r="D49" s="3" t="s">
        <v>561</v>
      </c>
      <c r="E49" s="3" t="s">
        <v>562</v>
      </c>
      <c r="F49" s="18">
        <v>4015000</v>
      </c>
      <c r="G49" s="18">
        <v>762850</v>
      </c>
      <c r="H49" s="50">
        <v>4777850</v>
      </c>
      <c r="I49" s="3">
        <v>245</v>
      </c>
      <c r="J49" s="3" t="s">
        <v>558</v>
      </c>
      <c r="K49" s="3" t="s">
        <v>558</v>
      </c>
      <c r="L49" s="3" t="s">
        <v>558</v>
      </c>
      <c r="M49" s="49" t="s">
        <v>563</v>
      </c>
      <c r="N49" t="s">
        <v>773</v>
      </c>
    </row>
    <row r="50" spans="2:16" x14ac:dyDescent="0.25">
      <c r="B50" s="3">
        <v>202305</v>
      </c>
      <c r="C50" s="17">
        <v>45056</v>
      </c>
      <c r="D50" s="3" t="s">
        <v>561</v>
      </c>
      <c r="E50" s="3" t="s">
        <v>562</v>
      </c>
      <c r="F50" s="18">
        <v>836000</v>
      </c>
      <c r="G50" s="18">
        <v>158840</v>
      </c>
      <c r="H50" s="50">
        <v>994840</v>
      </c>
      <c r="I50" s="3">
        <v>244</v>
      </c>
      <c r="J50" s="3" t="s">
        <v>558</v>
      </c>
      <c r="K50" s="3" t="s">
        <v>558</v>
      </c>
      <c r="L50" s="3" t="s">
        <v>558</v>
      </c>
      <c r="M50" s="49" t="s">
        <v>563</v>
      </c>
      <c r="N50" t="s">
        <v>773</v>
      </c>
    </row>
    <row r="51" spans="2:16" x14ac:dyDescent="0.25">
      <c r="B51" s="3">
        <v>202308</v>
      </c>
      <c r="C51" s="17">
        <v>45137</v>
      </c>
      <c r="D51" s="3" t="s">
        <v>561</v>
      </c>
      <c r="E51" s="3" t="s">
        <v>562</v>
      </c>
      <c r="F51" s="22">
        <v>15461075</v>
      </c>
      <c r="G51" s="22">
        <v>2937604</v>
      </c>
      <c r="H51" s="50">
        <v>18398679</v>
      </c>
      <c r="I51" s="3">
        <v>256</v>
      </c>
      <c r="J51" s="3" t="s">
        <v>558</v>
      </c>
      <c r="K51" s="3" t="s">
        <v>558</v>
      </c>
      <c r="L51" s="3" t="s">
        <v>558</v>
      </c>
      <c r="M51" s="49" t="s">
        <v>563</v>
      </c>
      <c r="N51" t="s">
        <v>563</v>
      </c>
      <c r="O51" t="s">
        <v>774</v>
      </c>
    </row>
    <row r="52" spans="2:16" x14ac:dyDescent="0.25">
      <c r="B52" s="3">
        <v>202401</v>
      </c>
      <c r="C52" s="17">
        <v>45293</v>
      </c>
      <c r="D52" s="3" t="s">
        <v>561</v>
      </c>
      <c r="E52" s="3" t="s">
        <v>562</v>
      </c>
      <c r="F52" s="18">
        <v>31000000</v>
      </c>
      <c r="G52" s="18">
        <v>5890000</v>
      </c>
      <c r="H52" s="22">
        <v>36890000</v>
      </c>
      <c r="I52" s="72">
        <v>286</v>
      </c>
      <c r="J52" s="3" t="s">
        <v>558</v>
      </c>
      <c r="K52" s="3" t="s">
        <v>558</v>
      </c>
      <c r="L52" s="3" t="s">
        <v>558</v>
      </c>
      <c r="M52" s="73" t="s">
        <v>563</v>
      </c>
      <c r="N52" t="s">
        <v>773</v>
      </c>
      <c r="O52" s="23"/>
    </row>
    <row r="53" spans="2:16" x14ac:dyDescent="0.25">
      <c r="B53" s="3">
        <v>202402</v>
      </c>
      <c r="C53" s="17">
        <v>45349</v>
      </c>
      <c r="D53" s="3" t="s">
        <v>561</v>
      </c>
      <c r="E53" s="3" t="s">
        <v>562</v>
      </c>
      <c r="F53" s="18">
        <v>7538330</v>
      </c>
      <c r="G53" s="18">
        <v>1432283</v>
      </c>
      <c r="H53" s="50">
        <v>8970613</v>
      </c>
      <c r="I53" s="72">
        <v>296</v>
      </c>
      <c r="J53" s="3" t="s">
        <v>558</v>
      </c>
      <c r="K53" s="3" t="s">
        <v>558</v>
      </c>
      <c r="L53" s="3" t="s">
        <v>558</v>
      </c>
      <c r="M53" s="73" t="s">
        <v>563</v>
      </c>
      <c r="N53" t="s">
        <v>563</v>
      </c>
      <c r="O53" t="s">
        <v>795</v>
      </c>
    </row>
    <row r="54" spans="2:16" x14ac:dyDescent="0.25">
      <c r="B54" s="3">
        <v>202403</v>
      </c>
      <c r="C54" s="17">
        <v>45369</v>
      </c>
      <c r="D54" s="3" t="s">
        <v>561</v>
      </c>
      <c r="E54" s="3" t="s">
        <v>562</v>
      </c>
      <c r="F54" s="22">
        <v>5200000</v>
      </c>
      <c r="G54" s="22">
        <v>988000</v>
      </c>
      <c r="H54" s="50">
        <v>6188000</v>
      </c>
      <c r="I54" s="72">
        <v>303</v>
      </c>
      <c r="J54" s="3" t="s">
        <v>558</v>
      </c>
      <c r="K54" s="3" t="s">
        <v>558</v>
      </c>
      <c r="L54" s="3" t="s">
        <v>558</v>
      </c>
      <c r="M54" s="73" t="s">
        <v>563</v>
      </c>
      <c r="N54" t="s">
        <v>563</v>
      </c>
      <c r="O54" t="s">
        <v>795</v>
      </c>
    </row>
    <row r="55" spans="2:16" x14ac:dyDescent="0.25">
      <c r="B55" s="3">
        <v>202404</v>
      </c>
      <c r="C55" s="17">
        <v>45383</v>
      </c>
      <c r="D55" s="3" t="s">
        <v>561</v>
      </c>
      <c r="E55" s="3" t="s">
        <v>562</v>
      </c>
      <c r="F55" s="22">
        <v>212172889</v>
      </c>
      <c r="G55" s="22">
        <v>40312849</v>
      </c>
      <c r="H55" s="22">
        <v>252485738</v>
      </c>
      <c r="I55" s="72">
        <v>305</v>
      </c>
      <c r="J55" s="3" t="s">
        <v>558</v>
      </c>
      <c r="K55" s="3" t="s">
        <v>544</v>
      </c>
      <c r="L55" s="3" t="s">
        <v>558</v>
      </c>
      <c r="M55" s="73" t="s">
        <v>563</v>
      </c>
      <c r="N55" t="s">
        <v>833</v>
      </c>
      <c r="P55" s="49" t="s">
        <v>834</v>
      </c>
    </row>
    <row r="56" spans="2:16" x14ac:dyDescent="0.25">
      <c r="B56" s="3">
        <v>202404</v>
      </c>
      <c r="C56" s="17">
        <v>45397</v>
      </c>
      <c r="D56" s="3" t="s">
        <v>561</v>
      </c>
      <c r="E56" s="3" t="s">
        <v>562</v>
      </c>
      <c r="F56" s="22">
        <v>5330000</v>
      </c>
      <c r="G56" s="22">
        <v>1012700</v>
      </c>
      <c r="H56" s="50">
        <v>6342700</v>
      </c>
      <c r="I56" s="72">
        <v>308</v>
      </c>
      <c r="J56" s="3" t="s">
        <v>558</v>
      </c>
      <c r="K56" s="3" t="s">
        <v>558</v>
      </c>
      <c r="L56" s="3" t="s">
        <v>558</v>
      </c>
      <c r="M56" s="73" t="s">
        <v>563</v>
      </c>
      <c r="N56" t="s">
        <v>563</v>
      </c>
      <c r="O56" t="s">
        <v>774</v>
      </c>
    </row>
    <row r="57" spans="2:16" x14ac:dyDescent="0.25">
      <c r="B57" s="3">
        <v>202405</v>
      </c>
      <c r="C57" s="17">
        <v>45418</v>
      </c>
      <c r="D57" s="3" t="s">
        <v>561</v>
      </c>
      <c r="E57" s="3" t="s">
        <v>562</v>
      </c>
      <c r="F57" s="18">
        <v>5200000</v>
      </c>
      <c r="G57" s="18">
        <v>988000</v>
      </c>
      <c r="H57" s="51">
        <v>6188000</v>
      </c>
      <c r="I57" s="72">
        <v>316</v>
      </c>
      <c r="J57" s="3" t="s">
        <v>558</v>
      </c>
      <c r="K57" s="3" t="s">
        <v>558</v>
      </c>
      <c r="L57" s="3" t="s">
        <v>558</v>
      </c>
      <c r="M57" s="73" t="s">
        <v>563</v>
      </c>
      <c r="N57" t="s">
        <v>563</v>
      </c>
      <c r="O57" t="s">
        <v>794</v>
      </c>
      <c r="P57" s="46">
        <f>H57-5289614</f>
        <v>898386</v>
      </c>
    </row>
    <row r="58" spans="2:16" x14ac:dyDescent="0.25">
      <c r="B58" s="3">
        <v>202406</v>
      </c>
      <c r="C58" s="17">
        <v>45454</v>
      </c>
      <c r="D58" s="3" t="s">
        <v>561</v>
      </c>
      <c r="E58" s="3" t="s">
        <v>562</v>
      </c>
      <c r="F58" s="22">
        <v>66074330</v>
      </c>
      <c r="G58" s="22">
        <v>12554123</v>
      </c>
      <c r="H58" s="22">
        <v>78628453</v>
      </c>
      <c r="I58" s="72">
        <v>325</v>
      </c>
      <c r="J58" s="3" t="s">
        <v>558</v>
      </c>
      <c r="K58" s="3" t="s">
        <v>558</v>
      </c>
      <c r="L58" s="3" t="s">
        <v>558</v>
      </c>
      <c r="M58" s="73" t="s">
        <v>563</v>
      </c>
      <c r="N58" t="s">
        <v>563</v>
      </c>
      <c r="O58" t="s">
        <v>792</v>
      </c>
      <c r="P58" s="46">
        <f>H58-50000000</f>
        <v>28628453</v>
      </c>
    </row>
    <row r="59" spans="2:16" x14ac:dyDescent="0.25">
      <c r="B59" s="3">
        <v>202406</v>
      </c>
      <c r="C59" s="17">
        <v>45454</v>
      </c>
      <c r="D59" s="3" t="s">
        <v>561</v>
      </c>
      <c r="E59" s="3" t="s">
        <v>562</v>
      </c>
      <c r="F59" s="22">
        <v>38940249</v>
      </c>
      <c r="G59" s="22">
        <v>7398647</v>
      </c>
      <c r="H59" s="22">
        <v>46338896</v>
      </c>
      <c r="I59" s="72">
        <v>324</v>
      </c>
      <c r="J59" s="3" t="s">
        <v>558</v>
      </c>
      <c r="K59" s="3" t="s">
        <v>558</v>
      </c>
      <c r="L59" s="3" t="s">
        <v>558</v>
      </c>
      <c r="M59" s="73" t="s">
        <v>563</v>
      </c>
      <c r="N59" t="s">
        <v>563</v>
      </c>
      <c r="O59" t="s">
        <v>774</v>
      </c>
    </row>
    <row r="60" spans="2:16" x14ac:dyDescent="0.25">
      <c r="B60" s="3">
        <v>202407</v>
      </c>
      <c r="C60" s="17">
        <v>45469</v>
      </c>
      <c r="D60" s="3" t="s">
        <v>561</v>
      </c>
      <c r="E60" s="3" t="s">
        <v>562</v>
      </c>
      <c r="F60" s="22">
        <v>39441020</v>
      </c>
      <c r="G60" s="22">
        <v>7493794</v>
      </c>
      <c r="H60" s="22">
        <v>46934814</v>
      </c>
      <c r="I60" s="72">
        <v>326</v>
      </c>
      <c r="J60" s="3" t="s">
        <v>558</v>
      </c>
      <c r="K60" s="3" t="s">
        <v>558</v>
      </c>
      <c r="L60" s="3" t="s">
        <v>558</v>
      </c>
      <c r="M60" s="73" t="s">
        <v>563</v>
      </c>
      <c r="N60" t="s">
        <v>563</v>
      </c>
      <c r="O60" t="s">
        <v>793</v>
      </c>
    </row>
    <row r="61" spans="2:16" x14ac:dyDescent="0.25">
      <c r="B61" s="3">
        <v>202408</v>
      </c>
      <c r="C61" s="17">
        <v>45509</v>
      </c>
      <c r="D61" s="3" t="s">
        <v>561</v>
      </c>
      <c r="E61" s="3" t="s">
        <v>562</v>
      </c>
      <c r="F61" s="22">
        <v>90709600</v>
      </c>
      <c r="G61" s="22">
        <v>17234824</v>
      </c>
      <c r="H61" s="22">
        <v>107944424</v>
      </c>
      <c r="I61" s="72">
        <v>332</v>
      </c>
      <c r="J61" s="3" t="s">
        <v>558</v>
      </c>
      <c r="K61" s="3" t="s">
        <v>544</v>
      </c>
      <c r="L61" s="3" t="s">
        <v>558</v>
      </c>
      <c r="M61" s="73" t="s">
        <v>563</v>
      </c>
      <c r="N61" t="s">
        <v>833</v>
      </c>
      <c r="P61" s="49" t="s">
        <v>835</v>
      </c>
    </row>
    <row r="62" spans="2:16" x14ac:dyDescent="0.25">
      <c r="B62" s="3">
        <v>202410</v>
      </c>
      <c r="C62" s="17">
        <v>45582</v>
      </c>
      <c r="D62" s="3" t="s">
        <v>561</v>
      </c>
      <c r="E62" s="3" t="s">
        <v>562</v>
      </c>
      <c r="F62" s="18">
        <v>9212266</v>
      </c>
      <c r="G62" s="18">
        <v>1750331</v>
      </c>
      <c r="H62" s="22">
        <v>10962597</v>
      </c>
      <c r="I62" s="72">
        <v>352</v>
      </c>
      <c r="J62" s="3" t="s">
        <v>558</v>
      </c>
      <c r="K62" s="3" t="s">
        <v>558</v>
      </c>
      <c r="L62" s="3" t="s">
        <v>558</v>
      </c>
      <c r="M62" s="73" t="s">
        <v>563</v>
      </c>
      <c r="N62" t="s">
        <v>563</v>
      </c>
    </row>
    <row r="63" spans="2:16" hidden="1" x14ac:dyDescent="0.25">
      <c r="C63" s="19"/>
      <c r="F63" s="20" t="s">
        <v>559</v>
      </c>
      <c r="G63" s="20">
        <f>SUM(G25:G62)</f>
        <v>368765372</v>
      </c>
      <c r="H63" s="20"/>
    </row>
    <row r="64" spans="2:16" hidden="1" x14ac:dyDescent="0.25">
      <c r="C64" s="19"/>
      <c r="F64" s="20"/>
      <c r="G64" s="20"/>
      <c r="H64" s="20"/>
    </row>
    <row r="65" spans="2:16" ht="30" hidden="1" x14ac:dyDescent="0.25">
      <c r="B65" s="2" t="s">
        <v>545</v>
      </c>
      <c r="C65" s="14" t="s">
        <v>546</v>
      </c>
      <c r="D65" s="2" t="s">
        <v>547</v>
      </c>
      <c r="E65" s="2" t="s">
        <v>548</v>
      </c>
      <c r="F65" s="15" t="s">
        <v>549</v>
      </c>
      <c r="G65" s="15" t="s">
        <v>550</v>
      </c>
      <c r="H65" s="15" t="s">
        <v>551</v>
      </c>
      <c r="I65" s="2" t="s">
        <v>552</v>
      </c>
      <c r="J65" s="15" t="s">
        <v>553</v>
      </c>
      <c r="K65" s="15" t="s">
        <v>554</v>
      </c>
      <c r="L65" s="15" t="s">
        <v>555</v>
      </c>
    </row>
    <row r="66" spans="2:16" x14ac:dyDescent="0.25">
      <c r="B66" s="3">
        <v>202412</v>
      </c>
      <c r="C66" s="17">
        <v>45637</v>
      </c>
      <c r="D66" s="3" t="s">
        <v>564</v>
      </c>
      <c r="E66" s="3" t="s">
        <v>565</v>
      </c>
      <c r="F66" s="18">
        <v>188770510</v>
      </c>
      <c r="G66" s="18">
        <v>35866397</v>
      </c>
      <c r="H66" s="18">
        <v>224636907</v>
      </c>
      <c r="I66" s="3">
        <v>7193</v>
      </c>
      <c r="J66" s="3" t="s">
        <v>558</v>
      </c>
      <c r="K66" s="3" t="s">
        <v>558</v>
      </c>
      <c r="L66" s="3" t="s">
        <v>558</v>
      </c>
      <c r="M66" t="s">
        <v>563</v>
      </c>
      <c r="N66" t="s">
        <v>563</v>
      </c>
      <c r="O66" t="s">
        <v>791</v>
      </c>
      <c r="P66" s="55"/>
    </row>
    <row r="67" spans="2:16" x14ac:dyDescent="0.25">
      <c r="B67" s="3">
        <v>202410</v>
      </c>
      <c r="C67" s="17">
        <v>45573</v>
      </c>
      <c r="D67" s="3" t="s">
        <v>564</v>
      </c>
      <c r="E67" s="3" t="s">
        <v>565</v>
      </c>
      <c r="F67" s="18">
        <v>155474959</v>
      </c>
      <c r="G67" s="18">
        <v>29540242</v>
      </c>
      <c r="H67" s="18">
        <v>185015201</v>
      </c>
      <c r="I67" s="3">
        <v>7067</v>
      </c>
      <c r="J67" s="3" t="s">
        <v>558</v>
      </c>
      <c r="K67" s="3" t="s">
        <v>558</v>
      </c>
      <c r="L67" s="3" t="s">
        <v>558</v>
      </c>
      <c r="M67" t="s">
        <v>563</v>
      </c>
      <c r="O67" t="s">
        <v>790</v>
      </c>
      <c r="P67" s="48">
        <f>H67-95000000</f>
        <v>90015201</v>
      </c>
    </row>
    <row r="68" spans="2:16" x14ac:dyDescent="0.25">
      <c r="B68" s="3">
        <v>202406</v>
      </c>
      <c r="C68" s="17">
        <v>45468</v>
      </c>
      <c r="D68" s="3" t="s">
        <v>564</v>
      </c>
      <c r="E68" s="3" t="s">
        <v>565</v>
      </c>
      <c r="F68" s="18">
        <v>139498162</v>
      </c>
      <c r="G68" s="18">
        <v>26504651</v>
      </c>
      <c r="H68" s="18">
        <v>166002813</v>
      </c>
      <c r="I68" s="3">
        <v>6824</v>
      </c>
      <c r="J68" s="3" t="s">
        <v>558</v>
      </c>
      <c r="K68" s="3" t="s">
        <v>544</v>
      </c>
      <c r="L68" s="3" t="s">
        <v>558</v>
      </c>
      <c r="M68" t="s">
        <v>563</v>
      </c>
      <c r="O68" t="s">
        <v>799</v>
      </c>
      <c r="P68" s="48">
        <f>H68-73997187</f>
        <v>92005626</v>
      </c>
    </row>
    <row r="69" spans="2:16" x14ac:dyDescent="0.25">
      <c r="B69" s="3">
        <v>202411</v>
      </c>
      <c r="C69" s="17">
        <v>45609</v>
      </c>
      <c r="D69" s="3" t="s">
        <v>564</v>
      </c>
      <c r="E69" s="3" t="s">
        <v>565</v>
      </c>
      <c r="F69" s="18">
        <v>105350670</v>
      </c>
      <c r="G69" s="18">
        <v>20016627</v>
      </c>
      <c r="H69" s="18">
        <v>125367297</v>
      </c>
      <c r="I69" s="3">
        <v>7142</v>
      </c>
      <c r="J69" s="3" t="s">
        <v>558</v>
      </c>
      <c r="K69" s="3" t="s">
        <v>558</v>
      </c>
      <c r="L69" s="3" t="s">
        <v>558</v>
      </c>
      <c r="M69" t="s">
        <v>563</v>
      </c>
      <c r="N69" t="s">
        <v>563</v>
      </c>
      <c r="O69" t="s">
        <v>791</v>
      </c>
      <c r="P69" s="55"/>
    </row>
    <row r="70" spans="2:16" x14ac:dyDescent="0.25">
      <c r="B70" s="3">
        <v>202306</v>
      </c>
      <c r="C70" s="17">
        <v>45096</v>
      </c>
      <c r="D70" s="3" t="s">
        <v>564</v>
      </c>
      <c r="E70" s="3" t="s">
        <v>565</v>
      </c>
      <c r="F70" s="18">
        <v>88615560</v>
      </c>
      <c r="G70" s="18">
        <v>16836956</v>
      </c>
      <c r="H70" s="18">
        <v>105452516</v>
      </c>
      <c r="I70" s="3">
        <v>6058</v>
      </c>
      <c r="J70" s="3" t="s">
        <v>558</v>
      </c>
      <c r="K70" s="3" t="s">
        <v>558</v>
      </c>
      <c r="L70" s="3" t="s">
        <v>558</v>
      </c>
      <c r="M70" t="s">
        <v>563</v>
      </c>
      <c r="O70" s="49" t="s">
        <v>544</v>
      </c>
      <c r="P70" s="55"/>
    </row>
    <row r="71" spans="2:16" x14ac:dyDescent="0.25">
      <c r="B71" s="3">
        <v>202404</v>
      </c>
      <c r="C71" s="17">
        <v>45378</v>
      </c>
      <c r="D71" s="3" t="s">
        <v>564</v>
      </c>
      <c r="E71" s="3" t="s">
        <v>565</v>
      </c>
      <c r="F71" s="18">
        <v>82533895</v>
      </c>
      <c r="G71" s="18">
        <v>15681440</v>
      </c>
      <c r="H71" s="18">
        <v>98215335</v>
      </c>
      <c r="I71" s="3">
        <v>6623</v>
      </c>
      <c r="J71" s="3" t="s">
        <v>558</v>
      </c>
      <c r="K71" s="3" t="s">
        <v>544</v>
      </c>
      <c r="L71" s="3" t="s">
        <v>558</v>
      </c>
      <c r="M71" t="s">
        <v>563</v>
      </c>
      <c r="N71" t="s">
        <v>563</v>
      </c>
      <c r="O71" t="s">
        <v>774</v>
      </c>
      <c r="P71" s="55"/>
    </row>
    <row r="72" spans="2:16" x14ac:dyDescent="0.25">
      <c r="B72" s="3">
        <v>202408</v>
      </c>
      <c r="C72" s="17">
        <v>45512</v>
      </c>
      <c r="D72" s="3" t="s">
        <v>564</v>
      </c>
      <c r="E72" s="3" t="s">
        <v>565</v>
      </c>
      <c r="F72" s="18">
        <v>81719130</v>
      </c>
      <c r="G72" s="18">
        <v>15526635</v>
      </c>
      <c r="H72" s="18">
        <v>97245765</v>
      </c>
      <c r="I72" s="3">
        <v>6931</v>
      </c>
      <c r="J72" s="3" t="s">
        <v>558</v>
      </c>
      <c r="K72" s="3" t="s">
        <v>544</v>
      </c>
      <c r="L72" s="3" t="s">
        <v>558</v>
      </c>
      <c r="M72" t="s">
        <v>563</v>
      </c>
      <c r="N72" t="s">
        <v>563</v>
      </c>
      <c r="O72" t="s">
        <v>774</v>
      </c>
      <c r="P72" s="55"/>
    </row>
    <row r="73" spans="2:16" x14ac:dyDescent="0.25">
      <c r="B73" s="3">
        <v>202409</v>
      </c>
      <c r="C73" s="17">
        <v>45547</v>
      </c>
      <c r="D73" s="3" t="s">
        <v>564</v>
      </c>
      <c r="E73" s="3" t="s">
        <v>565</v>
      </c>
      <c r="F73" s="18">
        <v>66219554</v>
      </c>
      <c r="G73" s="18">
        <v>12581715</v>
      </c>
      <c r="H73" s="18">
        <v>78801269</v>
      </c>
      <c r="I73" s="3">
        <v>6992</v>
      </c>
      <c r="J73" s="3" t="s">
        <v>558</v>
      </c>
      <c r="K73" s="3" t="s">
        <v>558</v>
      </c>
      <c r="L73" s="3" t="s">
        <v>558</v>
      </c>
      <c r="M73" t="s">
        <v>563</v>
      </c>
      <c r="O73" t="s">
        <v>778</v>
      </c>
      <c r="P73" s="48">
        <f>H73-50000000</f>
        <v>28801269</v>
      </c>
    </row>
    <row r="74" spans="2:16" x14ac:dyDescent="0.25">
      <c r="B74" s="3">
        <v>202401</v>
      </c>
      <c r="C74" s="17">
        <v>45310</v>
      </c>
      <c r="D74" s="3" t="s">
        <v>564</v>
      </c>
      <c r="E74" s="3" t="s">
        <v>565</v>
      </c>
      <c r="F74" s="18">
        <v>26437690</v>
      </c>
      <c r="G74" s="18">
        <v>5023161</v>
      </c>
      <c r="H74" s="18">
        <v>31460851</v>
      </c>
      <c r="I74" s="3">
        <v>6492</v>
      </c>
      <c r="J74" s="3" t="s">
        <v>558</v>
      </c>
      <c r="K74" s="3" t="s">
        <v>558</v>
      </c>
      <c r="L74" s="3" t="s">
        <v>558</v>
      </c>
      <c r="M74" t="s">
        <v>563</v>
      </c>
      <c r="N74" t="s">
        <v>563</v>
      </c>
      <c r="O74" t="s">
        <v>774</v>
      </c>
    </row>
    <row r="75" spans="2:16" x14ac:dyDescent="0.25">
      <c r="B75" s="3">
        <v>202312</v>
      </c>
      <c r="C75" s="17">
        <v>45288</v>
      </c>
      <c r="D75" s="3" t="s">
        <v>564</v>
      </c>
      <c r="E75" s="3" t="s">
        <v>565</v>
      </c>
      <c r="F75" s="18">
        <v>19643294</v>
      </c>
      <c r="G75" s="18">
        <v>3732226</v>
      </c>
      <c r="H75" s="18">
        <v>23375520</v>
      </c>
      <c r="I75" s="3">
        <v>6458</v>
      </c>
      <c r="J75" s="3" t="s">
        <v>558</v>
      </c>
      <c r="K75" s="3" t="s">
        <v>558</v>
      </c>
      <c r="L75" s="3" t="s">
        <v>558</v>
      </c>
      <c r="M75" t="s">
        <v>563</v>
      </c>
      <c r="N75" t="s">
        <v>563</v>
      </c>
      <c r="O75" t="s">
        <v>774</v>
      </c>
    </row>
    <row r="76" spans="2:16" x14ac:dyDescent="0.25">
      <c r="B76" s="3">
        <v>202405</v>
      </c>
      <c r="C76" s="17">
        <v>45427</v>
      </c>
      <c r="D76" s="3" t="s">
        <v>564</v>
      </c>
      <c r="E76" s="3" t="s">
        <v>565</v>
      </c>
      <c r="F76" s="18">
        <v>14968058</v>
      </c>
      <c r="G76" s="18">
        <v>2843931</v>
      </c>
      <c r="H76" s="18">
        <v>17811989</v>
      </c>
      <c r="I76" s="3">
        <v>6735</v>
      </c>
      <c r="J76" s="3" t="s">
        <v>558</v>
      </c>
      <c r="K76" s="3" t="s">
        <v>558</v>
      </c>
      <c r="L76" s="3" t="s">
        <v>558</v>
      </c>
      <c r="M76" t="s">
        <v>563</v>
      </c>
      <c r="N76" t="s">
        <v>563</v>
      </c>
      <c r="O76" t="s">
        <v>774</v>
      </c>
    </row>
    <row r="77" spans="2:16" x14ac:dyDescent="0.25">
      <c r="B77" s="3">
        <v>202305</v>
      </c>
      <c r="C77" s="17">
        <v>45061</v>
      </c>
      <c r="D77" s="3" t="s">
        <v>564</v>
      </c>
      <c r="E77" s="3" t="s">
        <v>565</v>
      </c>
      <c r="F77" s="18">
        <v>11609849</v>
      </c>
      <c r="G77" s="18">
        <v>2205871</v>
      </c>
      <c r="H77" s="18">
        <v>13815720</v>
      </c>
      <c r="I77" s="3">
        <v>5989</v>
      </c>
      <c r="J77" s="3" t="s">
        <v>558</v>
      </c>
      <c r="K77" s="3" t="s">
        <v>558</v>
      </c>
      <c r="L77" s="3" t="s">
        <v>558</v>
      </c>
      <c r="M77" t="s">
        <v>563</v>
      </c>
      <c r="N77" t="s">
        <v>563</v>
      </c>
      <c r="O77" t="s">
        <v>774</v>
      </c>
    </row>
    <row r="78" spans="2:16" hidden="1" x14ac:dyDescent="0.25">
      <c r="C78" s="19"/>
      <c r="F78" s="20" t="s">
        <v>559</v>
      </c>
      <c r="G78" s="20">
        <f>SUM(G66:G77)</f>
        <v>186359852</v>
      </c>
      <c r="H78" s="20"/>
    </row>
    <row r="79" spans="2:16" hidden="1" x14ac:dyDescent="0.25">
      <c r="C79" s="19"/>
      <c r="F79" s="20"/>
      <c r="G79" s="20"/>
      <c r="H79" s="20"/>
    </row>
    <row r="80" spans="2:16" ht="30" hidden="1" x14ac:dyDescent="0.25">
      <c r="B80" s="2" t="s">
        <v>545</v>
      </c>
      <c r="C80" s="14" t="s">
        <v>546</v>
      </c>
      <c r="D80" s="2" t="s">
        <v>547</v>
      </c>
      <c r="E80" s="2" t="s">
        <v>548</v>
      </c>
      <c r="F80" s="15" t="s">
        <v>549</v>
      </c>
      <c r="G80" s="15" t="s">
        <v>550</v>
      </c>
      <c r="H80" s="15" t="s">
        <v>551</v>
      </c>
      <c r="I80" s="2" t="s">
        <v>552</v>
      </c>
      <c r="J80" s="15" t="s">
        <v>553</v>
      </c>
      <c r="K80" s="15" t="s">
        <v>554</v>
      </c>
      <c r="L80" s="15" t="s">
        <v>555</v>
      </c>
    </row>
    <row r="81" spans="2:18" x14ac:dyDescent="0.25">
      <c r="B81" s="3">
        <v>202402</v>
      </c>
      <c r="C81" s="17">
        <v>45330</v>
      </c>
      <c r="D81" s="3" t="s">
        <v>566</v>
      </c>
      <c r="E81" s="3" t="s">
        <v>567</v>
      </c>
      <c r="F81" s="18">
        <v>79200000</v>
      </c>
      <c r="G81" s="18">
        <v>15048000</v>
      </c>
      <c r="H81" s="18">
        <v>94248000</v>
      </c>
      <c r="I81" s="3">
        <v>79</v>
      </c>
      <c r="J81" s="3" t="s">
        <v>558</v>
      </c>
      <c r="K81" s="3" t="s">
        <v>558</v>
      </c>
      <c r="L81" s="3" t="s">
        <v>558</v>
      </c>
      <c r="M81" t="s">
        <v>563</v>
      </c>
      <c r="N81" t="s">
        <v>563</v>
      </c>
      <c r="O81" t="s">
        <v>774</v>
      </c>
    </row>
    <row r="82" spans="2:18" x14ac:dyDescent="0.25">
      <c r="B82" s="3">
        <v>202403</v>
      </c>
      <c r="C82" s="17">
        <v>45370</v>
      </c>
      <c r="D82" s="3" t="s">
        <v>566</v>
      </c>
      <c r="E82" s="3" t="s">
        <v>567</v>
      </c>
      <c r="F82" s="18">
        <v>55800000</v>
      </c>
      <c r="G82" s="18">
        <v>10602000</v>
      </c>
      <c r="H82" s="18">
        <v>66402000</v>
      </c>
      <c r="I82" s="3">
        <v>84</v>
      </c>
      <c r="J82" s="3" t="s">
        <v>558</v>
      </c>
      <c r="K82" s="3" t="s">
        <v>558</v>
      </c>
      <c r="L82" s="3" t="s">
        <v>558</v>
      </c>
      <c r="M82" t="s">
        <v>563</v>
      </c>
      <c r="N82" t="s">
        <v>563</v>
      </c>
      <c r="O82" t="s">
        <v>774</v>
      </c>
    </row>
    <row r="83" spans="2:18" x14ac:dyDescent="0.25">
      <c r="B83" s="3">
        <v>202401</v>
      </c>
      <c r="C83" s="17">
        <v>45310</v>
      </c>
      <c r="D83" s="3" t="s">
        <v>566</v>
      </c>
      <c r="E83" s="3" t="s">
        <v>567</v>
      </c>
      <c r="F83" s="18">
        <v>43323995</v>
      </c>
      <c r="G83" s="18">
        <v>8231559</v>
      </c>
      <c r="H83" s="18">
        <v>51555554</v>
      </c>
      <c r="I83" s="3">
        <v>78</v>
      </c>
      <c r="J83" s="3" t="s">
        <v>558</v>
      </c>
      <c r="K83" s="3" t="s">
        <v>558</v>
      </c>
      <c r="L83" s="3" t="s">
        <v>558</v>
      </c>
      <c r="M83" t="s">
        <v>563</v>
      </c>
      <c r="N83" t="s">
        <v>563</v>
      </c>
      <c r="O83" t="s">
        <v>774</v>
      </c>
    </row>
    <row r="84" spans="2:18" x14ac:dyDescent="0.25">
      <c r="B84" s="3">
        <v>202212</v>
      </c>
      <c r="C84" s="17">
        <v>44889</v>
      </c>
      <c r="D84" s="3" t="s">
        <v>566</v>
      </c>
      <c r="E84" s="3" t="s">
        <v>567</v>
      </c>
      <c r="F84" s="18">
        <v>42290000</v>
      </c>
      <c r="G84" s="18">
        <v>8035100</v>
      </c>
      <c r="H84" s="18">
        <v>50325100</v>
      </c>
      <c r="I84" s="3">
        <v>39</v>
      </c>
      <c r="J84" s="3" t="s">
        <v>558</v>
      </c>
      <c r="K84" s="3" t="s">
        <v>558</v>
      </c>
      <c r="L84" s="3" t="s">
        <v>558</v>
      </c>
      <c r="M84" t="s">
        <v>563</v>
      </c>
      <c r="O84" t="s">
        <v>796</v>
      </c>
      <c r="P84" s="53">
        <v>5000000</v>
      </c>
      <c r="Q84" s="46"/>
    </row>
    <row r="85" spans="2:18" x14ac:dyDescent="0.25">
      <c r="B85" s="3">
        <v>202302</v>
      </c>
      <c r="C85" s="17">
        <v>44965</v>
      </c>
      <c r="D85" s="3" t="s">
        <v>566</v>
      </c>
      <c r="E85" s="3" t="s">
        <v>567</v>
      </c>
      <c r="F85" s="18">
        <v>35400000</v>
      </c>
      <c r="G85" s="18">
        <v>6726000</v>
      </c>
      <c r="H85" s="18">
        <v>42126000</v>
      </c>
      <c r="I85" s="3">
        <v>48</v>
      </c>
      <c r="J85" s="3" t="s">
        <v>558</v>
      </c>
      <c r="K85" s="3" t="s">
        <v>558</v>
      </c>
      <c r="L85" s="3" t="s">
        <v>558</v>
      </c>
      <c r="M85" t="s">
        <v>563</v>
      </c>
      <c r="O85" t="s">
        <v>796</v>
      </c>
      <c r="P85" s="53">
        <v>10000000</v>
      </c>
      <c r="R85" s="46"/>
    </row>
    <row r="86" spans="2:18" x14ac:dyDescent="0.25">
      <c r="B86" s="3">
        <v>202301</v>
      </c>
      <c r="C86" s="17">
        <v>44946</v>
      </c>
      <c r="D86" s="3" t="s">
        <v>566</v>
      </c>
      <c r="E86" s="3" t="s">
        <v>567</v>
      </c>
      <c r="F86" s="18">
        <v>34200000</v>
      </c>
      <c r="G86" s="18">
        <v>6498000</v>
      </c>
      <c r="H86" s="18">
        <v>40698000</v>
      </c>
      <c r="I86" s="3">
        <v>43</v>
      </c>
      <c r="J86" s="3" t="s">
        <v>558</v>
      </c>
      <c r="K86" s="3" t="s">
        <v>558</v>
      </c>
      <c r="L86" s="3" t="s">
        <v>558</v>
      </c>
      <c r="M86" t="s">
        <v>563</v>
      </c>
      <c r="N86" t="s">
        <v>563</v>
      </c>
      <c r="O86" t="s">
        <v>774</v>
      </c>
    </row>
    <row r="87" spans="2:18" x14ac:dyDescent="0.25">
      <c r="B87" s="3">
        <v>202312</v>
      </c>
      <c r="C87" s="17">
        <v>45290</v>
      </c>
      <c r="D87" s="3" t="s">
        <v>566</v>
      </c>
      <c r="E87" s="3" t="s">
        <v>567</v>
      </c>
      <c r="F87" s="18">
        <v>30996005</v>
      </c>
      <c r="G87" s="18">
        <v>5889241</v>
      </c>
      <c r="H87" s="18">
        <v>36885246</v>
      </c>
      <c r="I87" s="3">
        <v>74</v>
      </c>
      <c r="J87" s="3" t="s">
        <v>558</v>
      </c>
      <c r="K87" s="3" t="s">
        <v>558</v>
      </c>
      <c r="L87" s="3" t="s">
        <v>558</v>
      </c>
      <c r="M87" t="s">
        <v>563</v>
      </c>
      <c r="N87" t="s">
        <v>563</v>
      </c>
      <c r="O87" t="s">
        <v>774</v>
      </c>
    </row>
    <row r="88" spans="2:18" x14ac:dyDescent="0.25">
      <c r="B88" s="3">
        <v>202211</v>
      </c>
      <c r="C88" s="17">
        <v>44861</v>
      </c>
      <c r="D88" s="3" t="s">
        <v>566</v>
      </c>
      <c r="E88" s="3" t="s">
        <v>567</v>
      </c>
      <c r="F88" s="18">
        <v>27050000</v>
      </c>
      <c r="G88" s="18">
        <v>5139500</v>
      </c>
      <c r="H88" s="18">
        <v>32189500</v>
      </c>
      <c r="I88" s="3">
        <v>38</v>
      </c>
      <c r="J88" s="3" t="s">
        <v>558</v>
      </c>
      <c r="K88" s="3" t="s">
        <v>558</v>
      </c>
      <c r="L88" s="3" t="s">
        <v>558</v>
      </c>
      <c r="M88" t="s">
        <v>563</v>
      </c>
      <c r="N88" t="s">
        <v>563</v>
      </c>
      <c r="O88" t="s">
        <v>774</v>
      </c>
    </row>
    <row r="89" spans="2:18" x14ac:dyDescent="0.25">
      <c r="B89" s="3">
        <v>202307</v>
      </c>
      <c r="C89" s="17">
        <v>45112</v>
      </c>
      <c r="D89" s="3" t="s">
        <v>566</v>
      </c>
      <c r="E89" s="3" t="s">
        <v>567</v>
      </c>
      <c r="F89" s="18">
        <v>19800000</v>
      </c>
      <c r="G89" s="18">
        <v>3762000</v>
      </c>
      <c r="H89" s="18">
        <v>23562000</v>
      </c>
      <c r="I89" s="3">
        <v>60</v>
      </c>
      <c r="J89" s="3" t="s">
        <v>558</v>
      </c>
      <c r="K89" s="3" t="s">
        <v>558</v>
      </c>
      <c r="L89" s="3" t="s">
        <v>558</v>
      </c>
      <c r="M89" t="s">
        <v>563</v>
      </c>
      <c r="N89" t="s">
        <v>563</v>
      </c>
      <c r="O89" t="s">
        <v>797</v>
      </c>
    </row>
    <row r="90" spans="2:18" x14ac:dyDescent="0.25">
      <c r="B90" s="3">
        <v>202404</v>
      </c>
      <c r="C90" s="17">
        <v>45407</v>
      </c>
      <c r="D90" s="3" t="s">
        <v>566</v>
      </c>
      <c r="E90" s="3" t="s">
        <v>567</v>
      </c>
      <c r="F90" s="18">
        <v>18000000</v>
      </c>
      <c r="G90" s="18">
        <v>3420000</v>
      </c>
      <c r="H90" s="18">
        <v>21420000</v>
      </c>
      <c r="I90" s="3">
        <v>91</v>
      </c>
      <c r="J90" s="3" t="s">
        <v>558</v>
      </c>
      <c r="K90" s="3" t="s">
        <v>558</v>
      </c>
      <c r="L90" s="3" t="s">
        <v>558</v>
      </c>
      <c r="M90" t="s">
        <v>563</v>
      </c>
      <c r="N90" t="s">
        <v>563</v>
      </c>
      <c r="O90" t="s">
        <v>774</v>
      </c>
    </row>
    <row r="91" spans="2:18" x14ac:dyDescent="0.25">
      <c r="B91" s="3">
        <v>202303</v>
      </c>
      <c r="C91" s="17">
        <v>44998</v>
      </c>
      <c r="D91" s="3" t="s">
        <v>566</v>
      </c>
      <c r="E91" s="3" t="s">
        <v>567</v>
      </c>
      <c r="F91" s="18">
        <v>17852000</v>
      </c>
      <c r="G91" s="18">
        <v>3391880</v>
      </c>
      <c r="H91" s="18">
        <v>21243880</v>
      </c>
      <c r="I91" s="3">
        <v>51</v>
      </c>
      <c r="J91" s="3" t="s">
        <v>558</v>
      </c>
      <c r="K91" s="3" t="s">
        <v>558</v>
      </c>
      <c r="L91" s="3" t="s">
        <v>558</v>
      </c>
      <c r="M91" t="s">
        <v>563</v>
      </c>
      <c r="N91" t="s">
        <v>563</v>
      </c>
      <c r="O91" t="s">
        <v>798</v>
      </c>
    </row>
    <row r="92" spans="2:18" x14ac:dyDescent="0.25">
      <c r="B92" s="3">
        <v>202404</v>
      </c>
      <c r="C92" s="17">
        <v>45407</v>
      </c>
      <c r="D92" s="3" t="s">
        <v>566</v>
      </c>
      <c r="E92" s="3" t="s">
        <v>567</v>
      </c>
      <c r="F92" s="18">
        <v>14500000</v>
      </c>
      <c r="G92" s="18">
        <v>2755000</v>
      </c>
      <c r="H92" s="18">
        <v>17255000</v>
      </c>
      <c r="I92" s="3">
        <v>92</v>
      </c>
      <c r="J92" s="3" t="s">
        <v>558</v>
      </c>
      <c r="K92" s="3" t="s">
        <v>558</v>
      </c>
      <c r="L92" s="3" t="s">
        <v>558</v>
      </c>
      <c r="M92" t="s">
        <v>563</v>
      </c>
      <c r="N92" t="s">
        <v>563</v>
      </c>
      <c r="O92" t="s">
        <v>774</v>
      </c>
    </row>
    <row r="93" spans="2:18" x14ac:dyDescent="0.25">
      <c r="B93" s="3">
        <v>202306</v>
      </c>
      <c r="C93" s="17">
        <v>45071</v>
      </c>
      <c r="D93" s="3" t="s">
        <v>566</v>
      </c>
      <c r="E93" s="3" t="s">
        <v>567</v>
      </c>
      <c r="F93" s="18">
        <v>12600000</v>
      </c>
      <c r="G93" s="18">
        <v>2394000</v>
      </c>
      <c r="H93" s="18">
        <v>14994000</v>
      </c>
      <c r="I93" s="3">
        <v>56</v>
      </c>
      <c r="J93" s="3" t="s">
        <v>558</v>
      </c>
      <c r="K93" s="3" t="s">
        <v>558</v>
      </c>
      <c r="L93" s="3" t="s">
        <v>558</v>
      </c>
      <c r="M93" t="s">
        <v>563</v>
      </c>
      <c r="N93" t="s">
        <v>563</v>
      </c>
      <c r="O93" t="s">
        <v>774</v>
      </c>
    </row>
    <row r="94" spans="2:18" x14ac:dyDescent="0.25">
      <c r="B94" s="3">
        <v>202304</v>
      </c>
      <c r="C94" s="17">
        <v>45028</v>
      </c>
      <c r="D94" s="3" t="s">
        <v>566</v>
      </c>
      <c r="E94" s="3" t="s">
        <v>567</v>
      </c>
      <c r="F94" s="18">
        <v>9800000</v>
      </c>
      <c r="G94" s="18">
        <v>1862000</v>
      </c>
      <c r="H94" s="18">
        <v>11662000</v>
      </c>
      <c r="I94" s="3">
        <v>54</v>
      </c>
      <c r="J94" s="3" t="s">
        <v>558</v>
      </c>
      <c r="K94" s="3" t="s">
        <v>558</v>
      </c>
      <c r="L94" s="3" t="s">
        <v>558</v>
      </c>
      <c r="M94" t="s">
        <v>563</v>
      </c>
      <c r="N94" t="s">
        <v>563</v>
      </c>
      <c r="O94" t="s">
        <v>774</v>
      </c>
    </row>
    <row r="95" spans="2:18" x14ac:dyDescent="0.25">
      <c r="B95" s="3">
        <v>202307</v>
      </c>
      <c r="C95" s="17">
        <v>45112</v>
      </c>
      <c r="D95" s="3" t="s">
        <v>566</v>
      </c>
      <c r="E95" s="3" t="s">
        <v>567</v>
      </c>
      <c r="F95" s="18">
        <v>4200000</v>
      </c>
      <c r="G95" s="18">
        <v>798000</v>
      </c>
      <c r="H95" s="18">
        <v>4998000</v>
      </c>
      <c r="I95" s="3">
        <v>63</v>
      </c>
      <c r="J95" s="3" t="s">
        <v>558</v>
      </c>
      <c r="K95" s="3" t="s">
        <v>558</v>
      </c>
      <c r="L95" s="3" t="s">
        <v>558</v>
      </c>
      <c r="M95" t="s">
        <v>563</v>
      </c>
      <c r="N95" t="s">
        <v>563</v>
      </c>
      <c r="O95" t="s">
        <v>797</v>
      </c>
    </row>
    <row r="96" spans="2:18" x14ac:dyDescent="0.25">
      <c r="B96" s="3">
        <v>202307</v>
      </c>
      <c r="C96" s="17">
        <v>45112</v>
      </c>
      <c r="D96" s="3" t="s">
        <v>566</v>
      </c>
      <c r="E96" s="3" t="s">
        <v>567</v>
      </c>
      <c r="F96" s="18">
        <v>3900000</v>
      </c>
      <c r="G96" s="18">
        <v>741000</v>
      </c>
      <c r="H96" s="18">
        <v>4641000</v>
      </c>
      <c r="I96" s="3">
        <v>59</v>
      </c>
      <c r="J96" s="3" t="s">
        <v>558</v>
      </c>
      <c r="K96" s="3" t="s">
        <v>558</v>
      </c>
      <c r="L96" s="3" t="s">
        <v>558</v>
      </c>
      <c r="M96" t="s">
        <v>563</v>
      </c>
      <c r="N96" t="s">
        <v>563</v>
      </c>
      <c r="O96" t="s">
        <v>797</v>
      </c>
    </row>
    <row r="97" spans="1:18" x14ac:dyDescent="0.25">
      <c r="B97" s="3">
        <v>202303</v>
      </c>
      <c r="C97" s="17">
        <v>44999</v>
      </c>
      <c r="D97" s="3" t="s">
        <v>566</v>
      </c>
      <c r="E97" s="3" t="s">
        <v>567</v>
      </c>
      <c r="F97" s="18">
        <v>1200000</v>
      </c>
      <c r="G97" s="18">
        <v>228000</v>
      </c>
      <c r="H97" s="18">
        <v>1428000</v>
      </c>
      <c r="I97" s="3">
        <v>52</v>
      </c>
      <c r="J97" s="3" t="s">
        <v>558</v>
      </c>
      <c r="K97" s="3" t="s">
        <v>558</v>
      </c>
      <c r="L97" s="3" t="s">
        <v>558</v>
      </c>
      <c r="M97" t="s">
        <v>563</v>
      </c>
      <c r="N97" t="s">
        <v>563</v>
      </c>
      <c r="O97" t="s">
        <v>798</v>
      </c>
    </row>
    <row r="98" spans="1:18" hidden="1" x14ac:dyDescent="0.25">
      <c r="C98" s="19"/>
      <c r="F98" s="20" t="s">
        <v>559</v>
      </c>
      <c r="G98" s="20">
        <f>SUM(G81:G97)</f>
        <v>85521280</v>
      </c>
      <c r="H98" s="20"/>
    </row>
    <row r="99" spans="1:18" hidden="1" x14ac:dyDescent="0.25">
      <c r="C99" s="19"/>
      <c r="F99" s="20"/>
      <c r="G99" s="20"/>
      <c r="H99" s="20"/>
    </row>
    <row r="100" spans="1:18" ht="30" hidden="1" x14ac:dyDescent="0.25">
      <c r="B100" s="2" t="s">
        <v>545</v>
      </c>
      <c r="C100" s="14" t="s">
        <v>546</v>
      </c>
      <c r="D100" s="2" t="s">
        <v>547</v>
      </c>
      <c r="E100" s="2" t="s">
        <v>548</v>
      </c>
      <c r="F100" s="15" t="s">
        <v>549</v>
      </c>
      <c r="G100" s="15" t="s">
        <v>550</v>
      </c>
      <c r="H100" s="15" t="s">
        <v>551</v>
      </c>
      <c r="I100" s="2" t="s">
        <v>552</v>
      </c>
      <c r="J100" s="15" t="s">
        <v>553</v>
      </c>
      <c r="K100" s="15" t="s">
        <v>554</v>
      </c>
      <c r="L100" s="15" t="s">
        <v>555</v>
      </c>
      <c r="P100" s="45"/>
    </row>
    <row r="101" spans="1:18" x14ac:dyDescent="0.25">
      <c r="A101" t="s">
        <v>568</v>
      </c>
      <c r="B101" s="3">
        <v>202301</v>
      </c>
      <c r="C101" s="17">
        <v>44938</v>
      </c>
      <c r="D101" s="3" t="s">
        <v>569</v>
      </c>
      <c r="E101" s="3" t="s">
        <v>570</v>
      </c>
      <c r="F101" s="18">
        <v>28161666</v>
      </c>
      <c r="G101" s="18">
        <v>5350717</v>
      </c>
      <c r="H101" s="18">
        <v>33512383</v>
      </c>
      <c r="I101" s="3">
        <v>23</v>
      </c>
      <c r="J101" s="3" t="s">
        <v>558</v>
      </c>
      <c r="K101" s="3" t="s">
        <v>558</v>
      </c>
      <c r="L101" s="3" t="s">
        <v>558</v>
      </c>
      <c r="M101" t="s">
        <v>563</v>
      </c>
      <c r="O101" t="s">
        <v>827</v>
      </c>
      <c r="P101" s="54">
        <v>4892570</v>
      </c>
      <c r="R101" s="45"/>
    </row>
    <row r="102" spans="1:18" x14ac:dyDescent="0.25">
      <c r="B102" s="3">
        <v>202303</v>
      </c>
      <c r="C102" s="17">
        <v>44985</v>
      </c>
      <c r="D102" s="3" t="s">
        <v>569</v>
      </c>
      <c r="E102" s="3" t="s">
        <v>570</v>
      </c>
      <c r="F102" s="18">
        <v>28161666</v>
      </c>
      <c r="G102" s="18">
        <v>5350717</v>
      </c>
      <c r="H102" s="18">
        <v>33512383</v>
      </c>
      <c r="I102" s="3">
        <v>25</v>
      </c>
      <c r="J102" s="3" t="s">
        <v>558</v>
      </c>
      <c r="K102" s="3" t="s">
        <v>558</v>
      </c>
      <c r="L102" s="3" t="s">
        <v>558</v>
      </c>
      <c r="M102" t="s">
        <v>563</v>
      </c>
      <c r="N102" t="s">
        <v>563</v>
      </c>
      <c r="O102" t="s">
        <v>784</v>
      </c>
    </row>
    <row r="103" spans="1:18" x14ac:dyDescent="0.25">
      <c r="B103" s="3">
        <v>202303</v>
      </c>
      <c r="C103" s="17">
        <v>44999</v>
      </c>
      <c r="D103" s="3" t="s">
        <v>569</v>
      </c>
      <c r="E103" s="3" t="s">
        <v>570</v>
      </c>
      <c r="F103" s="18">
        <v>28161666</v>
      </c>
      <c r="G103" s="18">
        <v>5350717</v>
      </c>
      <c r="H103" s="18">
        <v>33512383</v>
      </c>
      <c r="I103" s="3">
        <v>29</v>
      </c>
      <c r="J103" s="3" t="s">
        <v>558</v>
      </c>
      <c r="K103" s="3" t="s">
        <v>558</v>
      </c>
      <c r="L103" s="3" t="s">
        <v>558</v>
      </c>
      <c r="M103" t="s">
        <v>563</v>
      </c>
      <c r="N103" t="s">
        <v>563</v>
      </c>
      <c r="O103" t="s">
        <v>783</v>
      </c>
    </row>
    <row r="104" spans="1:18" x14ac:dyDescent="0.25">
      <c r="B104" s="3">
        <v>202305</v>
      </c>
      <c r="C104" s="17">
        <v>45051</v>
      </c>
      <c r="D104" s="3" t="s">
        <v>569</v>
      </c>
      <c r="E104" s="3" t="s">
        <v>570</v>
      </c>
      <c r="F104" s="18">
        <v>28161666</v>
      </c>
      <c r="G104" s="18">
        <v>5350717</v>
      </c>
      <c r="H104" s="18">
        <v>33512383</v>
      </c>
      <c r="I104" s="3">
        <v>31</v>
      </c>
      <c r="J104" s="3" t="s">
        <v>558</v>
      </c>
      <c r="K104" s="3" t="s">
        <v>558</v>
      </c>
      <c r="L104" s="3" t="s">
        <v>558</v>
      </c>
      <c r="M104" t="s">
        <v>563</v>
      </c>
      <c r="N104" t="s">
        <v>563</v>
      </c>
      <c r="O104" t="s">
        <v>782</v>
      </c>
    </row>
    <row r="105" spans="1:18" x14ac:dyDescent="0.25">
      <c r="B105" s="3">
        <v>202204</v>
      </c>
      <c r="C105" s="17">
        <v>44650</v>
      </c>
      <c r="D105" s="3" t="s">
        <v>569</v>
      </c>
      <c r="E105" s="3" t="s">
        <v>570</v>
      </c>
      <c r="F105" s="18">
        <v>24685319</v>
      </c>
      <c r="G105" s="18">
        <v>4690211</v>
      </c>
      <c r="H105" s="18">
        <v>29375530</v>
      </c>
      <c r="I105" s="3">
        <v>11</v>
      </c>
      <c r="J105" s="3" t="s">
        <v>558</v>
      </c>
      <c r="K105" s="3" t="s">
        <v>558</v>
      </c>
      <c r="L105" s="3" t="s">
        <v>558</v>
      </c>
      <c r="M105" t="s">
        <v>563</v>
      </c>
      <c r="N105" t="s">
        <v>563</v>
      </c>
      <c r="O105" t="s">
        <v>774</v>
      </c>
    </row>
    <row r="106" spans="1:18" x14ac:dyDescent="0.25">
      <c r="B106" s="3">
        <v>202207</v>
      </c>
      <c r="C106" s="17">
        <v>44738</v>
      </c>
      <c r="D106" s="3" t="s">
        <v>569</v>
      </c>
      <c r="E106" s="3" t="s">
        <v>570</v>
      </c>
      <c r="F106" s="18">
        <v>22779225</v>
      </c>
      <c r="G106" s="18">
        <v>4328053</v>
      </c>
      <c r="H106" s="18">
        <v>27107278</v>
      </c>
      <c r="I106" s="3">
        <v>14</v>
      </c>
      <c r="J106" s="3" t="s">
        <v>558</v>
      </c>
      <c r="K106" s="3" t="s">
        <v>558</v>
      </c>
      <c r="L106" s="3" t="s">
        <v>558</v>
      </c>
      <c r="M106" t="s">
        <v>563</v>
      </c>
      <c r="N106" t="s">
        <v>563</v>
      </c>
      <c r="O106" t="s">
        <v>774</v>
      </c>
    </row>
    <row r="107" spans="1:18" x14ac:dyDescent="0.25">
      <c r="B107" s="3">
        <v>202205</v>
      </c>
      <c r="C107" s="17">
        <v>44679</v>
      </c>
      <c r="D107" s="3" t="s">
        <v>569</v>
      </c>
      <c r="E107" s="3" t="s">
        <v>570</v>
      </c>
      <c r="F107" s="18">
        <v>21716806</v>
      </c>
      <c r="G107" s="18">
        <v>4126193</v>
      </c>
      <c r="H107" s="18">
        <v>25842999</v>
      </c>
      <c r="I107" s="3">
        <v>13</v>
      </c>
      <c r="J107" s="3" t="s">
        <v>558</v>
      </c>
      <c r="K107" s="3" t="s">
        <v>558</v>
      </c>
      <c r="L107" s="3" t="s">
        <v>558</v>
      </c>
      <c r="M107" t="s">
        <v>563</v>
      </c>
      <c r="N107" t="s">
        <v>563</v>
      </c>
      <c r="O107" t="s">
        <v>774</v>
      </c>
      <c r="P107" s="46"/>
    </row>
    <row r="108" spans="1:18" x14ac:dyDescent="0.25">
      <c r="B108" s="3">
        <v>202309</v>
      </c>
      <c r="C108" s="17">
        <v>45173</v>
      </c>
      <c r="D108" s="3" t="s">
        <v>569</v>
      </c>
      <c r="E108" s="3" t="s">
        <v>570</v>
      </c>
      <c r="F108" s="18">
        <v>19684900</v>
      </c>
      <c r="G108" s="18">
        <v>3740131</v>
      </c>
      <c r="H108" s="18">
        <v>23425031</v>
      </c>
      <c r="I108" s="3">
        <v>41</v>
      </c>
      <c r="J108" s="3" t="s">
        <v>558</v>
      </c>
      <c r="K108" s="3" t="s">
        <v>558</v>
      </c>
      <c r="L108" s="3" t="s">
        <v>558</v>
      </c>
      <c r="M108" t="s">
        <v>563</v>
      </c>
      <c r="N108" t="s">
        <v>563</v>
      </c>
      <c r="O108" t="s">
        <v>774</v>
      </c>
    </row>
    <row r="109" spans="1:18" x14ac:dyDescent="0.25">
      <c r="B109" s="3">
        <v>202203</v>
      </c>
      <c r="C109" s="17">
        <v>44617</v>
      </c>
      <c r="D109" s="3" t="s">
        <v>569</v>
      </c>
      <c r="E109" s="3" t="s">
        <v>570</v>
      </c>
      <c r="F109" s="18">
        <v>16231875</v>
      </c>
      <c r="G109" s="18">
        <v>3084056</v>
      </c>
      <c r="H109" s="18">
        <v>19315931</v>
      </c>
      <c r="I109" s="3">
        <v>10</v>
      </c>
      <c r="J109" s="3" t="s">
        <v>558</v>
      </c>
      <c r="K109" s="3" t="s">
        <v>558</v>
      </c>
      <c r="L109" s="3" t="s">
        <v>558</v>
      </c>
      <c r="M109" t="s">
        <v>563</v>
      </c>
      <c r="N109" t="s">
        <v>563</v>
      </c>
      <c r="O109" t="s">
        <v>774</v>
      </c>
    </row>
    <row r="110" spans="1:18" x14ac:dyDescent="0.25">
      <c r="B110" s="3">
        <v>202309</v>
      </c>
      <c r="C110" s="17">
        <v>45173</v>
      </c>
      <c r="D110" s="3" t="s">
        <v>569</v>
      </c>
      <c r="E110" s="3" t="s">
        <v>570</v>
      </c>
      <c r="F110" s="18">
        <v>15948700</v>
      </c>
      <c r="G110" s="18">
        <v>3030253</v>
      </c>
      <c r="H110" s="18">
        <v>18978953</v>
      </c>
      <c r="I110" s="3">
        <v>42</v>
      </c>
      <c r="J110" s="3" t="s">
        <v>558</v>
      </c>
      <c r="K110" s="3" t="s">
        <v>558</v>
      </c>
      <c r="L110" s="3" t="s">
        <v>558</v>
      </c>
      <c r="M110" t="s">
        <v>563</v>
      </c>
      <c r="N110" t="s">
        <v>563</v>
      </c>
      <c r="O110" t="s">
        <v>774</v>
      </c>
    </row>
    <row r="111" spans="1:18" x14ac:dyDescent="0.25">
      <c r="B111" s="3">
        <v>202310</v>
      </c>
      <c r="C111" s="17">
        <v>45194</v>
      </c>
      <c r="D111" s="3" t="s">
        <v>569</v>
      </c>
      <c r="E111" s="3" t="s">
        <v>570</v>
      </c>
      <c r="F111" s="18">
        <v>15948700</v>
      </c>
      <c r="G111" s="18">
        <v>3030253</v>
      </c>
      <c r="H111" s="18">
        <v>18978953</v>
      </c>
      <c r="I111" s="3">
        <v>43</v>
      </c>
      <c r="J111" s="3" t="s">
        <v>558</v>
      </c>
      <c r="K111" s="3" t="s">
        <v>558</v>
      </c>
      <c r="L111" s="3" t="s">
        <v>558</v>
      </c>
      <c r="M111" t="s">
        <v>563</v>
      </c>
      <c r="N111" t="s">
        <v>563</v>
      </c>
      <c r="O111" t="s">
        <v>774</v>
      </c>
    </row>
    <row r="112" spans="1:18" x14ac:dyDescent="0.25">
      <c r="B112" s="3">
        <v>202202</v>
      </c>
      <c r="C112" s="17">
        <v>44609</v>
      </c>
      <c r="D112" s="3" t="s">
        <v>569</v>
      </c>
      <c r="E112" s="3" t="s">
        <v>570</v>
      </c>
      <c r="F112" s="18">
        <v>15442800</v>
      </c>
      <c r="G112" s="18">
        <v>2934132</v>
      </c>
      <c r="H112" s="18">
        <v>18376932</v>
      </c>
      <c r="I112" s="3">
        <v>7</v>
      </c>
      <c r="J112" s="3" t="s">
        <v>558</v>
      </c>
      <c r="K112" s="3" t="s">
        <v>558</v>
      </c>
      <c r="L112" s="3" t="s">
        <v>558</v>
      </c>
      <c r="M112" t="s">
        <v>563</v>
      </c>
      <c r="N112" t="s">
        <v>563</v>
      </c>
      <c r="O112" t="s">
        <v>774</v>
      </c>
    </row>
    <row r="113" spans="2:15" x14ac:dyDescent="0.25">
      <c r="B113" s="3">
        <v>202201</v>
      </c>
      <c r="C113" s="17">
        <v>44563</v>
      </c>
      <c r="D113" s="3" t="s">
        <v>569</v>
      </c>
      <c r="E113" s="3" t="s">
        <v>570</v>
      </c>
      <c r="F113" s="18">
        <v>14319571</v>
      </c>
      <c r="G113" s="18">
        <v>2720718</v>
      </c>
      <c r="H113" s="18">
        <v>17040289</v>
      </c>
      <c r="I113" s="3">
        <v>4</v>
      </c>
      <c r="J113" s="3" t="s">
        <v>558</v>
      </c>
      <c r="K113" s="3" t="s">
        <v>558</v>
      </c>
      <c r="L113" s="3" t="s">
        <v>558</v>
      </c>
      <c r="M113" t="s">
        <v>563</v>
      </c>
      <c r="N113" t="s">
        <v>563</v>
      </c>
      <c r="O113" t="s">
        <v>774</v>
      </c>
    </row>
    <row r="114" spans="2:15" x14ac:dyDescent="0.25">
      <c r="B114" s="3">
        <v>202301</v>
      </c>
      <c r="C114" s="17">
        <v>44938</v>
      </c>
      <c r="D114" s="3" t="s">
        <v>569</v>
      </c>
      <c r="E114" s="3" t="s">
        <v>570</v>
      </c>
      <c r="F114" s="18">
        <v>9352381</v>
      </c>
      <c r="G114" s="18">
        <v>1776952</v>
      </c>
      <c r="H114" s="18">
        <v>11129333</v>
      </c>
      <c r="I114" s="3">
        <v>24</v>
      </c>
      <c r="J114" s="3" t="s">
        <v>558</v>
      </c>
      <c r="K114" s="3" t="s">
        <v>558</v>
      </c>
      <c r="L114" s="3" t="s">
        <v>558</v>
      </c>
      <c r="M114" t="s">
        <v>563</v>
      </c>
      <c r="O114" t="s">
        <v>787</v>
      </c>
    </row>
    <row r="115" spans="2:15" x14ac:dyDescent="0.25">
      <c r="B115" s="3">
        <v>202303</v>
      </c>
      <c r="C115" s="17">
        <v>44985</v>
      </c>
      <c r="D115" s="3" t="s">
        <v>569</v>
      </c>
      <c r="E115" s="3" t="s">
        <v>570</v>
      </c>
      <c r="F115" s="18">
        <v>9352381</v>
      </c>
      <c r="G115" s="18">
        <v>1776952</v>
      </c>
      <c r="H115" s="18">
        <v>11129333</v>
      </c>
      <c r="I115" s="3">
        <v>26</v>
      </c>
      <c r="J115" s="3" t="s">
        <v>558</v>
      </c>
      <c r="K115" s="3" t="s">
        <v>558</v>
      </c>
      <c r="L115" s="3" t="s">
        <v>558</v>
      </c>
      <c r="M115" t="s">
        <v>563</v>
      </c>
      <c r="N115" t="s">
        <v>563</v>
      </c>
      <c r="O115" t="s">
        <v>784</v>
      </c>
    </row>
    <row r="116" spans="2:15" x14ac:dyDescent="0.25">
      <c r="B116" s="3">
        <v>202303</v>
      </c>
      <c r="C116" s="17">
        <v>44999</v>
      </c>
      <c r="D116" s="3" t="s">
        <v>569</v>
      </c>
      <c r="E116" s="3" t="s">
        <v>570</v>
      </c>
      <c r="F116" s="18">
        <v>9352381</v>
      </c>
      <c r="G116" s="18">
        <v>1776952</v>
      </c>
      <c r="H116" s="18">
        <v>11129333</v>
      </c>
      <c r="I116" s="3">
        <v>28</v>
      </c>
      <c r="J116" s="3" t="s">
        <v>558</v>
      </c>
      <c r="K116" s="3" t="s">
        <v>558</v>
      </c>
      <c r="L116" s="3" t="s">
        <v>558</v>
      </c>
      <c r="M116" t="s">
        <v>563</v>
      </c>
      <c r="N116" t="s">
        <v>563</v>
      </c>
      <c r="O116" t="s">
        <v>783</v>
      </c>
    </row>
    <row r="117" spans="2:15" x14ac:dyDescent="0.25">
      <c r="B117" s="3">
        <v>202305</v>
      </c>
      <c r="C117" s="17">
        <v>45051</v>
      </c>
      <c r="D117" s="3" t="s">
        <v>569</v>
      </c>
      <c r="E117" s="3" t="s">
        <v>570</v>
      </c>
      <c r="F117" s="18">
        <v>9352381</v>
      </c>
      <c r="G117" s="18">
        <v>1776952</v>
      </c>
      <c r="H117" s="18">
        <v>11129333</v>
      </c>
      <c r="I117" s="3">
        <v>32</v>
      </c>
      <c r="J117" s="3" t="s">
        <v>558</v>
      </c>
      <c r="K117" s="3" t="s">
        <v>558</v>
      </c>
      <c r="L117" s="3" t="s">
        <v>558</v>
      </c>
      <c r="M117" t="s">
        <v>563</v>
      </c>
      <c r="N117" t="s">
        <v>563</v>
      </c>
      <c r="O117" t="s">
        <v>782</v>
      </c>
    </row>
    <row r="118" spans="2:15" x14ac:dyDescent="0.25">
      <c r="B118" s="3">
        <v>202306</v>
      </c>
      <c r="C118" s="17">
        <v>45083</v>
      </c>
      <c r="D118" s="3" t="s">
        <v>569</v>
      </c>
      <c r="E118" s="3" t="s">
        <v>570</v>
      </c>
      <c r="F118" s="18">
        <v>9352381</v>
      </c>
      <c r="G118" s="18">
        <v>1776952</v>
      </c>
      <c r="H118" s="18">
        <v>11129333</v>
      </c>
      <c r="I118" s="3">
        <v>34</v>
      </c>
      <c r="J118" s="3" t="s">
        <v>558</v>
      </c>
      <c r="K118" s="3" t="s">
        <v>558</v>
      </c>
      <c r="L118" s="3" t="s">
        <v>558</v>
      </c>
      <c r="M118" t="s">
        <v>563</v>
      </c>
      <c r="N118" t="s">
        <v>563</v>
      </c>
      <c r="O118" t="s">
        <v>774</v>
      </c>
    </row>
    <row r="119" spans="2:15" x14ac:dyDescent="0.25">
      <c r="B119" s="3">
        <v>202307</v>
      </c>
      <c r="C119" s="17">
        <v>45126</v>
      </c>
      <c r="D119" s="3" t="s">
        <v>569</v>
      </c>
      <c r="E119" s="3" t="s">
        <v>570</v>
      </c>
      <c r="F119" s="18">
        <v>9352381</v>
      </c>
      <c r="G119" s="18">
        <v>1776952</v>
      </c>
      <c r="H119" s="18">
        <v>11129333</v>
      </c>
      <c r="I119" s="3">
        <v>37</v>
      </c>
      <c r="J119" s="3" t="s">
        <v>558</v>
      </c>
      <c r="K119" s="3" t="s">
        <v>558</v>
      </c>
      <c r="L119" s="3" t="s">
        <v>558</v>
      </c>
      <c r="M119" t="s">
        <v>563</v>
      </c>
      <c r="N119" t="s">
        <v>563</v>
      </c>
      <c r="O119" t="s">
        <v>774</v>
      </c>
    </row>
    <row r="120" spans="2:15" x14ac:dyDescent="0.25">
      <c r="B120" s="3">
        <v>202309</v>
      </c>
      <c r="C120" s="17">
        <v>45161</v>
      </c>
      <c r="D120" s="3" t="s">
        <v>569</v>
      </c>
      <c r="E120" s="3" t="s">
        <v>570</v>
      </c>
      <c r="F120" s="18">
        <v>9352381</v>
      </c>
      <c r="G120" s="18">
        <v>1776952</v>
      </c>
      <c r="H120" s="18">
        <v>11129333</v>
      </c>
      <c r="I120" s="3">
        <v>39</v>
      </c>
      <c r="J120" s="3" t="s">
        <v>558</v>
      </c>
      <c r="K120" s="3" t="s">
        <v>558</v>
      </c>
      <c r="L120" s="3" t="s">
        <v>558</v>
      </c>
      <c r="M120" t="s">
        <v>563</v>
      </c>
      <c r="N120" t="s">
        <v>563</v>
      </c>
      <c r="O120" t="s">
        <v>774</v>
      </c>
    </row>
    <row r="121" spans="2:15" x14ac:dyDescent="0.25">
      <c r="B121" s="3">
        <v>202112</v>
      </c>
      <c r="C121" s="17">
        <v>44551</v>
      </c>
      <c r="D121" s="3" t="s">
        <v>569</v>
      </c>
      <c r="E121" s="3" t="s">
        <v>570</v>
      </c>
      <c r="F121" s="18">
        <v>8844629</v>
      </c>
      <c r="G121" s="18">
        <v>1680480</v>
      </c>
      <c r="H121" s="18">
        <v>10525109</v>
      </c>
      <c r="I121" s="3">
        <v>2</v>
      </c>
      <c r="J121" s="3" t="s">
        <v>558</v>
      </c>
      <c r="K121" s="3" t="s">
        <v>558</v>
      </c>
      <c r="L121" s="3" t="s">
        <v>558</v>
      </c>
      <c r="M121" t="s">
        <v>563</v>
      </c>
      <c r="N121" t="s">
        <v>563</v>
      </c>
      <c r="O121" t="s">
        <v>774</v>
      </c>
    </row>
    <row r="122" spans="2:15" x14ac:dyDescent="0.25">
      <c r="B122" s="3">
        <v>202208</v>
      </c>
      <c r="C122" s="17">
        <v>44790</v>
      </c>
      <c r="D122" s="3" t="s">
        <v>569</v>
      </c>
      <c r="E122" s="3" t="s">
        <v>570</v>
      </c>
      <c r="F122" s="18">
        <v>7290550</v>
      </c>
      <c r="G122" s="18">
        <v>1385205</v>
      </c>
      <c r="H122" s="18">
        <v>8675755</v>
      </c>
      <c r="I122" s="3">
        <v>17</v>
      </c>
      <c r="J122" s="3" t="s">
        <v>558</v>
      </c>
      <c r="K122" s="3" t="s">
        <v>558</v>
      </c>
      <c r="L122" s="3" t="s">
        <v>558</v>
      </c>
      <c r="M122" t="s">
        <v>563</v>
      </c>
      <c r="N122" t="s">
        <v>563</v>
      </c>
      <c r="O122" t="s">
        <v>774</v>
      </c>
    </row>
    <row r="123" spans="2:15" x14ac:dyDescent="0.25">
      <c r="B123" s="3">
        <v>202209</v>
      </c>
      <c r="C123" s="17">
        <v>44824</v>
      </c>
      <c r="D123" s="3" t="s">
        <v>569</v>
      </c>
      <c r="E123" s="3" t="s">
        <v>570</v>
      </c>
      <c r="F123" s="18">
        <v>7290550</v>
      </c>
      <c r="G123" s="18">
        <v>1385205</v>
      </c>
      <c r="H123" s="18">
        <v>8675755</v>
      </c>
      <c r="I123" s="3">
        <v>18</v>
      </c>
      <c r="J123" s="3" t="s">
        <v>558</v>
      </c>
      <c r="K123" s="3" t="s">
        <v>558</v>
      </c>
      <c r="L123" s="3" t="s">
        <v>558</v>
      </c>
      <c r="M123" t="s">
        <v>563</v>
      </c>
      <c r="N123" t="s">
        <v>563</v>
      </c>
      <c r="O123" t="s">
        <v>774</v>
      </c>
    </row>
    <row r="124" spans="2:15" x14ac:dyDescent="0.25">
      <c r="B124" s="3">
        <v>202210</v>
      </c>
      <c r="C124" s="17">
        <v>44851</v>
      </c>
      <c r="D124" s="3" t="s">
        <v>569</v>
      </c>
      <c r="E124" s="3" t="s">
        <v>570</v>
      </c>
      <c r="F124" s="18">
        <v>7290550</v>
      </c>
      <c r="G124" s="18">
        <v>1385205</v>
      </c>
      <c r="H124" s="18">
        <v>8675755</v>
      </c>
      <c r="I124" s="3">
        <v>19</v>
      </c>
      <c r="J124" s="3" t="s">
        <v>558</v>
      </c>
      <c r="K124" s="3" t="s">
        <v>558</v>
      </c>
      <c r="L124" s="3" t="s">
        <v>558</v>
      </c>
      <c r="M124" t="s">
        <v>563</v>
      </c>
      <c r="N124" t="s">
        <v>563</v>
      </c>
      <c r="O124" t="s">
        <v>774</v>
      </c>
    </row>
    <row r="125" spans="2:15" x14ac:dyDescent="0.25">
      <c r="B125" s="3">
        <v>202211</v>
      </c>
      <c r="C125" s="17">
        <v>44867</v>
      </c>
      <c r="D125" s="3" t="s">
        <v>569</v>
      </c>
      <c r="E125" s="3" t="s">
        <v>570</v>
      </c>
      <c r="F125" s="18">
        <v>7290550</v>
      </c>
      <c r="G125" s="18">
        <v>1385205</v>
      </c>
      <c r="H125" s="18">
        <v>8675755</v>
      </c>
      <c r="I125" s="3">
        <v>20</v>
      </c>
      <c r="J125" s="3" t="s">
        <v>558</v>
      </c>
      <c r="K125" s="3" t="s">
        <v>558</v>
      </c>
      <c r="L125" s="3" t="s">
        <v>558</v>
      </c>
      <c r="M125" t="s">
        <v>563</v>
      </c>
      <c r="N125" t="s">
        <v>563</v>
      </c>
      <c r="O125" t="s">
        <v>774</v>
      </c>
    </row>
    <row r="126" spans="2:15" x14ac:dyDescent="0.25">
      <c r="B126" s="3">
        <v>202211</v>
      </c>
      <c r="C126" s="17">
        <v>44867</v>
      </c>
      <c r="D126" s="3" t="s">
        <v>569</v>
      </c>
      <c r="E126" s="3" t="s">
        <v>570</v>
      </c>
      <c r="F126" s="18">
        <v>7290550</v>
      </c>
      <c r="G126" s="18">
        <v>1385205</v>
      </c>
      <c r="H126" s="18">
        <v>8675755</v>
      </c>
      <c r="I126" s="3">
        <v>21</v>
      </c>
      <c r="J126" s="3" t="s">
        <v>558</v>
      </c>
      <c r="K126" s="3" t="s">
        <v>558</v>
      </c>
      <c r="L126" s="3" t="s">
        <v>558</v>
      </c>
      <c r="M126" t="s">
        <v>563</v>
      </c>
      <c r="N126" t="s">
        <v>563</v>
      </c>
      <c r="O126" t="s">
        <v>774</v>
      </c>
    </row>
    <row r="127" spans="2:15" x14ac:dyDescent="0.25">
      <c r="B127" s="3">
        <v>202212</v>
      </c>
      <c r="C127" s="17">
        <v>44902</v>
      </c>
      <c r="D127" s="3" t="s">
        <v>569</v>
      </c>
      <c r="E127" s="3" t="s">
        <v>570</v>
      </c>
      <c r="F127" s="18">
        <v>7290550</v>
      </c>
      <c r="G127" s="18">
        <v>1385205</v>
      </c>
      <c r="H127" s="18">
        <v>8675755</v>
      </c>
      <c r="I127" s="3">
        <v>22</v>
      </c>
      <c r="J127" s="3" t="s">
        <v>558</v>
      </c>
      <c r="K127" s="3" t="s">
        <v>558</v>
      </c>
      <c r="L127" s="3" t="s">
        <v>558</v>
      </c>
      <c r="M127" t="s">
        <v>563</v>
      </c>
      <c r="N127" t="s">
        <v>563</v>
      </c>
      <c r="O127" t="s">
        <v>774</v>
      </c>
    </row>
    <row r="128" spans="2:15" hidden="1" x14ac:dyDescent="0.25">
      <c r="C128" s="19"/>
      <c r="F128" s="23" t="s">
        <v>559</v>
      </c>
      <c r="G128" s="23">
        <f>SUM(G101:G127)</f>
        <v>75517242</v>
      </c>
    </row>
    <row r="129" spans="2:16" hidden="1" x14ac:dyDescent="0.25">
      <c r="C129" s="19"/>
    </row>
    <row r="130" spans="2:16" ht="30" hidden="1" x14ac:dyDescent="0.25">
      <c r="B130" s="2" t="s">
        <v>545</v>
      </c>
      <c r="C130" s="14" t="s">
        <v>546</v>
      </c>
      <c r="D130" s="2" t="s">
        <v>547</v>
      </c>
      <c r="E130" s="2" t="s">
        <v>548</v>
      </c>
      <c r="F130" s="15" t="s">
        <v>549</v>
      </c>
      <c r="G130" s="15" t="s">
        <v>550</v>
      </c>
      <c r="H130" s="15" t="s">
        <v>551</v>
      </c>
      <c r="I130" s="2" t="s">
        <v>552</v>
      </c>
      <c r="J130" s="15" t="s">
        <v>553</v>
      </c>
      <c r="K130" s="15" t="s">
        <v>554</v>
      </c>
      <c r="L130" s="15" t="s">
        <v>555</v>
      </c>
    </row>
    <row r="131" spans="2:16" x14ac:dyDescent="0.25">
      <c r="B131" s="3">
        <v>202401</v>
      </c>
      <c r="C131" s="17">
        <v>45301</v>
      </c>
      <c r="D131" s="3" t="s">
        <v>571</v>
      </c>
      <c r="E131" s="3" t="s">
        <v>572</v>
      </c>
      <c r="F131" s="18" t="s">
        <v>573</v>
      </c>
      <c r="G131" s="18">
        <v>20900000</v>
      </c>
      <c r="H131" s="18">
        <v>130900000</v>
      </c>
      <c r="I131" s="3">
        <v>96</v>
      </c>
      <c r="J131" s="3" t="s">
        <v>558</v>
      </c>
      <c r="K131" s="3" t="s">
        <v>558</v>
      </c>
      <c r="L131" s="3" t="s">
        <v>558</v>
      </c>
      <c r="M131" t="s">
        <v>563</v>
      </c>
      <c r="N131" t="s">
        <v>563</v>
      </c>
      <c r="O131" t="s">
        <v>774</v>
      </c>
    </row>
    <row r="132" spans="2:16" x14ac:dyDescent="0.25">
      <c r="B132" s="3">
        <v>202402</v>
      </c>
      <c r="C132" s="17">
        <v>45349</v>
      </c>
      <c r="D132" s="3" t="s">
        <v>571</v>
      </c>
      <c r="E132" s="3" t="s">
        <v>572</v>
      </c>
      <c r="F132" s="18" t="s">
        <v>574</v>
      </c>
      <c r="G132" s="18">
        <v>13197485</v>
      </c>
      <c r="H132" s="18">
        <v>82657930</v>
      </c>
      <c r="I132" s="3">
        <v>102</v>
      </c>
      <c r="J132" s="3" t="s">
        <v>558</v>
      </c>
      <c r="K132" s="3" t="s">
        <v>558</v>
      </c>
      <c r="L132" s="3" t="s">
        <v>558</v>
      </c>
      <c r="M132" t="s">
        <v>563</v>
      </c>
      <c r="N132" t="s">
        <v>563</v>
      </c>
      <c r="O132" t="s">
        <v>774</v>
      </c>
    </row>
    <row r="133" spans="2:16" x14ac:dyDescent="0.25">
      <c r="B133" s="3">
        <v>202403</v>
      </c>
      <c r="C133" s="17">
        <v>45369</v>
      </c>
      <c r="D133" s="3" t="s">
        <v>571</v>
      </c>
      <c r="E133" s="3" t="s">
        <v>572</v>
      </c>
      <c r="F133" s="18" t="s">
        <v>575</v>
      </c>
      <c r="G133" s="18">
        <v>13520558</v>
      </c>
      <c r="H133" s="18">
        <v>84681391</v>
      </c>
      <c r="I133" s="3">
        <v>105</v>
      </c>
      <c r="J133" s="3" t="s">
        <v>558</v>
      </c>
      <c r="K133" s="3" t="s">
        <v>558</v>
      </c>
      <c r="L133" s="3" t="s">
        <v>558</v>
      </c>
      <c r="M133" t="s">
        <v>563</v>
      </c>
      <c r="O133" t="s">
        <v>778</v>
      </c>
      <c r="P133" s="48">
        <f>H133-50000000</f>
        <v>34681391</v>
      </c>
    </row>
    <row r="134" spans="2:16" x14ac:dyDescent="0.25">
      <c r="B134" s="3">
        <v>202404</v>
      </c>
      <c r="C134" s="17">
        <v>45397</v>
      </c>
      <c r="D134" s="3" t="s">
        <v>571</v>
      </c>
      <c r="E134" s="3" t="s">
        <v>572</v>
      </c>
      <c r="F134" s="18" t="s">
        <v>576</v>
      </c>
      <c r="G134" s="18">
        <v>9291918</v>
      </c>
      <c r="H134" s="18">
        <v>58196751</v>
      </c>
      <c r="I134" s="3">
        <v>106</v>
      </c>
      <c r="J134" s="3" t="s">
        <v>558</v>
      </c>
      <c r="K134" s="3" t="s">
        <v>558</v>
      </c>
      <c r="L134" s="3" t="s">
        <v>558</v>
      </c>
      <c r="M134" t="s">
        <v>563</v>
      </c>
      <c r="N134" s="46" t="s">
        <v>563</v>
      </c>
      <c r="O134" t="s">
        <v>774</v>
      </c>
      <c r="P134" s="48"/>
    </row>
    <row r="135" spans="2:16" x14ac:dyDescent="0.25">
      <c r="B135" s="3">
        <v>202405</v>
      </c>
      <c r="C135" s="17">
        <v>45418</v>
      </c>
      <c r="D135" s="3" t="s">
        <v>571</v>
      </c>
      <c r="E135" s="3" t="s">
        <v>572</v>
      </c>
      <c r="F135" s="18" t="s">
        <v>576</v>
      </c>
      <c r="G135" s="18">
        <v>9291918</v>
      </c>
      <c r="H135" s="18">
        <v>58196751</v>
      </c>
      <c r="I135" s="3">
        <v>110</v>
      </c>
      <c r="J135" s="3" t="s">
        <v>558</v>
      </c>
      <c r="K135" s="3" t="s">
        <v>558</v>
      </c>
      <c r="L135" s="3" t="s">
        <v>558</v>
      </c>
      <c r="M135" t="s">
        <v>563</v>
      </c>
      <c r="N135" t="s">
        <v>563</v>
      </c>
      <c r="O135" t="s">
        <v>774</v>
      </c>
    </row>
    <row r="136" spans="2:16" x14ac:dyDescent="0.25">
      <c r="B136" s="3">
        <v>202410</v>
      </c>
      <c r="C136" s="17">
        <v>45582</v>
      </c>
      <c r="D136" s="3" t="s">
        <v>571</v>
      </c>
      <c r="E136" s="3" t="s">
        <v>572</v>
      </c>
      <c r="F136" s="18" t="s">
        <v>577</v>
      </c>
      <c r="G136" s="18">
        <v>7296728</v>
      </c>
      <c r="H136" s="18">
        <v>45700560</v>
      </c>
      <c r="I136" s="3">
        <v>128</v>
      </c>
      <c r="J136" s="3" t="s">
        <v>558</v>
      </c>
      <c r="K136" s="3" t="s">
        <v>558</v>
      </c>
      <c r="L136" s="3" t="s">
        <v>558</v>
      </c>
      <c r="M136" t="s">
        <v>563</v>
      </c>
      <c r="N136" t="s">
        <v>563</v>
      </c>
      <c r="O136" t="s">
        <v>774</v>
      </c>
    </row>
    <row r="137" spans="2:16" hidden="1" x14ac:dyDescent="0.25">
      <c r="C137" s="19"/>
      <c r="F137" s="20" t="s">
        <v>559</v>
      </c>
      <c r="G137" s="20">
        <f>SUM(G131:G136)</f>
        <v>73498607</v>
      </c>
      <c r="H137" s="20"/>
    </row>
    <row r="138" spans="2:16" hidden="1" x14ac:dyDescent="0.25">
      <c r="C138" s="19"/>
      <c r="F138" s="20"/>
      <c r="G138" s="20"/>
      <c r="H138" s="20"/>
    </row>
    <row r="139" spans="2:16" ht="30" hidden="1" x14ac:dyDescent="0.25">
      <c r="B139" s="2" t="s">
        <v>545</v>
      </c>
      <c r="C139" s="14" t="s">
        <v>546</v>
      </c>
      <c r="D139" s="2" t="s">
        <v>547</v>
      </c>
      <c r="E139" s="2" t="s">
        <v>548</v>
      </c>
      <c r="F139" s="15" t="s">
        <v>549</v>
      </c>
      <c r="G139" s="15" t="s">
        <v>550</v>
      </c>
      <c r="H139" s="15" t="s">
        <v>551</v>
      </c>
      <c r="I139" s="2" t="s">
        <v>552</v>
      </c>
      <c r="J139" s="15" t="s">
        <v>553</v>
      </c>
      <c r="K139" s="15" t="s">
        <v>554</v>
      </c>
      <c r="L139" s="15" t="s">
        <v>555</v>
      </c>
    </row>
    <row r="140" spans="2:16" x14ac:dyDescent="0.25">
      <c r="B140" s="3">
        <v>202302</v>
      </c>
      <c r="C140" s="17">
        <v>44957</v>
      </c>
      <c r="D140" s="3" t="s">
        <v>578</v>
      </c>
      <c r="E140" s="3" t="s">
        <v>579</v>
      </c>
      <c r="F140" s="18">
        <v>17827245</v>
      </c>
      <c r="G140" s="18">
        <v>3387177</v>
      </c>
      <c r="H140" s="18">
        <v>21214422</v>
      </c>
      <c r="I140" s="3">
        <v>1100</v>
      </c>
      <c r="J140" s="3" t="s">
        <v>558</v>
      </c>
      <c r="K140" s="3" t="s">
        <v>558</v>
      </c>
      <c r="L140" s="3" t="s">
        <v>558</v>
      </c>
      <c r="M140" t="s">
        <v>563</v>
      </c>
      <c r="N140" t="s">
        <v>563</v>
      </c>
      <c r="O140" t="s">
        <v>774</v>
      </c>
    </row>
    <row r="141" spans="2:16" x14ac:dyDescent="0.25">
      <c r="B141" s="3">
        <v>202303</v>
      </c>
      <c r="C141" s="17">
        <v>44985</v>
      </c>
      <c r="D141" s="3" t="s">
        <v>578</v>
      </c>
      <c r="E141" s="3" t="s">
        <v>579</v>
      </c>
      <c r="F141" s="18">
        <v>46915389</v>
      </c>
      <c r="G141" s="18">
        <v>8913924</v>
      </c>
      <c r="H141" s="18">
        <v>55829313</v>
      </c>
      <c r="I141" s="3">
        <v>1165</v>
      </c>
      <c r="J141" s="3" t="s">
        <v>558</v>
      </c>
      <c r="K141" s="3" t="s">
        <v>558</v>
      </c>
      <c r="L141" s="3" t="s">
        <v>558</v>
      </c>
      <c r="M141" t="s">
        <v>563</v>
      </c>
      <c r="N141" t="s">
        <v>563</v>
      </c>
      <c r="O141" t="s">
        <v>774</v>
      </c>
    </row>
    <row r="142" spans="2:16" x14ac:dyDescent="0.25">
      <c r="B142" s="3">
        <v>202304</v>
      </c>
      <c r="C142" s="17">
        <v>45016</v>
      </c>
      <c r="D142" s="3" t="s">
        <v>578</v>
      </c>
      <c r="E142" s="3" t="s">
        <v>579</v>
      </c>
      <c r="F142" s="18">
        <v>31107200</v>
      </c>
      <c r="G142" s="18">
        <v>5910368</v>
      </c>
      <c r="H142" s="18">
        <v>37017568</v>
      </c>
      <c r="I142" s="3">
        <v>1250</v>
      </c>
      <c r="J142" s="3" t="s">
        <v>558</v>
      </c>
      <c r="K142" s="3" t="s">
        <v>558</v>
      </c>
      <c r="L142" s="3" t="s">
        <v>558</v>
      </c>
      <c r="M142" t="s">
        <v>563</v>
      </c>
      <c r="N142" t="s">
        <v>563</v>
      </c>
      <c r="O142" t="s">
        <v>774</v>
      </c>
    </row>
    <row r="143" spans="2:16" x14ac:dyDescent="0.25">
      <c r="B143" s="3">
        <v>202306</v>
      </c>
      <c r="C143" s="17">
        <v>45077</v>
      </c>
      <c r="D143" s="3" t="s">
        <v>578</v>
      </c>
      <c r="E143" s="3" t="s">
        <v>579</v>
      </c>
      <c r="F143" s="18">
        <v>4356376</v>
      </c>
      <c r="G143" s="18">
        <v>827711</v>
      </c>
      <c r="H143" s="18">
        <v>5184087</v>
      </c>
      <c r="I143" s="3">
        <v>1397</v>
      </c>
      <c r="J143" s="3" t="s">
        <v>558</v>
      </c>
      <c r="K143" s="3" t="s">
        <v>558</v>
      </c>
      <c r="L143" s="3" t="s">
        <v>558</v>
      </c>
      <c r="M143" t="s">
        <v>563</v>
      </c>
      <c r="N143" t="s">
        <v>563</v>
      </c>
      <c r="O143" t="s">
        <v>774</v>
      </c>
    </row>
    <row r="144" spans="2:16" x14ac:dyDescent="0.25">
      <c r="B144" s="3">
        <v>202307</v>
      </c>
      <c r="C144" s="17">
        <v>45107</v>
      </c>
      <c r="D144" s="3" t="s">
        <v>578</v>
      </c>
      <c r="E144" s="3" t="s">
        <v>579</v>
      </c>
      <c r="F144" s="18">
        <v>35984821</v>
      </c>
      <c r="G144" s="18">
        <v>6837116</v>
      </c>
      <c r="H144" s="18">
        <v>42821937</v>
      </c>
      <c r="I144" s="3">
        <v>1484</v>
      </c>
      <c r="J144" s="3" t="s">
        <v>558</v>
      </c>
      <c r="K144" s="3" t="s">
        <v>558</v>
      </c>
      <c r="L144" s="3" t="s">
        <v>558</v>
      </c>
      <c r="M144" t="s">
        <v>563</v>
      </c>
      <c r="N144" t="s">
        <v>563</v>
      </c>
      <c r="O144" t="s">
        <v>774</v>
      </c>
    </row>
    <row r="145" spans="2:22" x14ac:dyDescent="0.25">
      <c r="B145" s="3">
        <v>202308</v>
      </c>
      <c r="C145" s="17">
        <v>45133</v>
      </c>
      <c r="D145" s="3" t="s">
        <v>578</v>
      </c>
      <c r="E145" s="3" t="s">
        <v>579</v>
      </c>
      <c r="F145" s="18">
        <v>58843834</v>
      </c>
      <c r="G145" s="18">
        <v>11180328</v>
      </c>
      <c r="H145" s="18">
        <v>70024162</v>
      </c>
      <c r="I145" s="3">
        <v>1514</v>
      </c>
      <c r="J145" s="3" t="s">
        <v>558</v>
      </c>
      <c r="K145" s="3" t="s">
        <v>558</v>
      </c>
      <c r="L145" s="3" t="s">
        <v>558</v>
      </c>
      <c r="M145" t="s">
        <v>563</v>
      </c>
      <c r="N145" t="s">
        <v>563</v>
      </c>
      <c r="O145" t="s">
        <v>774</v>
      </c>
    </row>
    <row r="146" spans="2:22" x14ac:dyDescent="0.25">
      <c r="B146" s="3">
        <v>202310</v>
      </c>
      <c r="C146" s="17">
        <v>45222</v>
      </c>
      <c r="D146" s="3" t="s">
        <v>578</v>
      </c>
      <c r="E146" s="3" t="s">
        <v>579</v>
      </c>
      <c r="F146" s="18">
        <v>9916078</v>
      </c>
      <c r="G146" s="18">
        <v>1884055</v>
      </c>
      <c r="H146" s="18">
        <v>11800133</v>
      </c>
      <c r="I146" s="3">
        <v>1735</v>
      </c>
      <c r="J146" s="3" t="s">
        <v>558</v>
      </c>
      <c r="K146" s="3" t="s">
        <v>558</v>
      </c>
      <c r="L146" s="3" t="s">
        <v>558</v>
      </c>
      <c r="M146" t="s">
        <v>563</v>
      </c>
      <c r="N146" t="s">
        <v>563</v>
      </c>
      <c r="O146" t="s">
        <v>774</v>
      </c>
    </row>
    <row r="147" spans="2:22" x14ac:dyDescent="0.25">
      <c r="B147" s="3">
        <v>202401</v>
      </c>
      <c r="C147" s="17">
        <v>45289</v>
      </c>
      <c r="D147" s="3" t="s">
        <v>578</v>
      </c>
      <c r="E147" s="3" t="s">
        <v>579</v>
      </c>
      <c r="F147" s="18">
        <v>32957631</v>
      </c>
      <c r="G147" s="18">
        <v>6261950</v>
      </c>
      <c r="H147" s="18">
        <v>39219581</v>
      </c>
      <c r="I147" s="3">
        <v>1968</v>
      </c>
      <c r="J147" s="3" t="s">
        <v>558</v>
      </c>
      <c r="K147" s="3" t="s">
        <v>558</v>
      </c>
      <c r="L147" s="3" t="s">
        <v>558</v>
      </c>
      <c r="M147" t="s">
        <v>563</v>
      </c>
      <c r="O147" t="s">
        <v>776</v>
      </c>
      <c r="P147" s="48">
        <f>H147-27419448</f>
        <v>11800133</v>
      </c>
    </row>
    <row r="148" spans="2:22" x14ac:dyDescent="0.25">
      <c r="B148" s="3">
        <v>202401</v>
      </c>
      <c r="C148" s="17">
        <v>45309</v>
      </c>
      <c r="D148" s="3" t="s">
        <v>578</v>
      </c>
      <c r="E148" s="3" t="s">
        <v>579</v>
      </c>
      <c r="F148" s="18">
        <v>17871586</v>
      </c>
      <c r="G148" s="18">
        <v>3395601</v>
      </c>
      <c r="H148" s="18">
        <v>21267187</v>
      </c>
      <c r="I148" s="3">
        <v>1983</v>
      </c>
      <c r="J148" s="3" t="s">
        <v>558</v>
      </c>
      <c r="K148" s="3" t="s">
        <v>558</v>
      </c>
      <c r="L148" s="3" t="s">
        <v>558</v>
      </c>
      <c r="M148" t="s">
        <v>563</v>
      </c>
      <c r="N148" t="s">
        <v>563</v>
      </c>
      <c r="O148" t="s">
        <v>774</v>
      </c>
    </row>
    <row r="149" spans="2:22" x14ac:dyDescent="0.25">
      <c r="B149" s="3">
        <v>202403</v>
      </c>
      <c r="C149" s="17">
        <v>45371</v>
      </c>
      <c r="D149" s="3" t="s">
        <v>578</v>
      </c>
      <c r="E149" s="3" t="s">
        <v>579</v>
      </c>
      <c r="F149" s="18">
        <v>3146264</v>
      </c>
      <c r="G149" s="18">
        <v>597790</v>
      </c>
      <c r="H149" s="18">
        <v>3744054</v>
      </c>
      <c r="I149" s="3">
        <v>2106</v>
      </c>
      <c r="J149" s="3" t="s">
        <v>558</v>
      </c>
      <c r="K149" s="3" t="s">
        <v>558</v>
      </c>
      <c r="L149" s="3" t="s">
        <v>558</v>
      </c>
      <c r="M149" t="s">
        <v>563</v>
      </c>
      <c r="N149" t="s">
        <v>563</v>
      </c>
      <c r="O149" t="s">
        <v>774</v>
      </c>
    </row>
    <row r="150" spans="2:22" x14ac:dyDescent="0.25">
      <c r="B150" s="3">
        <v>202409</v>
      </c>
      <c r="C150" s="17">
        <v>45547</v>
      </c>
      <c r="D150" s="3" t="s">
        <v>578</v>
      </c>
      <c r="E150" s="3" t="s">
        <v>579</v>
      </c>
      <c r="F150" s="18">
        <v>11305399</v>
      </c>
      <c r="G150" s="18">
        <v>2148026</v>
      </c>
      <c r="H150" s="18">
        <v>13453425</v>
      </c>
      <c r="I150" s="3">
        <v>2566</v>
      </c>
      <c r="J150" s="3" t="s">
        <v>558</v>
      </c>
      <c r="K150" s="3" t="s">
        <v>558</v>
      </c>
      <c r="L150" s="3" t="s">
        <v>558</v>
      </c>
      <c r="M150" t="s">
        <v>563</v>
      </c>
      <c r="N150" t="s">
        <v>563</v>
      </c>
      <c r="O150" t="s">
        <v>774</v>
      </c>
    </row>
    <row r="151" spans="2:22" hidden="1" x14ac:dyDescent="0.25">
      <c r="C151" s="19"/>
      <c r="F151" s="20" t="s">
        <v>559</v>
      </c>
      <c r="G151" s="20">
        <f>SUM(G140:G150)</f>
        <v>51344046</v>
      </c>
      <c r="H151" s="20"/>
      <c r="J151" s="43"/>
      <c r="K151" s="43"/>
    </row>
    <row r="152" spans="2:22" hidden="1" x14ac:dyDescent="0.25">
      <c r="C152" s="19"/>
      <c r="F152" s="20"/>
      <c r="G152" s="20"/>
      <c r="H152" s="20"/>
    </row>
    <row r="153" spans="2:22" ht="30" hidden="1" x14ac:dyDescent="0.25">
      <c r="B153" s="2" t="s">
        <v>545</v>
      </c>
      <c r="C153" s="14" t="s">
        <v>546</v>
      </c>
      <c r="D153" s="2" t="s">
        <v>547</v>
      </c>
      <c r="E153" s="2" t="s">
        <v>548</v>
      </c>
      <c r="F153" s="15" t="s">
        <v>549</v>
      </c>
      <c r="G153" s="15" t="s">
        <v>550</v>
      </c>
      <c r="H153" s="15" t="s">
        <v>551</v>
      </c>
      <c r="I153" s="2" t="s">
        <v>552</v>
      </c>
      <c r="J153" s="15" t="s">
        <v>553</v>
      </c>
      <c r="K153" s="15" t="s">
        <v>554</v>
      </c>
      <c r="L153" s="15" t="s">
        <v>555</v>
      </c>
    </row>
    <row r="154" spans="2:22" x14ac:dyDescent="0.25">
      <c r="B154" s="3">
        <v>202401</v>
      </c>
      <c r="C154" s="17">
        <v>45301</v>
      </c>
      <c r="D154" s="3" t="s">
        <v>580</v>
      </c>
      <c r="E154" s="3" t="s">
        <v>581</v>
      </c>
      <c r="F154" s="18">
        <v>123076341</v>
      </c>
      <c r="G154" s="18">
        <v>23384505</v>
      </c>
      <c r="H154" s="18">
        <v>146460846</v>
      </c>
      <c r="I154" s="3">
        <v>14</v>
      </c>
      <c r="J154" s="3" t="s">
        <v>558</v>
      </c>
      <c r="K154" s="3" t="s">
        <v>558</v>
      </c>
      <c r="L154" s="3" t="s">
        <v>558</v>
      </c>
      <c r="M154" t="s">
        <v>563</v>
      </c>
      <c r="N154" t="s">
        <v>563</v>
      </c>
      <c r="O154" t="s">
        <v>774</v>
      </c>
      <c r="S154" t="s">
        <v>716</v>
      </c>
      <c r="T154">
        <v>78628453</v>
      </c>
      <c r="U154">
        <v>2024</v>
      </c>
      <c r="V154" t="s">
        <v>717</v>
      </c>
    </row>
    <row r="155" spans="2:22" x14ac:dyDescent="0.25">
      <c r="B155" s="3">
        <v>202404</v>
      </c>
      <c r="C155" s="17">
        <v>45384</v>
      </c>
      <c r="D155" s="3" t="s">
        <v>580</v>
      </c>
      <c r="E155" s="3" t="s">
        <v>581</v>
      </c>
      <c r="F155" s="18">
        <v>81337013</v>
      </c>
      <c r="G155" s="18">
        <v>15454032</v>
      </c>
      <c r="H155" s="18">
        <v>96791045</v>
      </c>
      <c r="I155" s="3">
        <v>18</v>
      </c>
      <c r="J155" s="3" t="s">
        <v>558</v>
      </c>
      <c r="K155" s="3" t="s">
        <v>558</v>
      </c>
      <c r="L155" s="3" t="s">
        <v>558</v>
      </c>
      <c r="M155" t="s">
        <v>563</v>
      </c>
      <c r="N155" t="s">
        <v>563</v>
      </c>
      <c r="O155" t="s">
        <v>774</v>
      </c>
      <c r="S155" t="s">
        <v>719</v>
      </c>
      <c r="T155">
        <v>78628453</v>
      </c>
      <c r="U155">
        <v>2024</v>
      </c>
      <c r="V155" t="s">
        <v>717</v>
      </c>
    </row>
    <row r="156" spans="2:22" x14ac:dyDescent="0.25">
      <c r="B156" s="3">
        <v>202410</v>
      </c>
      <c r="C156" s="17">
        <v>45582</v>
      </c>
      <c r="D156" s="3" t="s">
        <v>580</v>
      </c>
      <c r="E156" s="3" t="s">
        <v>581</v>
      </c>
      <c r="F156" s="18">
        <v>16806723</v>
      </c>
      <c r="G156" s="18">
        <v>3193277</v>
      </c>
      <c r="H156" s="18">
        <v>20000000</v>
      </c>
      <c r="I156" s="3">
        <v>24</v>
      </c>
      <c r="J156" s="3" t="s">
        <v>558</v>
      </c>
      <c r="K156" s="3" t="s">
        <v>558</v>
      </c>
      <c r="L156" s="3" t="s">
        <v>558</v>
      </c>
      <c r="M156" t="s">
        <v>563</v>
      </c>
      <c r="N156" t="s">
        <v>563</v>
      </c>
      <c r="O156" t="s">
        <v>774</v>
      </c>
      <c r="S156" t="s">
        <v>718</v>
      </c>
      <c r="T156">
        <v>78628453</v>
      </c>
      <c r="U156">
        <v>2024</v>
      </c>
      <c r="V156" t="s">
        <v>717</v>
      </c>
    </row>
    <row r="157" spans="2:22" hidden="1" x14ac:dyDescent="0.25">
      <c r="F157" s="23" t="s">
        <v>559</v>
      </c>
      <c r="G157" s="23">
        <f>SUM(G154:G156)</f>
        <v>42031814</v>
      </c>
      <c r="S157" t="s">
        <v>720</v>
      </c>
      <c r="T157">
        <v>78628453</v>
      </c>
      <c r="U157">
        <v>2024</v>
      </c>
      <c r="V157" t="s">
        <v>717</v>
      </c>
    </row>
    <row r="159" spans="2:22" x14ac:dyDescent="0.25">
      <c r="F159" s="23" t="s">
        <v>582</v>
      </c>
      <c r="G159" s="23">
        <f>G157+G151+G137+G128+G98+G78+G63+G22</f>
        <v>1258497714</v>
      </c>
      <c r="I159" s="23">
        <f>SUBTOTAL(9,H30:H37)</f>
        <v>306873322</v>
      </c>
    </row>
    <row r="160" spans="2:22" x14ac:dyDescent="0.25">
      <c r="I160" s="23">
        <v>-300498640</v>
      </c>
    </row>
    <row r="161" spans="5:14" x14ac:dyDescent="0.25">
      <c r="I161" s="23">
        <f>I159+I160</f>
        <v>6374682</v>
      </c>
      <c r="N161">
        <f>19*5</f>
        <v>95</v>
      </c>
    </row>
    <row r="167" spans="5:14" x14ac:dyDescent="0.25">
      <c r="E167" t="s">
        <v>581</v>
      </c>
      <c r="F167" s="23">
        <v>42031814</v>
      </c>
    </row>
    <row r="168" spans="5:14" x14ac:dyDescent="0.25">
      <c r="E168" t="s">
        <v>572</v>
      </c>
      <c r="F168" s="23">
        <v>60301122</v>
      </c>
    </row>
    <row r="169" spans="5:14" x14ac:dyDescent="0.25">
      <c r="E169" t="s">
        <v>562</v>
      </c>
      <c r="F169" s="23">
        <v>182447456</v>
      </c>
    </row>
    <row r="170" spans="5:14" x14ac:dyDescent="0.25">
      <c r="F170" s="23">
        <v>4530641</v>
      </c>
    </row>
    <row r="172" spans="5:14" ht="15.75" thickBot="1" x14ac:dyDescent="0.3">
      <c r="E172" s="24" t="s">
        <v>582</v>
      </c>
      <c r="F172" s="25">
        <f>SUM(F167:F171)</f>
        <v>289311033</v>
      </c>
    </row>
    <row r="173" spans="5:14" ht="15.75" thickTop="1" x14ac:dyDescent="0.25"/>
  </sheetData>
  <autoFilter ref="B2:Q157" xr:uid="{9BE28279-66E9-45C3-9048-39C8318AB7F0}">
    <filterColumn colId="3">
      <filters>
        <filter val="BIG BEAR DRILLING SPA"/>
        <filter val="ESTEFY SPA"/>
        <filter val="GEOMIN SPA"/>
        <filter val="GESTION AMBIENTAL SPA"/>
        <filter val="OSMAR SERVICIOS SPA"/>
        <filter val="SNG INVESTMENT GROUP"/>
        <filter val="WELL DRILLING SERVICE SPA"/>
        <filter val="WORLEY INGENIERÍA Y CONSTRUCCIÓN CHILE SPA"/>
      </filters>
    </filterColumn>
  </autoFilter>
  <conditionalFormatting sqref="J1:K1048576">
    <cfRule type="containsText" dxfId="36" priority="21" operator="containsText" text="Aportado">
      <formula>NOT(ISERROR(SEARCH("Aportado",J1)))</formula>
    </cfRule>
    <cfRule type="containsText" dxfId="35" priority="22" operator="containsText" text="Pendiente">
      <formula>NOT(ISERROR(SEARCH("Pendiente",J1)))</formula>
    </cfRule>
  </conditionalFormatting>
  <conditionalFormatting sqref="L2:L21">
    <cfRule type="containsText" dxfId="34" priority="19" operator="containsText" text="Aportado">
      <formula>NOT(ISERROR(SEARCH("Aportado",L2)))</formula>
    </cfRule>
    <cfRule type="containsText" dxfId="33" priority="20" operator="containsText" text="Pendiente">
      <formula>NOT(ISERROR(SEARCH("Pendiente",L2)))</formula>
    </cfRule>
  </conditionalFormatting>
  <conditionalFormatting sqref="L24:L62">
    <cfRule type="containsText" dxfId="32" priority="17" operator="containsText" text="Aportado">
      <formula>NOT(ISERROR(SEARCH("Aportado",L24)))</formula>
    </cfRule>
    <cfRule type="containsText" dxfId="31" priority="18" operator="containsText" text="Pendiente">
      <formula>NOT(ISERROR(SEARCH("Pendiente",L24)))</formula>
    </cfRule>
  </conditionalFormatting>
  <conditionalFormatting sqref="L65:L77">
    <cfRule type="containsText" dxfId="30" priority="15" operator="containsText" text="Aportado">
      <formula>NOT(ISERROR(SEARCH("Aportado",L65)))</formula>
    </cfRule>
    <cfRule type="containsText" dxfId="29" priority="16" operator="containsText" text="Pendiente">
      <formula>NOT(ISERROR(SEARCH("Pendiente",L65)))</formula>
    </cfRule>
  </conditionalFormatting>
  <conditionalFormatting sqref="L80:L97">
    <cfRule type="containsText" dxfId="28" priority="9" operator="containsText" text="Aportado">
      <formula>NOT(ISERROR(SEARCH("Aportado",L80)))</formula>
    </cfRule>
    <cfRule type="containsText" dxfId="27" priority="10" operator="containsText" text="Pendiente">
      <formula>NOT(ISERROR(SEARCH("Pendiente",L80)))</formula>
    </cfRule>
  </conditionalFormatting>
  <conditionalFormatting sqref="L100:L127">
    <cfRule type="containsText" dxfId="26" priority="13" operator="containsText" text="Aportado">
      <formula>NOT(ISERROR(SEARCH("Aportado",L100)))</formula>
    </cfRule>
    <cfRule type="containsText" dxfId="25" priority="14" operator="containsText" text="Pendiente">
      <formula>NOT(ISERROR(SEARCH("Pendiente",L100)))</formula>
    </cfRule>
  </conditionalFormatting>
  <conditionalFormatting sqref="L130:L136">
    <cfRule type="containsText" dxfId="24" priority="11" operator="containsText" text="Aportado">
      <formula>NOT(ISERROR(SEARCH("Aportado",L130)))</formula>
    </cfRule>
    <cfRule type="containsText" dxfId="23" priority="12" operator="containsText" text="Pendiente">
      <formula>NOT(ISERROR(SEARCH("Pendiente",L130)))</formula>
    </cfRule>
  </conditionalFormatting>
  <conditionalFormatting sqref="L139:L150">
    <cfRule type="containsText" dxfId="22" priority="7" operator="containsText" text="Aportado">
      <formula>NOT(ISERROR(SEARCH("Aportado",L139)))</formula>
    </cfRule>
    <cfRule type="containsText" dxfId="21" priority="8" operator="containsText" text="Pendiente">
      <formula>NOT(ISERROR(SEARCH("Pendiente",L139)))</formula>
    </cfRule>
  </conditionalFormatting>
  <conditionalFormatting sqref="L153:L156">
    <cfRule type="containsText" dxfId="20" priority="5" operator="containsText" text="Aportado">
      <formula>NOT(ISERROR(SEARCH("Aportado",L153)))</formula>
    </cfRule>
    <cfRule type="containsText" dxfId="19" priority="6" operator="containsText" text="Pendiente">
      <formula>NOT(ISERROR(SEARCH("Pendiente",L153)))</formula>
    </cfRule>
  </conditionalFormatting>
  <conditionalFormatting sqref="M2:Q2">
    <cfRule type="containsText" dxfId="18" priority="1" operator="containsText" text="Aportado">
      <formula>NOT(ISERROR(SEARCH("Aportado",M2)))</formula>
    </cfRule>
    <cfRule type="containsText" dxfId="17" priority="2" operator="containsText" text="Pendiente">
      <formula>NOT(ISERROR(SEARCH("Pendiente",M2)))</formula>
    </cfRule>
  </conditionalFormatting>
  <conditionalFormatting sqref="S2:V2">
    <cfRule type="containsText" dxfId="16" priority="3" operator="containsText" text="Aportado">
      <formula>NOT(ISERROR(SEARCH("Aportado",S2)))</formula>
    </cfRule>
    <cfRule type="containsText" dxfId="15" priority="4" operator="containsText" text="Pendiente">
      <formula>NOT(ISERROR(SEARCH("Pendiente",S2)))</formula>
    </cfRule>
  </conditionalFormatting>
  <pageMargins left="0.7" right="0.7" top="0.75" bottom="0.75" header="0.3" footer="0.3"/>
  <headerFooter>
    <oddFooter>&amp;C_x000D_&amp;1#&amp;"Calibri"&amp;10&amp;K000000 Clasificación: Confidencial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3217-5F56-428B-AFD4-150DD9FB0D20}">
  <dimension ref="B2:K42"/>
  <sheetViews>
    <sheetView showGridLines="0" tabSelected="1" topLeftCell="C14" workbookViewId="0">
      <selection activeCell="E37" sqref="E37"/>
    </sheetView>
  </sheetViews>
  <sheetFormatPr baseColWidth="10" defaultRowHeight="15" x14ac:dyDescent="0.25"/>
  <cols>
    <col min="2" max="2" width="10.28515625" bestFit="1" customWidth="1"/>
    <col min="3" max="3" width="10.42578125" style="47" bestFit="1" customWidth="1"/>
    <col min="4" max="4" width="10.7109375" bestFit="1" customWidth="1"/>
    <col min="5" max="5" width="44.5703125" bestFit="1" customWidth="1"/>
    <col min="6" max="6" width="14" style="23" bestFit="1" customWidth="1"/>
    <col min="7" max="7" width="11" style="23" bestFit="1" customWidth="1"/>
    <col min="8" max="8" width="12" style="23" bestFit="1" customWidth="1"/>
    <col min="9" max="9" width="12" customWidth="1"/>
    <col min="10" max="10" width="14.85546875" customWidth="1"/>
    <col min="11" max="11" width="66.28515625" bestFit="1" customWidth="1"/>
  </cols>
  <sheetData>
    <row r="2" spans="2:11" ht="45" x14ac:dyDescent="0.25">
      <c r="B2" s="2" t="s">
        <v>545</v>
      </c>
      <c r="C2" s="14" t="s">
        <v>546</v>
      </c>
      <c r="D2" s="2" t="s">
        <v>547</v>
      </c>
      <c r="E2" s="2" t="s">
        <v>548</v>
      </c>
      <c r="F2" s="15" t="s">
        <v>549</v>
      </c>
      <c r="G2" s="15" t="s">
        <v>550</v>
      </c>
      <c r="H2" s="15" t="s">
        <v>551</v>
      </c>
      <c r="I2" s="2" t="s">
        <v>552</v>
      </c>
      <c r="J2" s="2" t="s">
        <v>554</v>
      </c>
      <c r="K2" s="2" t="s">
        <v>588</v>
      </c>
    </row>
    <row r="3" spans="2:11" x14ac:dyDescent="0.25">
      <c r="B3" s="3">
        <v>202402</v>
      </c>
      <c r="C3" s="4">
        <v>45329</v>
      </c>
      <c r="D3" s="3" t="s">
        <v>556</v>
      </c>
      <c r="E3" s="3" t="s">
        <v>557</v>
      </c>
      <c r="F3" s="18">
        <v>165780478</v>
      </c>
      <c r="G3" s="18">
        <v>31498291</v>
      </c>
      <c r="H3" s="18">
        <v>197278769</v>
      </c>
      <c r="I3" s="3">
        <v>161</v>
      </c>
      <c r="J3" s="3" t="s">
        <v>836</v>
      </c>
      <c r="K3" s="3" t="s">
        <v>788</v>
      </c>
    </row>
    <row r="4" spans="2:11" x14ac:dyDescent="0.25">
      <c r="B4" s="3">
        <v>202404</v>
      </c>
      <c r="C4" s="4">
        <v>45392</v>
      </c>
      <c r="D4" s="3" t="s">
        <v>556</v>
      </c>
      <c r="E4" s="3" t="s">
        <v>557</v>
      </c>
      <c r="F4" s="18">
        <v>148128301</v>
      </c>
      <c r="G4" s="18">
        <v>28144377</v>
      </c>
      <c r="H4" s="18">
        <v>176272678</v>
      </c>
      <c r="I4" s="3">
        <v>170</v>
      </c>
      <c r="J4" s="3" t="s">
        <v>836</v>
      </c>
      <c r="K4" s="3" t="s">
        <v>786</v>
      </c>
    </row>
    <row r="5" spans="2:11" x14ac:dyDescent="0.25">
      <c r="B5" s="3">
        <v>202403</v>
      </c>
      <c r="C5" s="4">
        <v>45356</v>
      </c>
      <c r="D5" s="3" t="s">
        <v>556</v>
      </c>
      <c r="E5" s="3" t="s">
        <v>557</v>
      </c>
      <c r="F5" s="18">
        <v>131900881</v>
      </c>
      <c r="G5" s="18">
        <v>25061167</v>
      </c>
      <c r="H5" s="18">
        <v>156962048</v>
      </c>
      <c r="I5" s="3">
        <v>163</v>
      </c>
      <c r="J5" s="3" t="s">
        <v>836</v>
      </c>
      <c r="K5" s="3" t="s">
        <v>786</v>
      </c>
    </row>
    <row r="6" spans="2:11" x14ac:dyDescent="0.25">
      <c r="B6" s="3">
        <v>202301</v>
      </c>
      <c r="C6" s="4">
        <v>44944</v>
      </c>
      <c r="D6" s="3" t="s">
        <v>561</v>
      </c>
      <c r="E6" s="3" t="s">
        <v>562</v>
      </c>
      <c r="F6" s="18">
        <v>168006423</v>
      </c>
      <c r="G6" s="18">
        <v>31921220</v>
      </c>
      <c r="H6" s="18">
        <v>199927643</v>
      </c>
      <c r="I6" s="3">
        <v>188</v>
      </c>
      <c r="J6" s="3" t="s">
        <v>836</v>
      </c>
      <c r="K6" s="3" t="s">
        <v>832</v>
      </c>
    </row>
    <row r="7" spans="2:11" x14ac:dyDescent="0.25">
      <c r="B7" s="3">
        <v>202302</v>
      </c>
      <c r="C7" s="4">
        <v>44960</v>
      </c>
      <c r="D7" s="3" t="s">
        <v>561</v>
      </c>
      <c r="E7" s="3" t="s">
        <v>562</v>
      </c>
      <c r="F7" s="18">
        <v>24239613</v>
      </c>
      <c r="G7" s="18">
        <v>4605526</v>
      </c>
      <c r="H7" s="18">
        <v>28845139</v>
      </c>
      <c r="I7" s="3">
        <v>194</v>
      </c>
      <c r="J7" s="3" t="s">
        <v>836</v>
      </c>
      <c r="K7" s="3" t="s">
        <v>800</v>
      </c>
    </row>
    <row r="8" spans="2:11" x14ac:dyDescent="0.25">
      <c r="B8" s="3">
        <v>202302</v>
      </c>
      <c r="C8" s="4">
        <v>44960</v>
      </c>
      <c r="D8" s="3" t="s">
        <v>561</v>
      </c>
      <c r="E8" s="3" t="s">
        <v>562</v>
      </c>
      <c r="F8" s="18">
        <v>18900000</v>
      </c>
      <c r="G8" s="18">
        <v>3591000</v>
      </c>
      <c r="H8" s="18">
        <v>22491000</v>
      </c>
      <c r="I8" s="3">
        <v>196</v>
      </c>
      <c r="J8" s="3" t="s">
        <v>836</v>
      </c>
      <c r="K8" s="3" t="s">
        <v>800</v>
      </c>
    </row>
    <row r="9" spans="2:11" x14ac:dyDescent="0.25">
      <c r="B9" s="3">
        <v>202302</v>
      </c>
      <c r="C9" s="4">
        <v>44960</v>
      </c>
      <c r="D9" s="3" t="s">
        <v>561</v>
      </c>
      <c r="E9" s="3" t="s">
        <v>562</v>
      </c>
      <c r="F9" s="18">
        <v>15480000</v>
      </c>
      <c r="G9" s="18">
        <v>2941200</v>
      </c>
      <c r="H9" s="18">
        <v>18421200</v>
      </c>
      <c r="I9" s="3">
        <v>193</v>
      </c>
      <c r="J9" s="3" t="s">
        <v>836</v>
      </c>
      <c r="K9" s="3" t="s">
        <v>800</v>
      </c>
    </row>
    <row r="10" spans="2:11" x14ac:dyDescent="0.25">
      <c r="B10" s="3">
        <v>202302</v>
      </c>
      <c r="C10" s="4">
        <v>44960</v>
      </c>
      <c r="D10" s="3" t="s">
        <v>561</v>
      </c>
      <c r="E10" s="3" t="s">
        <v>562</v>
      </c>
      <c r="F10" s="18">
        <v>15098184</v>
      </c>
      <c r="G10" s="18">
        <v>2868655</v>
      </c>
      <c r="H10" s="18">
        <v>17966839</v>
      </c>
      <c r="I10" s="3">
        <v>192</v>
      </c>
      <c r="J10" s="3" t="s">
        <v>836</v>
      </c>
      <c r="K10" s="3" t="s">
        <v>800</v>
      </c>
    </row>
    <row r="11" spans="2:11" x14ac:dyDescent="0.25">
      <c r="B11" s="3">
        <v>202302</v>
      </c>
      <c r="C11" s="4">
        <v>44960</v>
      </c>
      <c r="D11" s="3" t="s">
        <v>561</v>
      </c>
      <c r="E11" s="3" t="s">
        <v>562</v>
      </c>
      <c r="F11" s="18">
        <v>8945825</v>
      </c>
      <c r="G11" s="18">
        <v>1699707</v>
      </c>
      <c r="H11" s="18">
        <v>10645532</v>
      </c>
      <c r="I11" s="3">
        <v>195</v>
      </c>
      <c r="J11" s="3" t="s">
        <v>836</v>
      </c>
      <c r="K11" s="3" t="s">
        <v>800</v>
      </c>
    </row>
    <row r="12" spans="2:11" x14ac:dyDescent="0.25">
      <c r="B12" s="3">
        <v>202302</v>
      </c>
      <c r="C12" s="4">
        <v>44960</v>
      </c>
      <c r="D12" s="3" t="s">
        <v>561</v>
      </c>
      <c r="E12" s="3" t="s">
        <v>562</v>
      </c>
      <c r="F12" s="18">
        <v>6421697</v>
      </c>
      <c r="G12" s="18">
        <v>1220122</v>
      </c>
      <c r="H12" s="18">
        <v>7641819</v>
      </c>
      <c r="I12" s="3">
        <v>197</v>
      </c>
      <c r="J12" s="3" t="s">
        <v>836</v>
      </c>
      <c r="K12" s="3" t="s">
        <v>800</v>
      </c>
    </row>
    <row r="13" spans="2:11" x14ac:dyDescent="0.25">
      <c r="B13" s="3">
        <v>202302</v>
      </c>
      <c r="C13" s="4">
        <v>44960</v>
      </c>
      <c r="D13" s="3" t="s">
        <v>561</v>
      </c>
      <c r="E13" s="3" t="s">
        <v>562</v>
      </c>
      <c r="F13" s="18">
        <v>785000</v>
      </c>
      <c r="G13" s="18">
        <v>149150</v>
      </c>
      <c r="H13" s="18">
        <v>934150</v>
      </c>
      <c r="I13" s="3">
        <v>198</v>
      </c>
      <c r="J13" s="3" t="s">
        <v>836</v>
      </c>
      <c r="K13" s="3" t="s">
        <v>800</v>
      </c>
    </row>
    <row r="14" spans="2:11" x14ac:dyDescent="0.25">
      <c r="B14" s="3">
        <v>202404</v>
      </c>
      <c r="C14" s="4">
        <v>45383</v>
      </c>
      <c r="D14" s="3" t="s">
        <v>561</v>
      </c>
      <c r="E14" s="3" t="s">
        <v>562</v>
      </c>
      <c r="F14" s="18">
        <v>212172889</v>
      </c>
      <c r="G14" s="18">
        <v>40312849</v>
      </c>
      <c r="H14" s="18">
        <v>252485738</v>
      </c>
      <c r="I14" s="3">
        <v>305</v>
      </c>
      <c r="J14" s="3" t="s">
        <v>836</v>
      </c>
      <c r="K14" s="3" t="s">
        <v>834</v>
      </c>
    </row>
    <row r="15" spans="2:11" x14ac:dyDescent="0.25">
      <c r="B15" s="3">
        <v>202408</v>
      </c>
      <c r="C15" s="4">
        <v>45509</v>
      </c>
      <c r="D15" s="3" t="s">
        <v>561</v>
      </c>
      <c r="E15" s="3" t="s">
        <v>562</v>
      </c>
      <c r="F15" s="18">
        <v>90709600</v>
      </c>
      <c r="G15" s="18">
        <v>17234824</v>
      </c>
      <c r="H15" s="18">
        <v>107944424</v>
      </c>
      <c r="I15" s="3">
        <v>332</v>
      </c>
      <c r="J15" s="3" t="s">
        <v>836</v>
      </c>
      <c r="K15" s="3" t="s">
        <v>835</v>
      </c>
    </row>
    <row r="16" spans="2:11" x14ac:dyDescent="0.25">
      <c r="B16" s="3">
        <v>202410</v>
      </c>
      <c r="C16" s="4">
        <v>45573</v>
      </c>
      <c r="D16" s="3" t="s">
        <v>564</v>
      </c>
      <c r="E16" s="3" t="s">
        <v>565</v>
      </c>
      <c r="F16" s="18">
        <v>155474959</v>
      </c>
      <c r="G16" s="18">
        <v>29540242</v>
      </c>
      <c r="H16" s="18">
        <v>185015201</v>
      </c>
      <c r="I16" s="3">
        <v>7067</v>
      </c>
      <c r="J16" s="3" t="s">
        <v>836</v>
      </c>
      <c r="K16" s="3" t="s">
        <v>837</v>
      </c>
    </row>
    <row r="17" spans="2:11" x14ac:dyDescent="0.25">
      <c r="B17" s="3">
        <v>202406</v>
      </c>
      <c r="C17" s="4">
        <v>45468</v>
      </c>
      <c r="D17" s="3" t="s">
        <v>564</v>
      </c>
      <c r="E17" s="3" t="s">
        <v>565</v>
      </c>
      <c r="F17" s="18">
        <v>139498162</v>
      </c>
      <c r="G17" s="18">
        <v>26504651</v>
      </c>
      <c r="H17" s="18">
        <v>166002813</v>
      </c>
      <c r="I17" s="3">
        <v>6824</v>
      </c>
      <c r="J17" s="3" t="s">
        <v>836</v>
      </c>
      <c r="K17" s="3" t="s">
        <v>837</v>
      </c>
    </row>
    <row r="18" spans="2:11" x14ac:dyDescent="0.25">
      <c r="B18" s="3">
        <v>202306</v>
      </c>
      <c r="C18" s="4">
        <v>45096</v>
      </c>
      <c r="D18" s="3" t="s">
        <v>564</v>
      </c>
      <c r="E18" s="3" t="s">
        <v>565</v>
      </c>
      <c r="F18" s="18">
        <v>88615560</v>
      </c>
      <c r="G18" s="18">
        <v>16836956</v>
      </c>
      <c r="H18" s="18">
        <v>105452516</v>
      </c>
      <c r="I18" s="3">
        <v>6058</v>
      </c>
      <c r="J18" s="3" t="s">
        <v>836</v>
      </c>
      <c r="K18" s="3" t="s">
        <v>838</v>
      </c>
    </row>
    <row r="19" spans="2:11" x14ac:dyDescent="0.25">
      <c r="B19" s="3">
        <v>202409</v>
      </c>
      <c r="C19" s="4">
        <v>45547</v>
      </c>
      <c r="D19" s="3" t="s">
        <v>564</v>
      </c>
      <c r="E19" s="3" t="s">
        <v>565</v>
      </c>
      <c r="F19" s="18">
        <v>66219554</v>
      </c>
      <c r="G19" s="18">
        <v>12581715</v>
      </c>
      <c r="H19" s="18">
        <v>78801269</v>
      </c>
      <c r="I19" s="3">
        <v>6992</v>
      </c>
      <c r="J19" s="3" t="s">
        <v>836</v>
      </c>
      <c r="K19" s="3" t="s">
        <v>837</v>
      </c>
    </row>
    <row r="20" spans="2:11" x14ac:dyDescent="0.25">
      <c r="B20" s="3">
        <v>202212</v>
      </c>
      <c r="C20" s="4">
        <v>44889</v>
      </c>
      <c r="D20" s="3" t="s">
        <v>566</v>
      </c>
      <c r="E20" s="3" t="s">
        <v>567</v>
      </c>
      <c r="F20" s="18">
        <v>42290000</v>
      </c>
      <c r="G20" s="18">
        <v>8035100</v>
      </c>
      <c r="H20" s="18">
        <v>50325100</v>
      </c>
      <c r="I20" s="3">
        <v>39</v>
      </c>
      <c r="J20" s="3" t="s">
        <v>836</v>
      </c>
      <c r="K20" s="3" t="s">
        <v>837</v>
      </c>
    </row>
    <row r="21" spans="2:11" x14ac:dyDescent="0.25">
      <c r="B21" s="3">
        <v>202302</v>
      </c>
      <c r="C21" s="4">
        <v>44965</v>
      </c>
      <c r="D21" s="3" t="s">
        <v>566</v>
      </c>
      <c r="E21" s="3" t="s">
        <v>567</v>
      </c>
      <c r="F21" s="18">
        <v>35400000</v>
      </c>
      <c r="G21" s="18">
        <v>6726000</v>
      </c>
      <c r="H21" s="18">
        <v>42126000</v>
      </c>
      <c r="I21" s="3">
        <v>48</v>
      </c>
      <c r="J21" s="3" t="s">
        <v>836</v>
      </c>
      <c r="K21" s="3" t="s">
        <v>837</v>
      </c>
    </row>
    <row r="22" spans="2:11" x14ac:dyDescent="0.25">
      <c r="B22" s="3">
        <v>202301</v>
      </c>
      <c r="C22" s="4">
        <v>44938</v>
      </c>
      <c r="D22" s="3" t="s">
        <v>569</v>
      </c>
      <c r="E22" s="3" t="s">
        <v>570</v>
      </c>
      <c r="F22" s="18">
        <v>28161666</v>
      </c>
      <c r="G22" s="18">
        <v>5350717</v>
      </c>
      <c r="H22" s="18">
        <v>33512383</v>
      </c>
      <c r="I22" s="3">
        <v>23</v>
      </c>
      <c r="J22" s="3" t="s">
        <v>836</v>
      </c>
      <c r="K22" s="3" t="s">
        <v>837</v>
      </c>
    </row>
    <row r="23" spans="2:11" x14ac:dyDescent="0.25">
      <c r="B23" s="3">
        <v>202301</v>
      </c>
      <c r="C23" s="4">
        <v>44938</v>
      </c>
      <c r="D23" s="3" t="s">
        <v>569</v>
      </c>
      <c r="E23" s="3" t="s">
        <v>570</v>
      </c>
      <c r="F23" s="18">
        <v>9352381</v>
      </c>
      <c r="G23" s="18">
        <v>1776952</v>
      </c>
      <c r="H23" s="18">
        <v>11129333</v>
      </c>
      <c r="I23" s="3">
        <v>24</v>
      </c>
      <c r="J23" s="3" t="s">
        <v>836</v>
      </c>
      <c r="K23" s="3" t="s">
        <v>837</v>
      </c>
    </row>
    <row r="24" spans="2:11" x14ac:dyDescent="0.25">
      <c r="B24" s="3">
        <v>202403</v>
      </c>
      <c r="C24" s="4">
        <v>45369</v>
      </c>
      <c r="D24" s="3" t="s">
        <v>571</v>
      </c>
      <c r="E24" s="3" t="s">
        <v>572</v>
      </c>
      <c r="F24" s="18" t="s">
        <v>575</v>
      </c>
      <c r="G24" s="18">
        <v>13520558</v>
      </c>
      <c r="H24" s="18">
        <v>84681391</v>
      </c>
      <c r="I24" s="3">
        <v>105</v>
      </c>
      <c r="J24" s="3" t="s">
        <v>836</v>
      </c>
      <c r="K24" s="3" t="s">
        <v>837</v>
      </c>
    </row>
    <row r="25" spans="2:11" x14ac:dyDescent="0.25">
      <c r="B25" s="3">
        <v>202401</v>
      </c>
      <c r="C25" s="4">
        <v>45289</v>
      </c>
      <c r="D25" s="3" t="s">
        <v>578</v>
      </c>
      <c r="E25" s="3" t="s">
        <v>579</v>
      </c>
      <c r="F25" s="18">
        <v>32957631</v>
      </c>
      <c r="G25" s="18">
        <v>6261950</v>
      </c>
      <c r="H25" s="18">
        <v>39219581</v>
      </c>
      <c r="I25" s="3">
        <v>1968</v>
      </c>
      <c r="J25" s="3" t="s">
        <v>836</v>
      </c>
      <c r="K25" s="3" t="s">
        <v>837</v>
      </c>
    </row>
    <row r="35" spans="5:5" x14ac:dyDescent="0.25">
      <c r="E35" t="s">
        <v>557</v>
      </c>
    </row>
    <row r="36" spans="5:5" x14ac:dyDescent="0.25">
      <c r="E36" t="s">
        <v>562</v>
      </c>
    </row>
    <row r="37" spans="5:5" x14ac:dyDescent="0.25">
      <c r="E37" t="s">
        <v>565</v>
      </c>
    </row>
    <row r="38" spans="5:5" x14ac:dyDescent="0.25">
      <c r="E38" t="s">
        <v>567</v>
      </c>
    </row>
    <row r="39" spans="5:5" x14ac:dyDescent="0.25">
      <c r="E39" t="s">
        <v>570</v>
      </c>
    </row>
    <row r="40" spans="5:5" x14ac:dyDescent="0.25">
      <c r="E40" s="49" t="s">
        <v>572</v>
      </c>
    </row>
    <row r="41" spans="5:5" x14ac:dyDescent="0.25">
      <c r="E41" t="s">
        <v>579</v>
      </c>
    </row>
    <row r="42" spans="5:5" x14ac:dyDescent="0.25">
      <c r="E42" t="s">
        <v>581</v>
      </c>
    </row>
  </sheetData>
  <autoFilter ref="B2:K25" xr:uid="{31C53217-5F56-428B-AFD4-150DD9FB0D2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8E08-6FE8-4C75-AE2D-B1F51D31AB71}">
  <sheetPr filterMode="1"/>
  <dimension ref="B1:H376"/>
  <sheetViews>
    <sheetView showGridLines="0" zoomScale="85" zoomScaleNormal="85" workbookViewId="0">
      <selection activeCell="D157" sqref="D157"/>
    </sheetView>
  </sheetViews>
  <sheetFormatPr baseColWidth="10" defaultColWidth="11.42578125" defaultRowHeight="15" x14ac:dyDescent="0.25"/>
  <cols>
    <col min="1" max="1" width="2.7109375" customWidth="1"/>
    <col min="2" max="2" width="5.5703125" customWidth="1"/>
    <col min="3" max="3" width="16.140625" customWidth="1"/>
    <col min="4" max="4" width="85.5703125" customWidth="1"/>
    <col min="5" max="5" width="13.5703125" customWidth="1"/>
    <col min="6" max="6" width="55.85546875" customWidth="1"/>
    <col min="8" max="8" width="20.42578125" style="8" customWidth="1"/>
    <col min="9" max="9" width="10.42578125" bestFit="1" customWidth="1"/>
    <col min="10" max="10" width="46.42578125" bestFit="1" customWidth="1"/>
  </cols>
  <sheetData>
    <row r="1" spans="2:8" ht="6" customHeight="1" x14ac:dyDescent="0.25"/>
    <row r="2" spans="2:8" x14ac:dyDescent="0.25">
      <c r="B2" s="1" t="s">
        <v>339</v>
      </c>
      <c r="C2" s="1"/>
      <c r="D2" s="1"/>
      <c r="E2" s="1"/>
      <c r="F2" s="1"/>
      <c r="G2" s="1"/>
      <c r="H2" s="9"/>
    </row>
    <row r="3" spans="2:8" ht="6" customHeight="1" x14ac:dyDescent="0.25"/>
    <row r="4" spans="2:8" ht="45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2:8" s="6" customFormat="1" hidden="1" x14ac:dyDescent="0.25">
      <c r="B5" s="7">
        <f>COUNTA($D$5:$D5)</f>
        <v>1</v>
      </c>
      <c r="C5" s="41"/>
      <c r="D5" s="7" t="s">
        <v>7</v>
      </c>
      <c r="E5" s="7">
        <v>17999032</v>
      </c>
      <c r="F5" s="7" t="s">
        <v>8</v>
      </c>
      <c r="G5" s="11">
        <f>DATE(20&amp;MID($D5,1,2),MID($D5,3,2),MID($D5,5,2))</f>
        <v>45727</v>
      </c>
      <c r="H5" s="12" t="s">
        <v>543</v>
      </c>
    </row>
    <row r="6" spans="2:8" s="6" customFormat="1" hidden="1" x14ac:dyDescent="0.25">
      <c r="B6" s="7">
        <f>COUNTA($D$5:$D6)</f>
        <v>2</v>
      </c>
      <c r="C6" s="41"/>
      <c r="D6" s="7" t="s">
        <v>9</v>
      </c>
      <c r="E6" s="7">
        <v>11230161</v>
      </c>
      <c r="F6" s="7" t="s">
        <v>10</v>
      </c>
      <c r="G6" s="11">
        <f t="shared" ref="G6:G249" si="0">DATE(20&amp;MID($D6,1,2),MID($D6,3,2),MID($D6,5,2))</f>
        <v>44721</v>
      </c>
      <c r="H6" s="12" t="s">
        <v>543</v>
      </c>
    </row>
    <row r="7" spans="2:8" s="6" customFormat="1" hidden="1" x14ac:dyDescent="0.25">
      <c r="B7" s="7">
        <f>COUNTA($D$5:$D7)</f>
        <v>3</v>
      </c>
      <c r="C7" s="41"/>
      <c r="D7" s="7" t="s">
        <v>11</v>
      </c>
      <c r="E7" s="7">
        <v>11230159</v>
      </c>
      <c r="F7" s="7" t="s">
        <v>12</v>
      </c>
      <c r="G7" s="11">
        <f t="shared" si="0"/>
        <v>44721</v>
      </c>
      <c r="H7" s="12" t="s">
        <v>543</v>
      </c>
    </row>
    <row r="8" spans="2:8" s="6" customFormat="1" hidden="1" x14ac:dyDescent="0.25">
      <c r="B8" s="7">
        <f>COUNTA($D$5:$D8)</f>
        <v>4</v>
      </c>
      <c r="C8" s="41"/>
      <c r="D8" s="7" t="s">
        <v>13</v>
      </c>
      <c r="E8" s="7">
        <v>11230157</v>
      </c>
      <c r="F8" s="7" t="s">
        <v>14</v>
      </c>
      <c r="G8" s="11">
        <f t="shared" si="0"/>
        <v>44706</v>
      </c>
      <c r="H8" s="12" t="s">
        <v>543</v>
      </c>
    </row>
    <row r="9" spans="2:8" s="6" customFormat="1" hidden="1" x14ac:dyDescent="0.25">
      <c r="B9" s="7">
        <f>COUNTA($D$5:$D9)</f>
        <v>5</v>
      </c>
      <c r="C9" s="41"/>
      <c r="D9" s="7" t="s">
        <v>15</v>
      </c>
      <c r="E9" s="7">
        <v>15152098</v>
      </c>
      <c r="F9" s="7" t="s">
        <v>16</v>
      </c>
      <c r="G9" s="11">
        <f t="shared" si="0"/>
        <v>45435</v>
      </c>
      <c r="H9" s="12" t="s">
        <v>543</v>
      </c>
    </row>
    <row r="10" spans="2:8" s="6" customFormat="1" hidden="1" x14ac:dyDescent="0.25">
      <c r="B10" s="7">
        <f>COUNTA($D$5:$D10)</f>
        <v>6</v>
      </c>
      <c r="C10" s="41"/>
      <c r="D10" s="7" t="s">
        <v>17</v>
      </c>
      <c r="E10" s="7">
        <v>11821610</v>
      </c>
      <c r="F10" s="7" t="s">
        <v>18</v>
      </c>
      <c r="G10" s="11">
        <f t="shared" si="0"/>
        <v>43398</v>
      </c>
      <c r="H10" s="12" t="s">
        <v>543</v>
      </c>
    </row>
    <row r="11" spans="2:8" s="6" customFormat="1" hidden="1" x14ac:dyDescent="0.25">
      <c r="B11" s="7">
        <f>COUNTA($D$5:$D11)</f>
        <v>7</v>
      </c>
      <c r="C11" s="41"/>
      <c r="D11" s="7" t="s">
        <v>19</v>
      </c>
      <c r="E11" s="7">
        <v>17999870</v>
      </c>
      <c r="F11" s="7" t="s">
        <v>20</v>
      </c>
      <c r="G11" s="11">
        <f t="shared" si="0"/>
        <v>43403</v>
      </c>
      <c r="H11" s="12" t="s">
        <v>543</v>
      </c>
    </row>
    <row r="12" spans="2:8" s="6" customFormat="1" hidden="1" x14ac:dyDescent="0.25">
      <c r="B12" s="7">
        <f>COUNTA($D$5:$D12)</f>
        <v>8</v>
      </c>
      <c r="C12" s="41"/>
      <c r="D12" s="7" t="s">
        <v>21</v>
      </c>
      <c r="E12" s="7">
        <v>17999967</v>
      </c>
      <c r="F12" s="7" t="s">
        <v>22</v>
      </c>
      <c r="G12" s="11">
        <f t="shared" si="0"/>
        <v>43426</v>
      </c>
      <c r="H12" s="12" t="s">
        <v>543</v>
      </c>
    </row>
    <row r="13" spans="2:8" s="6" customFormat="1" hidden="1" x14ac:dyDescent="0.25">
      <c r="B13" s="7">
        <f>COUNTA($D$5:$D13)</f>
        <v>9</v>
      </c>
      <c r="C13" s="41"/>
      <c r="D13" s="7" t="s">
        <v>23</v>
      </c>
      <c r="E13" s="7">
        <v>18000016</v>
      </c>
      <c r="F13" s="7" t="s">
        <v>24</v>
      </c>
      <c r="G13" s="11">
        <f t="shared" si="0"/>
        <v>43419</v>
      </c>
      <c r="H13" s="12" t="s">
        <v>543</v>
      </c>
    </row>
    <row r="14" spans="2:8" s="6" customFormat="1" hidden="1" x14ac:dyDescent="0.25">
      <c r="B14" s="7">
        <f>COUNTA($D$5:$D14)</f>
        <v>10</v>
      </c>
      <c r="C14" s="41"/>
      <c r="D14" s="7" t="s">
        <v>25</v>
      </c>
      <c r="E14" s="7">
        <v>18000051</v>
      </c>
      <c r="F14" s="7" t="s">
        <v>20</v>
      </c>
      <c r="G14" s="11">
        <f t="shared" si="0"/>
        <v>43403</v>
      </c>
      <c r="H14" s="12" t="s">
        <v>543</v>
      </c>
    </row>
    <row r="15" spans="2:8" s="6" customFormat="1" hidden="1" x14ac:dyDescent="0.25">
      <c r="B15" s="7">
        <f>COUNTA($D$5:$D15)</f>
        <v>11</v>
      </c>
      <c r="C15" s="41"/>
      <c r="D15" s="7" t="s">
        <v>26</v>
      </c>
      <c r="E15" s="7">
        <v>18000095</v>
      </c>
      <c r="F15" s="7" t="s">
        <v>27</v>
      </c>
      <c r="G15" s="11">
        <f t="shared" si="0"/>
        <v>45425</v>
      </c>
      <c r="H15" s="12" t="s">
        <v>543</v>
      </c>
    </row>
    <row r="16" spans="2:8" s="6" customFormat="1" hidden="1" x14ac:dyDescent="0.25">
      <c r="B16" s="7">
        <f>COUNTA($D$5:$D16)</f>
        <v>12</v>
      </c>
      <c r="C16" s="41"/>
      <c r="D16" s="7" t="s">
        <v>28</v>
      </c>
      <c r="E16" s="7">
        <v>18000986</v>
      </c>
      <c r="F16" s="7" t="s">
        <v>29</v>
      </c>
      <c r="G16" s="11">
        <f t="shared" si="0"/>
        <v>45580</v>
      </c>
      <c r="H16" s="12" t="s">
        <v>543</v>
      </c>
    </row>
    <row r="17" spans="2:8" s="6" customFormat="1" hidden="1" x14ac:dyDescent="0.25">
      <c r="B17" s="7">
        <f>COUNTA($D$5:$D17)</f>
        <v>13</v>
      </c>
      <c r="C17" s="41" t="s">
        <v>698</v>
      </c>
      <c r="D17" s="7" t="s">
        <v>30</v>
      </c>
      <c r="E17" s="7">
        <v>18001069</v>
      </c>
      <c r="F17" s="7" t="s">
        <v>31</v>
      </c>
      <c r="G17" s="11">
        <f t="shared" si="0"/>
        <v>45729</v>
      </c>
      <c r="H17" s="12" t="s">
        <v>543</v>
      </c>
    </row>
    <row r="18" spans="2:8" s="6" customFormat="1" hidden="1" x14ac:dyDescent="0.25">
      <c r="B18" s="7">
        <f>COUNTA($D$5:$D18)</f>
        <v>14</v>
      </c>
      <c r="C18" s="41" t="s">
        <v>699</v>
      </c>
      <c r="D18" s="7" t="s">
        <v>32</v>
      </c>
      <c r="E18" s="7">
        <v>18001222</v>
      </c>
      <c r="F18" s="7" t="s">
        <v>33</v>
      </c>
      <c r="G18" s="11">
        <f t="shared" si="0"/>
        <v>45729</v>
      </c>
      <c r="H18" s="12" t="s">
        <v>543</v>
      </c>
    </row>
    <row r="19" spans="2:8" s="6" customFormat="1" hidden="1" x14ac:dyDescent="0.25">
      <c r="B19" s="7">
        <f>COUNTA($D$5:$D19)</f>
        <v>15</v>
      </c>
      <c r="C19" s="41"/>
      <c r="D19" s="7" t="s">
        <v>34</v>
      </c>
      <c r="E19" s="7">
        <v>18002083</v>
      </c>
      <c r="F19" s="7" t="s">
        <v>35</v>
      </c>
      <c r="G19" s="11">
        <f t="shared" si="0"/>
        <v>44565</v>
      </c>
      <c r="H19" s="12" t="s">
        <v>543</v>
      </c>
    </row>
    <row r="20" spans="2:8" s="6" customFormat="1" hidden="1" x14ac:dyDescent="0.25">
      <c r="B20" s="7">
        <f>COUNTA($D$5:$D20)</f>
        <v>16</v>
      </c>
      <c r="C20" s="41"/>
      <c r="D20" s="7" t="s">
        <v>36</v>
      </c>
      <c r="E20" s="7">
        <v>18002196</v>
      </c>
      <c r="F20" s="7" t="s">
        <v>35</v>
      </c>
      <c r="G20" s="11">
        <f t="shared" si="0"/>
        <v>44581</v>
      </c>
      <c r="H20" s="12" t="s">
        <v>543</v>
      </c>
    </row>
    <row r="21" spans="2:8" s="6" customFormat="1" hidden="1" x14ac:dyDescent="0.25">
      <c r="B21" s="7">
        <f>COUNTA($D$5:$D21)</f>
        <v>17</v>
      </c>
      <c r="C21" s="41"/>
      <c r="D21" s="7" t="s">
        <v>37</v>
      </c>
      <c r="E21" s="7">
        <v>18002209</v>
      </c>
      <c r="F21" s="7" t="s">
        <v>35</v>
      </c>
      <c r="G21" s="11">
        <f t="shared" si="0"/>
        <v>44600</v>
      </c>
      <c r="H21" s="12" t="s">
        <v>543</v>
      </c>
    </row>
    <row r="22" spans="2:8" s="6" customFormat="1" hidden="1" x14ac:dyDescent="0.25">
      <c r="B22" s="7">
        <f>COUNTA($D$5:$D22)</f>
        <v>18</v>
      </c>
      <c r="C22" s="41"/>
      <c r="D22" s="7" t="s">
        <v>38</v>
      </c>
      <c r="E22" s="7">
        <v>18002225</v>
      </c>
      <c r="F22" s="7" t="s">
        <v>35</v>
      </c>
      <c r="G22" s="11">
        <f t="shared" si="0"/>
        <v>44621</v>
      </c>
      <c r="H22" s="12" t="s">
        <v>543</v>
      </c>
    </row>
    <row r="23" spans="2:8" s="6" customFormat="1" hidden="1" x14ac:dyDescent="0.25">
      <c r="B23" s="7">
        <f>COUNTA($D$5:$D23)</f>
        <v>19</v>
      </c>
      <c r="C23" s="41"/>
      <c r="D23" s="7" t="s">
        <v>39</v>
      </c>
      <c r="E23" s="7">
        <v>18002257</v>
      </c>
      <c r="F23" s="7" t="s">
        <v>35</v>
      </c>
      <c r="G23" s="11">
        <f t="shared" si="0"/>
        <v>44629</v>
      </c>
      <c r="H23" s="12" t="s">
        <v>543</v>
      </c>
    </row>
    <row r="24" spans="2:8" s="6" customFormat="1" hidden="1" x14ac:dyDescent="0.25">
      <c r="B24" s="7">
        <f>COUNTA($D$5:$D24)</f>
        <v>20</v>
      </c>
      <c r="C24" s="41"/>
      <c r="D24" s="7" t="s">
        <v>40</v>
      </c>
      <c r="E24" s="7">
        <v>18002338</v>
      </c>
      <c r="F24" s="7" t="s">
        <v>35</v>
      </c>
      <c r="G24" s="11">
        <f t="shared" si="0"/>
        <v>44644</v>
      </c>
      <c r="H24" s="12" t="s">
        <v>543</v>
      </c>
    </row>
    <row r="25" spans="2:8" s="6" customFormat="1" hidden="1" x14ac:dyDescent="0.25">
      <c r="B25" s="7">
        <f>COUNTA($D$5:$D25)</f>
        <v>21</v>
      </c>
      <c r="C25" s="41"/>
      <c r="D25" s="7" t="s">
        <v>41</v>
      </c>
      <c r="E25" s="7">
        <v>18002421</v>
      </c>
      <c r="F25" s="7" t="s">
        <v>35</v>
      </c>
      <c r="G25" s="11">
        <f t="shared" si="0"/>
        <v>44660</v>
      </c>
      <c r="H25" s="12" t="s">
        <v>543</v>
      </c>
    </row>
    <row r="26" spans="2:8" s="6" customFormat="1" hidden="1" x14ac:dyDescent="0.25">
      <c r="B26" s="7">
        <f>COUNTA($D$5:$D26)</f>
        <v>22</v>
      </c>
      <c r="C26" s="41"/>
      <c r="D26" s="7" t="s">
        <v>42</v>
      </c>
      <c r="E26" s="7">
        <v>18002436</v>
      </c>
      <c r="F26" s="7" t="s">
        <v>35</v>
      </c>
      <c r="G26" s="11">
        <f t="shared" si="0"/>
        <v>44676</v>
      </c>
      <c r="H26" s="12" t="s">
        <v>543</v>
      </c>
    </row>
    <row r="27" spans="2:8" s="6" customFormat="1" hidden="1" x14ac:dyDescent="0.25">
      <c r="B27" s="7">
        <f>COUNTA($D$5:$D27)</f>
        <v>23</v>
      </c>
      <c r="C27" s="41"/>
      <c r="D27" s="7" t="s">
        <v>43</v>
      </c>
      <c r="E27" s="7">
        <v>18002449</v>
      </c>
      <c r="F27" s="7" t="s">
        <v>35</v>
      </c>
      <c r="G27" s="11">
        <f t="shared" si="0"/>
        <v>44708</v>
      </c>
      <c r="H27" s="12" t="s">
        <v>543</v>
      </c>
    </row>
    <row r="28" spans="2:8" s="6" customFormat="1" hidden="1" x14ac:dyDescent="0.25">
      <c r="B28" s="7">
        <f>COUNTA($D$5:$D28)</f>
        <v>24</v>
      </c>
      <c r="C28" s="41"/>
      <c r="D28" s="7" t="s">
        <v>44</v>
      </c>
      <c r="E28" s="7">
        <v>18002466</v>
      </c>
      <c r="F28" s="7" t="s">
        <v>35</v>
      </c>
      <c r="G28" s="11">
        <f t="shared" si="0"/>
        <v>44750</v>
      </c>
      <c r="H28" s="12" t="s">
        <v>543</v>
      </c>
    </row>
    <row r="29" spans="2:8" s="6" customFormat="1" hidden="1" x14ac:dyDescent="0.25">
      <c r="B29" s="7">
        <f>COUNTA($D$5:$D29)</f>
        <v>25</v>
      </c>
      <c r="C29" s="41"/>
      <c r="D29" s="7" t="s">
        <v>45</v>
      </c>
      <c r="E29" s="7">
        <v>18002644</v>
      </c>
      <c r="F29" s="7" t="s">
        <v>35</v>
      </c>
      <c r="G29" s="11">
        <f t="shared" si="0"/>
        <v>44862</v>
      </c>
      <c r="H29" s="12" t="s">
        <v>543</v>
      </c>
    </row>
    <row r="30" spans="2:8" s="6" customFormat="1" hidden="1" x14ac:dyDescent="0.25">
      <c r="B30" s="7">
        <f>COUNTA($D$5:$D30)</f>
        <v>26</v>
      </c>
      <c r="C30" s="41"/>
      <c r="D30" s="7" t="s">
        <v>46</v>
      </c>
      <c r="E30" s="7">
        <v>18002664</v>
      </c>
      <c r="F30" s="7" t="s">
        <v>35</v>
      </c>
      <c r="G30" s="11">
        <f t="shared" si="0"/>
        <v>44881</v>
      </c>
      <c r="H30" s="12" t="s">
        <v>543</v>
      </c>
    </row>
    <row r="31" spans="2:8" s="6" customFormat="1" hidden="1" x14ac:dyDescent="0.25">
      <c r="B31" s="7">
        <f>COUNTA($D$5:$D31)</f>
        <v>27</v>
      </c>
      <c r="C31" s="41"/>
      <c r="D31" s="7" t="s">
        <v>47</v>
      </c>
      <c r="E31" s="7">
        <v>18002676</v>
      </c>
      <c r="F31" s="7" t="s">
        <v>35</v>
      </c>
      <c r="G31" s="11">
        <f t="shared" si="0"/>
        <v>44889</v>
      </c>
      <c r="H31" s="12" t="s">
        <v>543</v>
      </c>
    </row>
    <row r="32" spans="2:8" s="6" customFormat="1" hidden="1" x14ac:dyDescent="0.25">
      <c r="B32" s="7">
        <f>COUNTA($D$5:$D32)</f>
        <v>28</v>
      </c>
      <c r="C32" s="41"/>
      <c r="D32" s="7" t="s">
        <v>48</v>
      </c>
      <c r="E32" s="7">
        <v>11881560</v>
      </c>
      <c r="F32" s="7" t="s">
        <v>35</v>
      </c>
      <c r="G32" s="11">
        <f t="shared" si="0"/>
        <v>44938</v>
      </c>
      <c r="H32" s="12" t="s">
        <v>543</v>
      </c>
    </row>
    <row r="33" spans="2:8" s="6" customFormat="1" hidden="1" x14ac:dyDescent="0.25">
      <c r="B33" s="7">
        <f>COUNTA($D$5:$D33)</f>
        <v>29</v>
      </c>
      <c r="C33" s="41"/>
      <c r="D33" s="7" t="s">
        <v>49</v>
      </c>
      <c r="E33" s="7">
        <v>11881562</v>
      </c>
      <c r="F33" s="7" t="s">
        <v>35</v>
      </c>
      <c r="G33" s="11">
        <f t="shared" si="0"/>
        <v>44944</v>
      </c>
      <c r="H33" s="12" t="s">
        <v>543</v>
      </c>
    </row>
    <row r="34" spans="2:8" s="6" customFormat="1" hidden="1" x14ac:dyDescent="0.25">
      <c r="B34" s="7">
        <f>COUNTA($D$5:$D34)</f>
        <v>30</v>
      </c>
      <c r="C34" s="41"/>
      <c r="D34" s="7" t="s">
        <v>50</v>
      </c>
      <c r="E34" s="7">
        <v>18002784</v>
      </c>
      <c r="F34" s="7" t="s">
        <v>35</v>
      </c>
      <c r="G34" s="11">
        <f t="shared" si="0"/>
        <v>44946</v>
      </c>
      <c r="H34" s="12" t="s">
        <v>543</v>
      </c>
    </row>
    <row r="35" spans="2:8" s="6" customFormat="1" hidden="1" x14ac:dyDescent="0.25">
      <c r="B35" s="7">
        <f>COUNTA($D$5:$D35)</f>
        <v>31</v>
      </c>
      <c r="C35" s="41"/>
      <c r="D35" s="7" t="s">
        <v>51</v>
      </c>
      <c r="E35" s="7">
        <v>18002810</v>
      </c>
      <c r="F35" s="7" t="s">
        <v>35</v>
      </c>
      <c r="G35" s="11">
        <f t="shared" si="0"/>
        <v>44965</v>
      </c>
      <c r="H35" s="12" t="s">
        <v>543</v>
      </c>
    </row>
    <row r="36" spans="2:8" s="6" customFormat="1" hidden="1" x14ac:dyDescent="0.25">
      <c r="B36" s="7">
        <f>COUNTA($D$5:$D36)</f>
        <v>32</v>
      </c>
      <c r="C36" s="41"/>
      <c r="D36" s="7" t="s">
        <v>52</v>
      </c>
      <c r="E36" s="7">
        <v>18002819</v>
      </c>
      <c r="F36" s="7" t="s">
        <v>35</v>
      </c>
      <c r="G36" s="11">
        <f t="shared" si="0"/>
        <v>44978</v>
      </c>
      <c r="H36" s="12" t="s">
        <v>543</v>
      </c>
    </row>
    <row r="37" spans="2:8" s="6" customFormat="1" hidden="1" x14ac:dyDescent="0.25">
      <c r="B37" s="7">
        <f>COUNTA($D$5:$D37)</f>
        <v>33</v>
      </c>
      <c r="C37" s="41"/>
      <c r="D37" s="56" t="s">
        <v>53</v>
      </c>
      <c r="E37" s="7">
        <v>18002866</v>
      </c>
      <c r="F37" s="7" t="s">
        <v>35</v>
      </c>
      <c r="G37" s="11">
        <f t="shared" si="0"/>
        <v>44984</v>
      </c>
      <c r="H37" s="12" t="s">
        <v>543</v>
      </c>
    </row>
    <row r="38" spans="2:8" s="6" customFormat="1" hidden="1" x14ac:dyDescent="0.25">
      <c r="B38" s="7">
        <f>COUNTA($D$5:$D38)</f>
        <v>34</v>
      </c>
      <c r="C38" s="41"/>
      <c r="D38" s="7" t="s">
        <v>54</v>
      </c>
      <c r="E38" s="7">
        <v>18002879</v>
      </c>
      <c r="F38" s="7" t="s">
        <v>35</v>
      </c>
      <c r="G38" s="11">
        <f t="shared" si="0"/>
        <v>44985</v>
      </c>
      <c r="H38" s="12" t="s">
        <v>543</v>
      </c>
    </row>
    <row r="39" spans="2:8" s="6" customFormat="1" hidden="1" x14ac:dyDescent="0.25">
      <c r="B39" s="7">
        <f>COUNTA($D$5:$D39)</f>
        <v>35</v>
      </c>
      <c r="C39" s="41"/>
      <c r="D39" s="7" t="s">
        <v>55</v>
      </c>
      <c r="E39" s="7">
        <v>18002894</v>
      </c>
      <c r="F39" s="7" t="s">
        <v>35</v>
      </c>
      <c r="G39" s="11">
        <f t="shared" si="0"/>
        <v>45015</v>
      </c>
      <c r="H39" s="12" t="s">
        <v>543</v>
      </c>
    </row>
    <row r="40" spans="2:8" s="6" customFormat="1" hidden="1" x14ac:dyDescent="0.25">
      <c r="B40" s="7">
        <f>COUNTA($D$5:$D40)</f>
        <v>36</v>
      </c>
      <c r="C40" s="41"/>
      <c r="D40" s="7" t="s">
        <v>56</v>
      </c>
      <c r="E40" s="7">
        <v>18002916</v>
      </c>
      <c r="F40" s="7" t="s">
        <v>35</v>
      </c>
      <c r="G40" s="11">
        <f t="shared" si="0"/>
        <v>45096</v>
      </c>
      <c r="H40" s="12" t="s">
        <v>543</v>
      </c>
    </row>
    <row r="41" spans="2:8" s="6" customFormat="1" hidden="1" x14ac:dyDescent="0.25">
      <c r="B41" s="7">
        <f>COUNTA($D$5:$D41)</f>
        <v>37</v>
      </c>
      <c r="C41" s="41"/>
      <c r="D41" s="7" t="s">
        <v>57</v>
      </c>
      <c r="E41" s="7">
        <v>18002926</v>
      </c>
      <c r="F41" s="7" t="s">
        <v>35</v>
      </c>
      <c r="G41" s="11">
        <f t="shared" si="0"/>
        <v>45107</v>
      </c>
      <c r="H41" s="12" t="s">
        <v>543</v>
      </c>
    </row>
    <row r="42" spans="2:8" s="6" customFormat="1" hidden="1" x14ac:dyDescent="0.25">
      <c r="B42" s="7">
        <f>COUNTA($D$5:$D42)</f>
        <v>38</v>
      </c>
      <c r="C42" s="41"/>
      <c r="D42" s="7" t="s">
        <v>58</v>
      </c>
      <c r="E42" s="7">
        <v>18002949</v>
      </c>
      <c r="F42" s="7" t="s">
        <v>35</v>
      </c>
      <c r="G42" s="11">
        <f t="shared" si="0"/>
        <v>45133</v>
      </c>
      <c r="H42" s="12" t="s">
        <v>543</v>
      </c>
    </row>
    <row r="43" spans="2:8" s="6" customFormat="1" hidden="1" x14ac:dyDescent="0.25">
      <c r="B43" s="7">
        <f>COUNTA($D$5:$D43)</f>
        <v>39</v>
      </c>
      <c r="C43" s="41"/>
      <c r="D43" s="7" t="s">
        <v>59</v>
      </c>
      <c r="E43" s="7">
        <v>18002976</v>
      </c>
      <c r="F43" s="7" t="s">
        <v>35</v>
      </c>
      <c r="G43" s="11">
        <f t="shared" si="0"/>
        <v>45301</v>
      </c>
      <c r="H43" s="12" t="s">
        <v>543</v>
      </c>
    </row>
    <row r="44" spans="2:8" s="6" customFormat="1" hidden="1" x14ac:dyDescent="0.25">
      <c r="B44" s="7">
        <f>COUNTA($D$5:$D44)</f>
        <v>40</v>
      </c>
      <c r="C44" s="41"/>
      <c r="D44" s="7" t="s">
        <v>60</v>
      </c>
      <c r="E44" s="7">
        <v>18003001</v>
      </c>
      <c r="F44" s="7" t="s">
        <v>35</v>
      </c>
      <c r="G44" s="11">
        <f t="shared" si="0"/>
        <v>45301</v>
      </c>
      <c r="H44" s="12" t="s">
        <v>543</v>
      </c>
    </row>
    <row r="45" spans="2:8" s="6" customFormat="1" hidden="1" x14ac:dyDescent="0.25">
      <c r="B45" s="7">
        <f>COUNTA($D$5:$D45)</f>
        <v>41</v>
      </c>
      <c r="C45" s="41"/>
      <c r="D45" s="7" t="s">
        <v>61</v>
      </c>
      <c r="E45" s="7">
        <v>18003021</v>
      </c>
      <c r="F45" s="7" t="s">
        <v>35</v>
      </c>
      <c r="G45" s="11">
        <f t="shared" si="0"/>
        <v>45308</v>
      </c>
      <c r="H45" s="12" t="s">
        <v>543</v>
      </c>
    </row>
    <row r="46" spans="2:8" s="6" customFormat="1" hidden="1" x14ac:dyDescent="0.25">
      <c r="B46" s="7">
        <f>COUNTA($D$5:$D46)</f>
        <v>42</v>
      </c>
      <c r="C46" s="41"/>
      <c r="D46" s="7" t="s">
        <v>62</v>
      </c>
      <c r="E46" s="7">
        <v>18003035</v>
      </c>
      <c r="F46" s="7" t="s">
        <v>35</v>
      </c>
      <c r="G46" s="11">
        <f t="shared" si="0"/>
        <v>45320</v>
      </c>
      <c r="H46" s="12" t="s">
        <v>543</v>
      </c>
    </row>
    <row r="47" spans="2:8" s="6" customFormat="1" hidden="1" x14ac:dyDescent="0.25">
      <c r="B47" s="7">
        <f>COUNTA($D$5:$D47)</f>
        <v>43</v>
      </c>
      <c r="C47" s="41"/>
      <c r="D47" s="7" t="s">
        <v>63</v>
      </c>
      <c r="E47" s="7">
        <v>18003063</v>
      </c>
      <c r="F47" s="7" t="s">
        <v>35</v>
      </c>
      <c r="G47" s="11">
        <f t="shared" si="0"/>
        <v>45324</v>
      </c>
      <c r="H47" s="12" t="s">
        <v>543</v>
      </c>
    </row>
    <row r="48" spans="2:8" s="6" customFormat="1" hidden="1" x14ac:dyDescent="0.25">
      <c r="B48" s="7">
        <f>COUNTA($D$5:$D48)</f>
        <v>44</v>
      </c>
      <c r="C48" s="41"/>
      <c r="D48" s="7" t="s">
        <v>64</v>
      </c>
      <c r="E48" s="7">
        <v>18003094</v>
      </c>
      <c r="F48" s="7" t="s">
        <v>35</v>
      </c>
      <c r="G48" s="11">
        <f t="shared" si="0"/>
        <v>45329</v>
      </c>
      <c r="H48" s="12" t="s">
        <v>543</v>
      </c>
    </row>
    <row r="49" spans="2:8" s="6" customFormat="1" hidden="1" x14ac:dyDescent="0.25">
      <c r="B49" s="7">
        <f>COUNTA($D$5:$D49)</f>
        <v>45</v>
      </c>
      <c r="C49" s="41"/>
      <c r="D49" s="7" t="s">
        <v>65</v>
      </c>
      <c r="E49" s="7">
        <v>18003152</v>
      </c>
      <c r="F49" s="7" t="s">
        <v>35</v>
      </c>
      <c r="G49" s="11">
        <f t="shared" si="0"/>
        <v>45330</v>
      </c>
      <c r="H49" s="12" t="s">
        <v>543</v>
      </c>
    </row>
    <row r="50" spans="2:8" s="6" customFormat="1" hidden="1" x14ac:dyDescent="0.25">
      <c r="B50" s="7">
        <f>COUNTA($D$5:$D50)</f>
        <v>46</v>
      </c>
      <c r="C50" s="41"/>
      <c r="D50" s="7" t="s">
        <v>66</v>
      </c>
      <c r="E50" s="7">
        <v>18003168</v>
      </c>
      <c r="F50" s="7" t="s">
        <v>35</v>
      </c>
      <c r="G50" s="11">
        <f t="shared" si="0"/>
        <v>45349</v>
      </c>
      <c r="H50" s="12" t="s">
        <v>543</v>
      </c>
    </row>
    <row r="51" spans="2:8" s="6" customFormat="1" hidden="1" x14ac:dyDescent="0.25">
      <c r="B51" s="7">
        <f>COUNTA($D$5:$D51)</f>
        <v>47</v>
      </c>
      <c r="C51" s="41"/>
      <c r="D51" s="7" t="s">
        <v>67</v>
      </c>
      <c r="E51" s="7">
        <v>18003180</v>
      </c>
      <c r="F51" s="7" t="s">
        <v>35</v>
      </c>
      <c r="G51" s="11">
        <f t="shared" si="0"/>
        <v>45356</v>
      </c>
      <c r="H51" s="12" t="s">
        <v>543</v>
      </c>
    </row>
    <row r="52" spans="2:8" s="6" customFormat="1" hidden="1" x14ac:dyDescent="0.25">
      <c r="B52" s="7">
        <f>COUNTA($D$5:$D52)</f>
        <v>48</v>
      </c>
      <c r="C52" s="41"/>
      <c r="D52" s="7" t="s">
        <v>68</v>
      </c>
      <c r="E52" s="7">
        <v>18003194</v>
      </c>
      <c r="F52" s="7" t="s">
        <v>35</v>
      </c>
      <c r="G52" s="11">
        <f t="shared" si="0"/>
        <v>45369</v>
      </c>
      <c r="H52" s="12" t="s">
        <v>543</v>
      </c>
    </row>
    <row r="53" spans="2:8" s="6" customFormat="1" hidden="1" x14ac:dyDescent="0.25">
      <c r="B53" s="7">
        <f>COUNTA($D$5:$D53)</f>
        <v>49</v>
      </c>
      <c r="C53" s="41"/>
      <c r="D53" s="7" t="s">
        <v>69</v>
      </c>
      <c r="E53" s="7">
        <v>18003217</v>
      </c>
      <c r="F53" s="7" t="s">
        <v>35</v>
      </c>
      <c r="G53" s="11">
        <f t="shared" si="0"/>
        <v>45370</v>
      </c>
      <c r="H53" s="12" t="s">
        <v>543</v>
      </c>
    </row>
    <row r="54" spans="2:8" s="6" customFormat="1" hidden="1" x14ac:dyDescent="0.25">
      <c r="B54" s="7">
        <f>COUNTA($D$5:$D54)</f>
        <v>50</v>
      </c>
      <c r="C54" s="41"/>
      <c r="D54" s="7" t="s">
        <v>70</v>
      </c>
      <c r="E54" s="7">
        <v>18003234</v>
      </c>
      <c r="F54" s="7" t="s">
        <v>35</v>
      </c>
      <c r="G54" s="11">
        <f t="shared" si="0"/>
        <v>45377</v>
      </c>
      <c r="H54" s="12" t="s">
        <v>543</v>
      </c>
    </row>
    <row r="55" spans="2:8" s="6" customFormat="1" hidden="1" x14ac:dyDescent="0.25">
      <c r="B55" s="7">
        <f>COUNTA($D$5:$D55)</f>
        <v>51</v>
      </c>
      <c r="C55" s="41"/>
      <c r="D55" s="7" t="s">
        <v>71</v>
      </c>
      <c r="E55" s="7">
        <v>18003256</v>
      </c>
      <c r="F55" s="7" t="s">
        <v>35</v>
      </c>
      <c r="G55" s="11">
        <f t="shared" si="0"/>
        <v>45377</v>
      </c>
      <c r="H55" s="12" t="s">
        <v>543</v>
      </c>
    </row>
    <row r="56" spans="2:8" s="6" customFormat="1" hidden="1" x14ac:dyDescent="0.25">
      <c r="B56" s="7">
        <f>COUNTA($D$5:$D56)</f>
        <v>52</v>
      </c>
      <c r="C56" s="41"/>
      <c r="D56" s="7" t="s">
        <v>72</v>
      </c>
      <c r="E56" s="7">
        <v>18003281</v>
      </c>
      <c r="F56" s="7" t="s">
        <v>35</v>
      </c>
      <c r="G56" s="11">
        <f t="shared" si="0"/>
        <v>45383</v>
      </c>
      <c r="H56" s="12" t="s">
        <v>543</v>
      </c>
    </row>
    <row r="57" spans="2:8" s="6" customFormat="1" hidden="1" x14ac:dyDescent="0.25">
      <c r="B57" s="7">
        <f>COUNTA($D$5:$D57)</f>
        <v>53</v>
      </c>
      <c r="C57" s="41"/>
      <c r="D57" s="7" t="s">
        <v>73</v>
      </c>
      <c r="E57" s="7">
        <v>18003302</v>
      </c>
      <c r="F57" s="7" t="s">
        <v>35</v>
      </c>
      <c r="G57" s="11">
        <f t="shared" si="0"/>
        <v>45384</v>
      </c>
      <c r="H57" s="12" t="s">
        <v>543</v>
      </c>
    </row>
    <row r="58" spans="2:8" s="6" customFormat="1" hidden="1" x14ac:dyDescent="0.25">
      <c r="B58" s="7">
        <f>COUNTA($D$5:$D58)</f>
        <v>54</v>
      </c>
      <c r="C58" s="41"/>
      <c r="D58" s="7" t="s">
        <v>74</v>
      </c>
      <c r="E58" s="7">
        <v>18003320</v>
      </c>
      <c r="F58" s="7" t="s">
        <v>35</v>
      </c>
      <c r="G58" s="11">
        <f t="shared" si="0"/>
        <v>45392</v>
      </c>
      <c r="H58" s="12" t="s">
        <v>543</v>
      </c>
    </row>
    <row r="59" spans="2:8" s="6" customFormat="1" hidden="1" x14ac:dyDescent="0.25">
      <c r="B59" s="7">
        <f>COUNTA($D$5:$D59)</f>
        <v>55</v>
      </c>
      <c r="C59" s="41"/>
      <c r="D59" s="7" t="s">
        <v>75</v>
      </c>
      <c r="E59" s="7">
        <v>18003338</v>
      </c>
      <c r="F59" s="7" t="s">
        <v>35</v>
      </c>
      <c r="G59" s="11">
        <f t="shared" si="0"/>
        <v>45397</v>
      </c>
      <c r="H59" s="12" t="s">
        <v>543</v>
      </c>
    </row>
    <row r="60" spans="2:8" s="6" customFormat="1" hidden="1" x14ac:dyDescent="0.25">
      <c r="B60" s="7">
        <f>COUNTA($D$5:$D60)</f>
        <v>56</v>
      </c>
      <c r="C60" s="41"/>
      <c r="D60" s="7" t="s">
        <v>76</v>
      </c>
      <c r="E60" s="7">
        <v>18003354</v>
      </c>
      <c r="F60" s="7" t="s">
        <v>35</v>
      </c>
      <c r="G60" s="11">
        <f t="shared" si="0"/>
        <v>45408</v>
      </c>
      <c r="H60" s="12" t="s">
        <v>543</v>
      </c>
    </row>
    <row r="61" spans="2:8" s="6" customFormat="1" hidden="1" x14ac:dyDescent="0.25">
      <c r="B61" s="7">
        <f>COUNTA($D$5:$D61)</f>
        <v>57</v>
      </c>
      <c r="C61" s="41"/>
      <c r="D61" s="7" t="s">
        <v>77</v>
      </c>
      <c r="E61" s="7">
        <v>18003379</v>
      </c>
      <c r="F61" s="7" t="s">
        <v>35</v>
      </c>
      <c r="G61" s="11">
        <f t="shared" si="0"/>
        <v>45418</v>
      </c>
      <c r="H61" s="12" t="s">
        <v>543</v>
      </c>
    </row>
    <row r="62" spans="2:8" s="6" customFormat="1" hidden="1" x14ac:dyDescent="0.25">
      <c r="B62" s="7">
        <f>COUNTA($D$5:$D62)</f>
        <v>58</v>
      </c>
      <c r="C62" s="41"/>
      <c r="D62" s="56" t="s">
        <v>78</v>
      </c>
      <c r="E62" s="7">
        <v>18003398</v>
      </c>
      <c r="F62" s="7" t="s">
        <v>35</v>
      </c>
      <c r="G62" s="11">
        <f t="shared" si="0"/>
        <v>45439</v>
      </c>
      <c r="H62" s="12" t="s">
        <v>543</v>
      </c>
    </row>
    <row r="63" spans="2:8" s="6" customFormat="1" hidden="1" x14ac:dyDescent="0.25">
      <c r="B63" s="7">
        <f>COUNTA($D$5:$D63)</f>
        <v>59</v>
      </c>
      <c r="C63" s="41"/>
      <c r="D63" s="7" t="s">
        <v>79</v>
      </c>
      <c r="E63" s="7">
        <v>18003407</v>
      </c>
      <c r="F63" s="7" t="s">
        <v>35</v>
      </c>
      <c r="G63" s="11">
        <f t="shared" si="0"/>
        <v>45454</v>
      </c>
      <c r="H63" s="12" t="s">
        <v>543</v>
      </c>
    </row>
    <row r="64" spans="2:8" s="6" customFormat="1" hidden="1" x14ac:dyDescent="0.25">
      <c r="B64" s="7">
        <f>COUNTA($D$5:$D64)</f>
        <v>60</v>
      </c>
      <c r="C64" s="41"/>
      <c r="D64" s="56" t="s">
        <v>80</v>
      </c>
      <c r="E64" s="7">
        <v>18003422</v>
      </c>
      <c r="F64" s="7" t="s">
        <v>35</v>
      </c>
      <c r="G64" s="11">
        <f t="shared" si="0"/>
        <v>45460</v>
      </c>
      <c r="H64" s="12" t="s">
        <v>543</v>
      </c>
    </row>
    <row r="65" spans="2:8" s="6" customFormat="1" hidden="1" x14ac:dyDescent="0.25">
      <c r="B65" s="7">
        <f>COUNTA($D$5:$D65)</f>
        <v>61</v>
      </c>
      <c r="C65" s="41"/>
      <c r="D65" s="7" t="s">
        <v>81</v>
      </c>
      <c r="E65" s="7">
        <v>18003433</v>
      </c>
      <c r="F65" s="7" t="s">
        <v>35</v>
      </c>
      <c r="G65" s="11">
        <f t="shared" si="0"/>
        <v>45498</v>
      </c>
      <c r="H65" s="12" t="s">
        <v>543</v>
      </c>
    </row>
    <row r="66" spans="2:8" s="6" customFormat="1" hidden="1" x14ac:dyDescent="0.25">
      <c r="B66" s="7">
        <f>COUNTA($D$5:$D66)</f>
        <v>62</v>
      </c>
      <c r="C66" s="41"/>
      <c r="D66" s="7" t="s">
        <v>82</v>
      </c>
      <c r="E66" s="7">
        <v>18005759</v>
      </c>
      <c r="F66" s="7" t="s">
        <v>83</v>
      </c>
      <c r="G66" s="11">
        <f t="shared" si="0"/>
        <v>45580</v>
      </c>
      <c r="H66" s="12" t="s">
        <v>543</v>
      </c>
    </row>
    <row r="67" spans="2:8" s="6" customFormat="1" hidden="1" x14ac:dyDescent="0.25">
      <c r="B67" s="7">
        <f>COUNTA($D$5:$D67)</f>
        <v>63</v>
      </c>
      <c r="C67" s="41"/>
      <c r="D67" s="7" t="s">
        <v>84</v>
      </c>
      <c r="E67" s="7">
        <v>18008939</v>
      </c>
      <c r="F67" s="7" t="s">
        <v>85</v>
      </c>
      <c r="G67" s="11">
        <f t="shared" si="0"/>
        <v>45386</v>
      </c>
      <c r="H67" s="12" t="s">
        <v>543</v>
      </c>
    </row>
    <row r="68" spans="2:8" s="6" customFormat="1" hidden="1" x14ac:dyDescent="0.25">
      <c r="B68" s="7">
        <f>COUNTA($D$5:$D68)</f>
        <v>64</v>
      </c>
      <c r="C68" s="41"/>
      <c r="D68" s="7" t="s">
        <v>86</v>
      </c>
      <c r="E68" s="7">
        <v>18009545</v>
      </c>
      <c r="F68" s="7" t="s">
        <v>87</v>
      </c>
      <c r="G68" s="11">
        <f t="shared" si="0"/>
        <v>45534</v>
      </c>
      <c r="H68" s="12" t="s">
        <v>543</v>
      </c>
    </row>
    <row r="69" spans="2:8" s="6" customFormat="1" hidden="1" x14ac:dyDescent="0.25">
      <c r="B69" s="7">
        <f>COUNTA($D$5:$D69)</f>
        <v>65</v>
      </c>
      <c r="C69" s="41"/>
      <c r="D69" s="7" t="s">
        <v>88</v>
      </c>
      <c r="E69" s="7">
        <v>18009553</v>
      </c>
      <c r="F69" s="7" t="s">
        <v>89</v>
      </c>
      <c r="G69" s="11">
        <f t="shared" si="0"/>
        <v>45534</v>
      </c>
      <c r="H69" s="12" t="s">
        <v>543</v>
      </c>
    </row>
    <row r="70" spans="2:8" s="6" customFormat="1" hidden="1" x14ac:dyDescent="0.25">
      <c r="B70" s="7">
        <f>COUNTA($D$5:$D70)</f>
        <v>66</v>
      </c>
      <c r="C70" s="41"/>
      <c r="D70" s="7" t="s">
        <v>90</v>
      </c>
      <c r="E70" s="7">
        <v>18009565</v>
      </c>
      <c r="F70" s="7" t="s">
        <v>89</v>
      </c>
      <c r="G70" s="11">
        <f t="shared" si="0"/>
        <v>45534</v>
      </c>
      <c r="H70" s="12" t="s">
        <v>543</v>
      </c>
    </row>
    <row r="71" spans="2:8" s="6" customFormat="1" hidden="1" x14ac:dyDescent="0.25">
      <c r="B71" s="7">
        <f>COUNTA($D$5:$D71)</f>
        <v>67</v>
      </c>
      <c r="C71" s="41"/>
      <c r="D71" s="7" t="s">
        <v>91</v>
      </c>
      <c r="E71" s="7">
        <v>18009581</v>
      </c>
      <c r="F71" s="7" t="s">
        <v>89</v>
      </c>
      <c r="G71" s="11">
        <f t="shared" si="0"/>
        <v>45534</v>
      </c>
      <c r="H71" s="12" t="s">
        <v>543</v>
      </c>
    </row>
    <row r="72" spans="2:8" s="6" customFormat="1" hidden="1" x14ac:dyDescent="0.25">
      <c r="B72" s="7">
        <f>COUNTA($D$5:$D72)</f>
        <v>68</v>
      </c>
      <c r="C72" s="41"/>
      <c r="D72" s="7" t="s">
        <v>92</v>
      </c>
      <c r="E72" s="7">
        <v>18009593</v>
      </c>
      <c r="F72" s="7" t="s">
        <v>93</v>
      </c>
      <c r="G72" s="11">
        <f t="shared" si="0"/>
        <v>45534</v>
      </c>
      <c r="H72" s="12" t="s">
        <v>543</v>
      </c>
    </row>
    <row r="73" spans="2:8" s="6" customFormat="1" hidden="1" x14ac:dyDescent="0.25">
      <c r="B73" s="7">
        <f>COUNTA($D$5:$D73)</f>
        <v>69</v>
      </c>
      <c r="C73" s="41"/>
      <c r="D73" s="7" t="s">
        <v>94</v>
      </c>
      <c r="E73" s="7">
        <v>18009618</v>
      </c>
      <c r="F73" s="7" t="s">
        <v>95</v>
      </c>
      <c r="G73" s="11">
        <f t="shared" si="0"/>
        <v>45534</v>
      </c>
      <c r="H73" s="12" t="s">
        <v>543</v>
      </c>
    </row>
    <row r="74" spans="2:8" s="6" customFormat="1" hidden="1" x14ac:dyDescent="0.25">
      <c r="B74" s="7">
        <f>COUNTA($D$5:$D74)</f>
        <v>70</v>
      </c>
      <c r="C74" s="41"/>
      <c r="D74" s="7" t="s">
        <v>96</v>
      </c>
      <c r="E74" s="7">
        <v>18009633</v>
      </c>
      <c r="F74" s="7" t="s">
        <v>95</v>
      </c>
      <c r="G74" s="11">
        <f t="shared" si="0"/>
        <v>45534</v>
      </c>
      <c r="H74" s="12" t="s">
        <v>543</v>
      </c>
    </row>
    <row r="75" spans="2:8" s="6" customFormat="1" hidden="1" x14ac:dyDescent="0.25">
      <c r="B75" s="7">
        <f>COUNTA($D$5:$D75)</f>
        <v>71</v>
      </c>
      <c r="C75" s="41"/>
      <c r="D75" s="7" t="s">
        <v>97</v>
      </c>
      <c r="E75" s="7">
        <v>18009641</v>
      </c>
      <c r="F75" s="7" t="s">
        <v>98</v>
      </c>
      <c r="G75" s="11">
        <f t="shared" si="0"/>
        <v>45534</v>
      </c>
      <c r="H75" s="12" t="s">
        <v>543</v>
      </c>
    </row>
    <row r="76" spans="2:8" s="6" customFormat="1" hidden="1" x14ac:dyDescent="0.25">
      <c r="B76" s="7">
        <f>COUNTA($D$5:$D76)</f>
        <v>72</v>
      </c>
      <c r="C76" s="41"/>
      <c r="D76" s="7" t="s">
        <v>99</v>
      </c>
      <c r="E76" s="7">
        <v>18009661</v>
      </c>
      <c r="F76" s="7" t="s">
        <v>100</v>
      </c>
      <c r="G76" s="11">
        <f t="shared" si="0"/>
        <v>45534</v>
      </c>
      <c r="H76" s="12" t="s">
        <v>543</v>
      </c>
    </row>
    <row r="77" spans="2:8" s="6" customFormat="1" hidden="1" x14ac:dyDescent="0.25">
      <c r="B77" s="7">
        <f>COUNTA($D$5:$D77)</f>
        <v>73</v>
      </c>
      <c r="C77" s="41"/>
      <c r="D77" s="7" t="s">
        <v>101</v>
      </c>
      <c r="E77" s="7">
        <v>18009669</v>
      </c>
      <c r="F77" s="7" t="s">
        <v>102</v>
      </c>
      <c r="G77" s="11">
        <f t="shared" si="0"/>
        <v>45534</v>
      </c>
      <c r="H77" s="12" t="s">
        <v>543</v>
      </c>
    </row>
    <row r="78" spans="2:8" s="6" customFormat="1" hidden="1" x14ac:dyDescent="0.25">
      <c r="B78" s="7">
        <f>COUNTA($D$5:$D78)</f>
        <v>74</v>
      </c>
      <c r="C78" s="41"/>
      <c r="D78" s="7" t="s">
        <v>103</v>
      </c>
      <c r="E78" s="7">
        <v>18009685</v>
      </c>
      <c r="F78" s="7" t="s">
        <v>104</v>
      </c>
      <c r="G78" s="11">
        <f t="shared" si="0"/>
        <v>45534</v>
      </c>
      <c r="H78" s="12" t="s">
        <v>543</v>
      </c>
    </row>
    <row r="79" spans="2:8" s="6" customFormat="1" hidden="1" x14ac:dyDescent="0.25">
      <c r="B79" s="7">
        <f>COUNTA($D$5:$D79)</f>
        <v>75</v>
      </c>
      <c r="C79" s="41"/>
      <c r="D79" s="7" t="s">
        <v>105</v>
      </c>
      <c r="E79" s="7">
        <v>18009704</v>
      </c>
      <c r="F79" s="7" t="s">
        <v>106</v>
      </c>
      <c r="G79" s="11">
        <f t="shared" si="0"/>
        <v>45534</v>
      </c>
      <c r="H79" s="12" t="s">
        <v>543</v>
      </c>
    </row>
    <row r="80" spans="2:8" s="6" customFormat="1" hidden="1" x14ac:dyDescent="0.25">
      <c r="B80" s="7">
        <f>COUNTA($D$5:$D80)</f>
        <v>76</v>
      </c>
      <c r="C80" s="41"/>
      <c r="D80" s="7" t="s">
        <v>107</v>
      </c>
      <c r="E80" s="7">
        <v>18009719</v>
      </c>
      <c r="F80" s="7" t="s">
        <v>108</v>
      </c>
      <c r="G80" s="11">
        <f t="shared" si="0"/>
        <v>45534</v>
      </c>
      <c r="H80" s="12" t="s">
        <v>543</v>
      </c>
    </row>
    <row r="81" spans="2:8" s="6" customFormat="1" hidden="1" x14ac:dyDescent="0.25">
      <c r="B81" s="7">
        <f>COUNTA($D$5:$D81)</f>
        <v>77</v>
      </c>
      <c r="C81" s="41"/>
      <c r="D81" s="7" t="s">
        <v>109</v>
      </c>
      <c r="E81" s="7">
        <v>18009725</v>
      </c>
      <c r="F81" s="7" t="s">
        <v>108</v>
      </c>
      <c r="G81" s="11">
        <f t="shared" si="0"/>
        <v>45534</v>
      </c>
      <c r="H81" s="12" t="s">
        <v>543</v>
      </c>
    </row>
    <row r="82" spans="2:8" s="6" customFormat="1" hidden="1" x14ac:dyDescent="0.25">
      <c r="B82" s="7">
        <f>COUNTA($D$5:$D82)</f>
        <v>78</v>
      </c>
      <c r="C82" s="41"/>
      <c r="D82" s="7" t="s">
        <v>110</v>
      </c>
      <c r="E82" s="7">
        <v>18009733</v>
      </c>
      <c r="F82" s="7" t="s">
        <v>108</v>
      </c>
      <c r="G82" s="11">
        <f t="shared" si="0"/>
        <v>45534</v>
      </c>
      <c r="H82" s="12" t="s">
        <v>543</v>
      </c>
    </row>
    <row r="83" spans="2:8" s="6" customFormat="1" hidden="1" x14ac:dyDescent="0.25">
      <c r="B83" s="7">
        <f>COUNTA($D$5:$D83)</f>
        <v>79</v>
      </c>
      <c r="C83" s="41"/>
      <c r="D83" s="7" t="s">
        <v>111</v>
      </c>
      <c r="E83" s="7">
        <v>18009738</v>
      </c>
      <c r="F83" s="7" t="s">
        <v>112</v>
      </c>
      <c r="G83" s="11">
        <f t="shared" si="0"/>
        <v>45534</v>
      </c>
      <c r="H83" s="12" t="s">
        <v>543</v>
      </c>
    </row>
    <row r="84" spans="2:8" s="6" customFormat="1" hidden="1" x14ac:dyDescent="0.25">
      <c r="B84" s="7">
        <f>COUNTA($D$5:$D84)</f>
        <v>80</v>
      </c>
      <c r="C84" s="41"/>
      <c r="D84" s="7" t="s">
        <v>113</v>
      </c>
      <c r="E84" s="7">
        <v>18009765</v>
      </c>
      <c r="F84" s="7" t="s">
        <v>114</v>
      </c>
      <c r="G84" s="11">
        <f t="shared" si="0"/>
        <v>45534</v>
      </c>
      <c r="H84" s="12" t="s">
        <v>543</v>
      </c>
    </row>
    <row r="85" spans="2:8" s="6" customFormat="1" hidden="1" x14ac:dyDescent="0.25">
      <c r="B85" s="7">
        <f>COUNTA($D$5:$D85)</f>
        <v>81</v>
      </c>
      <c r="C85" s="41"/>
      <c r="D85" s="7" t="s">
        <v>115</v>
      </c>
      <c r="E85" s="7">
        <v>18009775</v>
      </c>
      <c r="F85" s="7" t="s">
        <v>114</v>
      </c>
      <c r="G85" s="11">
        <f t="shared" si="0"/>
        <v>45534</v>
      </c>
      <c r="H85" s="12" t="s">
        <v>543</v>
      </c>
    </row>
    <row r="86" spans="2:8" s="6" customFormat="1" hidden="1" x14ac:dyDescent="0.25">
      <c r="B86" s="7">
        <f>COUNTA($D$5:$D86)</f>
        <v>82</v>
      </c>
      <c r="C86" s="41"/>
      <c r="D86" s="7" t="s">
        <v>116</v>
      </c>
      <c r="E86" s="7">
        <v>18009785</v>
      </c>
      <c r="F86" s="7" t="s">
        <v>117</v>
      </c>
      <c r="G86" s="11">
        <f t="shared" si="0"/>
        <v>45534</v>
      </c>
      <c r="H86" s="12" t="s">
        <v>543</v>
      </c>
    </row>
    <row r="87" spans="2:8" s="6" customFormat="1" hidden="1" x14ac:dyDescent="0.25">
      <c r="B87" s="7">
        <f>COUNTA($D$5:$D87)</f>
        <v>83</v>
      </c>
      <c r="C87" s="41"/>
      <c r="D87" s="7" t="s">
        <v>118</v>
      </c>
      <c r="E87" s="7">
        <v>18009805</v>
      </c>
      <c r="F87" s="7" t="s">
        <v>119</v>
      </c>
      <c r="G87" s="11">
        <f t="shared" si="0"/>
        <v>45534</v>
      </c>
      <c r="H87" s="12" t="s">
        <v>543</v>
      </c>
    </row>
    <row r="88" spans="2:8" s="6" customFormat="1" hidden="1" x14ac:dyDescent="0.25">
      <c r="B88" s="7">
        <f>COUNTA($D$5:$D88)</f>
        <v>84</v>
      </c>
      <c r="C88" s="41"/>
      <c r="D88" s="7" t="s">
        <v>120</v>
      </c>
      <c r="E88" s="7">
        <v>18009818</v>
      </c>
      <c r="F88" s="7" t="s">
        <v>121</v>
      </c>
      <c r="G88" s="11">
        <f t="shared" si="0"/>
        <v>45534</v>
      </c>
      <c r="H88" s="12" t="s">
        <v>543</v>
      </c>
    </row>
    <row r="89" spans="2:8" s="6" customFormat="1" hidden="1" x14ac:dyDescent="0.25">
      <c r="B89" s="7">
        <f>COUNTA($D$5:$D89)</f>
        <v>85</v>
      </c>
      <c r="C89" s="41"/>
      <c r="D89" s="7" t="s">
        <v>122</v>
      </c>
      <c r="E89" s="7">
        <v>18009832</v>
      </c>
      <c r="F89" s="7" t="s">
        <v>123</v>
      </c>
      <c r="G89" s="11">
        <f t="shared" si="0"/>
        <v>45534</v>
      </c>
      <c r="H89" s="12" t="s">
        <v>543</v>
      </c>
    </row>
    <row r="90" spans="2:8" s="6" customFormat="1" hidden="1" x14ac:dyDescent="0.25">
      <c r="B90" s="7">
        <f>COUNTA($D$5:$D90)</f>
        <v>86</v>
      </c>
      <c r="C90" s="41"/>
      <c r="D90" s="7" t="s">
        <v>124</v>
      </c>
      <c r="E90" s="7">
        <v>18009845</v>
      </c>
      <c r="F90" s="7" t="s">
        <v>123</v>
      </c>
      <c r="G90" s="11">
        <f t="shared" si="0"/>
        <v>45534</v>
      </c>
      <c r="H90" s="12" t="s">
        <v>543</v>
      </c>
    </row>
    <row r="91" spans="2:8" s="6" customFormat="1" hidden="1" x14ac:dyDescent="0.25">
      <c r="B91" s="7">
        <f>COUNTA($D$5:$D91)</f>
        <v>87</v>
      </c>
      <c r="C91" s="41"/>
      <c r="D91" s="7" t="s">
        <v>125</v>
      </c>
      <c r="E91" s="7">
        <v>18009857</v>
      </c>
      <c r="F91" s="7" t="s">
        <v>123</v>
      </c>
      <c r="G91" s="11">
        <f t="shared" si="0"/>
        <v>45534</v>
      </c>
      <c r="H91" s="12" t="s">
        <v>543</v>
      </c>
    </row>
    <row r="92" spans="2:8" s="6" customFormat="1" hidden="1" x14ac:dyDescent="0.25">
      <c r="B92" s="7">
        <f>COUNTA($D$5:$D92)</f>
        <v>88</v>
      </c>
      <c r="C92" s="41"/>
      <c r="D92" s="7" t="s">
        <v>126</v>
      </c>
      <c r="E92" s="7">
        <v>18009512</v>
      </c>
      <c r="F92" s="7" t="s">
        <v>127</v>
      </c>
      <c r="G92" s="11">
        <f t="shared" si="0"/>
        <v>45401</v>
      </c>
      <c r="H92" s="12" t="s">
        <v>543</v>
      </c>
    </row>
    <row r="93" spans="2:8" s="6" customFormat="1" hidden="1" x14ac:dyDescent="0.25">
      <c r="B93" s="7">
        <f>COUNTA($D$5:$D93)</f>
        <v>89</v>
      </c>
      <c r="C93" s="41"/>
      <c r="D93" s="7" t="s">
        <v>128</v>
      </c>
      <c r="E93" s="7">
        <v>18011582</v>
      </c>
      <c r="F93" s="7" t="s">
        <v>129</v>
      </c>
      <c r="G93" s="11">
        <f t="shared" si="0"/>
        <v>44197</v>
      </c>
      <c r="H93" s="12" t="s">
        <v>543</v>
      </c>
    </row>
    <row r="94" spans="2:8" s="6" customFormat="1" hidden="1" x14ac:dyDescent="0.25">
      <c r="B94" s="7">
        <f>COUNTA($D$5:$D94)</f>
        <v>90</v>
      </c>
      <c r="C94" s="41"/>
      <c r="D94" s="7" t="s">
        <v>130</v>
      </c>
      <c r="E94" s="7">
        <v>18011586</v>
      </c>
      <c r="F94" s="7" t="s">
        <v>131</v>
      </c>
      <c r="G94" s="11">
        <f t="shared" si="0"/>
        <v>44228</v>
      </c>
      <c r="H94" s="12" t="s">
        <v>543</v>
      </c>
    </row>
    <row r="95" spans="2:8" s="6" customFormat="1" hidden="1" x14ac:dyDescent="0.25">
      <c r="B95" s="7">
        <f>COUNTA($D$5:$D95)</f>
        <v>91</v>
      </c>
      <c r="C95" s="41"/>
      <c r="D95" s="7" t="s">
        <v>132</v>
      </c>
      <c r="E95" s="7">
        <v>18011594</v>
      </c>
      <c r="F95" s="7" t="s">
        <v>133</v>
      </c>
      <c r="G95" s="11">
        <f t="shared" si="0"/>
        <v>44256</v>
      </c>
      <c r="H95" s="12" t="s">
        <v>543</v>
      </c>
    </row>
    <row r="96" spans="2:8" s="6" customFormat="1" hidden="1" x14ac:dyDescent="0.25">
      <c r="B96" s="7">
        <f>COUNTA($D$5:$D96)</f>
        <v>92</v>
      </c>
      <c r="C96" s="41"/>
      <c r="D96" s="7" t="s">
        <v>134</v>
      </c>
      <c r="E96" s="7">
        <v>18011600</v>
      </c>
      <c r="F96" s="7" t="s">
        <v>135</v>
      </c>
      <c r="G96" s="11">
        <f t="shared" si="0"/>
        <v>44287</v>
      </c>
      <c r="H96" s="12" t="s">
        <v>543</v>
      </c>
    </row>
    <row r="97" spans="2:8" s="6" customFormat="1" hidden="1" x14ac:dyDescent="0.25">
      <c r="B97" s="7">
        <f>COUNTA($D$5:$D97)</f>
        <v>93</v>
      </c>
      <c r="C97" s="41"/>
      <c r="D97" s="7" t="s">
        <v>136</v>
      </c>
      <c r="E97" s="7">
        <v>18011604</v>
      </c>
      <c r="F97" s="7" t="s">
        <v>137</v>
      </c>
      <c r="G97" s="11">
        <f t="shared" si="0"/>
        <v>44317</v>
      </c>
      <c r="H97" s="12" t="s">
        <v>543</v>
      </c>
    </row>
    <row r="98" spans="2:8" s="6" customFormat="1" hidden="1" x14ac:dyDescent="0.25">
      <c r="B98" s="7">
        <f>COUNTA($D$5:$D98)</f>
        <v>94</v>
      </c>
      <c r="C98" s="41"/>
      <c r="D98" s="7" t="s">
        <v>138</v>
      </c>
      <c r="E98" s="7">
        <v>18011609</v>
      </c>
      <c r="F98" s="7" t="s">
        <v>139</v>
      </c>
      <c r="G98" s="11">
        <f t="shared" si="0"/>
        <v>44348</v>
      </c>
      <c r="H98" s="12" t="s">
        <v>543</v>
      </c>
    </row>
    <row r="99" spans="2:8" s="6" customFormat="1" hidden="1" x14ac:dyDescent="0.25">
      <c r="B99" s="7">
        <f>COUNTA($D$5:$D99)</f>
        <v>95</v>
      </c>
      <c r="C99" s="41"/>
      <c r="D99" s="7" t="s">
        <v>140</v>
      </c>
      <c r="E99" s="7">
        <v>18011614</v>
      </c>
      <c r="F99" s="7" t="s">
        <v>141</v>
      </c>
      <c r="G99" s="11">
        <f t="shared" si="0"/>
        <v>44378</v>
      </c>
      <c r="H99" s="12" t="s">
        <v>543</v>
      </c>
    </row>
    <row r="100" spans="2:8" s="6" customFormat="1" hidden="1" x14ac:dyDescent="0.25">
      <c r="B100" s="7">
        <f>COUNTA($D$5:$D100)</f>
        <v>96</v>
      </c>
      <c r="C100" s="41"/>
      <c r="D100" s="7" t="s">
        <v>142</v>
      </c>
      <c r="E100" s="7">
        <v>18011619</v>
      </c>
      <c r="F100" s="7" t="s">
        <v>143</v>
      </c>
      <c r="G100" s="11">
        <f t="shared" si="0"/>
        <v>44409</v>
      </c>
      <c r="H100" s="12" t="s">
        <v>543</v>
      </c>
    </row>
    <row r="101" spans="2:8" s="6" customFormat="1" hidden="1" x14ac:dyDescent="0.25">
      <c r="B101" s="7">
        <f>COUNTA($D$5:$D101)</f>
        <v>97</v>
      </c>
      <c r="C101" s="41"/>
      <c r="D101" s="7" t="s">
        <v>144</v>
      </c>
      <c r="E101" s="7">
        <v>18011623</v>
      </c>
      <c r="F101" s="7" t="s">
        <v>145</v>
      </c>
      <c r="G101" s="11">
        <f t="shared" si="0"/>
        <v>44440</v>
      </c>
      <c r="H101" s="12" t="s">
        <v>543</v>
      </c>
    </row>
    <row r="102" spans="2:8" s="6" customFormat="1" hidden="1" x14ac:dyDescent="0.25">
      <c r="B102" s="7">
        <f>COUNTA($D$5:$D102)</f>
        <v>98</v>
      </c>
      <c r="C102" s="41"/>
      <c r="D102" s="7" t="s">
        <v>146</v>
      </c>
      <c r="E102" s="7">
        <v>18011624</v>
      </c>
      <c r="F102" s="7" t="s">
        <v>147</v>
      </c>
      <c r="G102" s="11">
        <f t="shared" si="0"/>
        <v>44470</v>
      </c>
      <c r="H102" s="12" t="s">
        <v>543</v>
      </c>
    </row>
    <row r="103" spans="2:8" s="6" customFormat="1" hidden="1" x14ac:dyDescent="0.25">
      <c r="B103" s="7">
        <f>COUNTA($D$5:$D103)</f>
        <v>99</v>
      </c>
      <c r="C103" s="41"/>
      <c r="D103" s="7" t="s">
        <v>148</v>
      </c>
      <c r="E103" s="7">
        <v>18011628</v>
      </c>
      <c r="F103" s="7" t="s">
        <v>149</v>
      </c>
      <c r="G103" s="11">
        <f t="shared" si="0"/>
        <v>44501</v>
      </c>
      <c r="H103" s="12" t="s">
        <v>543</v>
      </c>
    </row>
    <row r="104" spans="2:8" s="6" customFormat="1" hidden="1" x14ac:dyDescent="0.25">
      <c r="B104" s="7">
        <f>COUNTA($D$5:$D104)</f>
        <v>100</v>
      </c>
      <c r="C104" s="41"/>
      <c r="D104" s="7" t="s">
        <v>150</v>
      </c>
      <c r="E104" s="7">
        <v>18011631</v>
      </c>
      <c r="F104" s="7" t="s">
        <v>151</v>
      </c>
      <c r="G104" s="11">
        <f t="shared" si="0"/>
        <v>44531</v>
      </c>
      <c r="H104" s="12" t="s">
        <v>543</v>
      </c>
    </row>
    <row r="105" spans="2:8" s="6" customFormat="1" hidden="1" x14ac:dyDescent="0.25">
      <c r="B105" s="7">
        <f>COUNTA($D$5:$D105)</f>
        <v>101</v>
      </c>
      <c r="C105" s="41"/>
      <c r="D105" s="7" t="s">
        <v>152</v>
      </c>
      <c r="E105" s="7">
        <v>18011757</v>
      </c>
      <c r="F105" s="7" t="s">
        <v>153</v>
      </c>
      <c r="G105" s="11">
        <f t="shared" si="0"/>
        <v>44562</v>
      </c>
      <c r="H105" s="12" t="s">
        <v>543</v>
      </c>
    </row>
    <row r="106" spans="2:8" s="6" customFormat="1" hidden="1" x14ac:dyDescent="0.25">
      <c r="B106" s="7">
        <f>COUNTA($D$5:$D106)</f>
        <v>102</v>
      </c>
      <c r="C106" s="41"/>
      <c r="D106" s="7" t="s">
        <v>154</v>
      </c>
      <c r="E106" s="7">
        <v>18011763</v>
      </c>
      <c r="F106" s="7" t="s">
        <v>155</v>
      </c>
      <c r="G106" s="11">
        <f t="shared" si="0"/>
        <v>44593</v>
      </c>
      <c r="H106" s="12" t="s">
        <v>543</v>
      </c>
    </row>
    <row r="107" spans="2:8" s="6" customFormat="1" hidden="1" x14ac:dyDescent="0.25">
      <c r="B107" s="7">
        <f>COUNTA($D$5:$D107)</f>
        <v>103</v>
      </c>
      <c r="C107" s="41"/>
      <c r="D107" s="7" t="s">
        <v>156</v>
      </c>
      <c r="E107" s="7">
        <v>18011770</v>
      </c>
      <c r="F107" s="7" t="s">
        <v>157</v>
      </c>
      <c r="G107" s="11">
        <f t="shared" si="0"/>
        <v>44621</v>
      </c>
      <c r="H107" s="12" t="s">
        <v>543</v>
      </c>
    </row>
    <row r="108" spans="2:8" s="6" customFormat="1" hidden="1" x14ac:dyDescent="0.25">
      <c r="B108" s="7">
        <f>COUNTA($D$5:$D108)</f>
        <v>104</v>
      </c>
      <c r="C108" s="41"/>
      <c r="D108" s="7" t="s">
        <v>158</v>
      </c>
      <c r="E108" s="7">
        <v>18011776</v>
      </c>
      <c r="F108" s="7" t="s">
        <v>159</v>
      </c>
      <c r="G108" s="11">
        <f t="shared" si="0"/>
        <v>44652</v>
      </c>
      <c r="H108" s="12" t="s">
        <v>543</v>
      </c>
    </row>
    <row r="109" spans="2:8" s="6" customFormat="1" hidden="1" x14ac:dyDescent="0.25">
      <c r="B109" s="7">
        <f>COUNTA($D$5:$D109)</f>
        <v>105</v>
      </c>
      <c r="C109" s="41"/>
      <c r="D109" s="7" t="s">
        <v>160</v>
      </c>
      <c r="E109" s="7">
        <v>18011785</v>
      </c>
      <c r="F109" s="7" t="s">
        <v>161</v>
      </c>
      <c r="G109" s="11">
        <f t="shared" si="0"/>
        <v>44682</v>
      </c>
      <c r="H109" s="12" t="s">
        <v>543</v>
      </c>
    </row>
    <row r="110" spans="2:8" s="6" customFormat="1" hidden="1" x14ac:dyDescent="0.25">
      <c r="B110" s="7">
        <f>COUNTA($D$5:$D110)</f>
        <v>106</v>
      </c>
      <c r="C110" s="41"/>
      <c r="D110" s="7" t="s">
        <v>162</v>
      </c>
      <c r="E110" s="7">
        <v>18011794</v>
      </c>
      <c r="F110" s="7" t="s">
        <v>163</v>
      </c>
      <c r="G110" s="11">
        <f t="shared" si="0"/>
        <v>44713</v>
      </c>
      <c r="H110" s="12" t="s">
        <v>543</v>
      </c>
    </row>
    <row r="111" spans="2:8" s="6" customFormat="1" hidden="1" x14ac:dyDescent="0.25">
      <c r="B111" s="7">
        <f>COUNTA($D$5:$D111)</f>
        <v>107</v>
      </c>
      <c r="C111" s="41"/>
      <c r="D111" s="7" t="s">
        <v>164</v>
      </c>
      <c r="E111" s="7">
        <v>18011803</v>
      </c>
      <c r="F111" s="7" t="s">
        <v>165</v>
      </c>
      <c r="G111" s="11">
        <f t="shared" si="0"/>
        <v>44743</v>
      </c>
      <c r="H111" s="12" t="s">
        <v>543</v>
      </c>
    </row>
    <row r="112" spans="2:8" s="6" customFormat="1" hidden="1" x14ac:dyDescent="0.25">
      <c r="B112" s="7">
        <f>COUNTA($D$5:$D112)</f>
        <v>108</v>
      </c>
      <c r="C112" s="41"/>
      <c r="D112" s="7" t="s">
        <v>166</v>
      </c>
      <c r="E112" s="7">
        <v>18011816</v>
      </c>
      <c r="F112" s="7" t="s">
        <v>167</v>
      </c>
      <c r="G112" s="11">
        <f t="shared" si="0"/>
        <v>44774</v>
      </c>
      <c r="H112" s="12" t="s">
        <v>543</v>
      </c>
    </row>
    <row r="113" spans="2:8" s="6" customFormat="1" hidden="1" x14ac:dyDescent="0.25">
      <c r="B113" s="7">
        <f>COUNTA($D$5:$D113)</f>
        <v>109</v>
      </c>
      <c r="C113" s="41"/>
      <c r="D113" s="7" t="s">
        <v>168</v>
      </c>
      <c r="E113" s="7">
        <v>18011830</v>
      </c>
      <c r="F113" s="7" t="s">
        <v>169</v>
      </c>
      <c r="G113" s="11">
        <f t="shared" si="0"/>
        <v>44805</v>
      </c>
      <c r="H113" s="12" t="s">
        <v>543</v>
      </c>
    </row>
    <row r="114" spans="2:8" s="6" customFormat="1" hidden="1" x14ac:dyDescent="0.25">
      <c r="B114" s="7">
        <f>COUNTA($D$5:$D114)</f>
        <v>110</v>
      </c>
      <c r="C114" s="41"/>
      <c r="D114" s="7" t="s">
        <v>170</v>
      </c>
      <c r="E114" s="7">
        <v>18011845</v>
      </c>
      <c r="F114" s="7" t="s">
        <v>171</v>
      </c>
      <c r="G114" s="11">
        <f t="shared" si="0"/>
        <v>44835</v>
      </c>
      <c r="H114" s="12" t="s">
        <v>543</v>
      </c>
    </row>
    <row r="115" spans="2:8" s="6" customFormat="1" hidden="1" x14ac:dyDescent="0.25">
      <c r="B115" s="7">
        <f>COUNTA($D$5:$D115)</f>
        <v>111</v>
      </c>
      <c r="C115" s="41"/>
      <c r="D115" s="7" t="s">
        <v>172</v>
      </c>
      <c r="E115" s="7">
        <v>18011856</v>
      </c>
      <c r="F115" s="7" t="s">
        <v>173</v>
      </c>
      <c r="G115" s="11">
        <f t="shared" si="0"/>
        <v>44866</v>
      </c>
      <c r="H115" s="12" t="s">
        <v>543</v>
      </c>
    </row>
    <row r="116" spans="2:8" s="6" customFormat="1" hidden="1" x14ac:dyDescent="0.25">
      <c r="B116" s="7">
        <f>COUNTA($D$5:$D116)</f>
        <v>112</v>
      </c>
      <c r="C116" s="41"/>
      <c r="D116" s="7" t="s">
        <v>174</v>
      </c>
      <c r="E116" s="7">
        <v>18011873</v>
      </c>
      <c r="F116" s="7" t="s">
        <v>175</v>
      </c>
      <c r="G116" s="11">
        <f t="shared" si="0"/>
        <v>44896</v>
      </c>
      <c r="H116" s="12" t="s">
        <v>543</v>
      </c>
    </row>
    <row r="117" spans="2:8" s="6" customFormat="1" hidden="1" x14ac:dyDescent="0.25">
      <c r="B117" s="7">
        <f>COUNTA($D$5:$D117)</f>
        <v>113</v>
      </c>
      <c r="C117" s="41"/>
      <c r="D117" s="7" t="s">
        <v>176</v>
      </c>
      <c r="E117" s="7">
        <v>18011906</v>
      </c>
      <c r="F117" s="7" t="s">
        <v>177</v>
      </c>
      <c r="G117" s="11">
        <f t="shared" si="0"/>
        <v>44927</v>
      </c>
      <c r="H117" s="12" t="s">
        <v>543</v>
      </c>
    </row>
    <row r="118" spans="2:8" s="6" customFormat="1" hidden="1" x14ac:dyDescent="0.25">
      <c r="B118" s="7">
        <f>COUNTA($D$5:$D118)</f>
        <v>114</v>
      </c>
      <c r="C118" s="41"/>
      <c r="D118" s="7" t="s">
        <v>178</v>
      </c>
      <c r="E118" s="7">
        <v>18011910</v>
      </c>
      <c r="F118" s="7" t="s">
        <v>179</v>
      </c>
      <c r="G118" s="11">
        <f t="shared" si="0"/>
        <v>44958</v>
      </c>
      <c r="H118" s="12" t="s">
        <v>543</v>
      </c>
    </row>
    <row r="119" spans="2:8" s="6" customFormat="1" hidden="1" x14ac:dyDescent="0.25">
      <c r="B119" s="7">
        <f>COUNTA($D$5:$D119)</f>
        <v>115</v>
      </c>
      <c r="C119" s="41"/>
      <c r="D119" s="7" t="s">
        <v>180</v>
      </c>
      <c r="E119" s="7">
        <v>18011914</v>
      </c>
      <c r="F119" s="7" t="s">
        <v>181</v>
      </c>
      <c r="G119" s="11">
        <f t="shared" si="0"/>
        <v>44986</v>
      </c>
      <c r="H119" s="12" t="s">
        <v>543</v>
      </c>
    </row>
    <row r="120" spans="2:8" s="6" customFormat="1" hidden="1" x14ac:dyDescent="0.25">
      <c r="B120" s="7">
        <f>COUNTA($D$5:$D120)</f>
        <v>116</v>
      </c>
      <c r="C120" s="41"/>
      <c r="D120" s="7" t="s">
        <v>182</v>
      </c>
      <c r="E120" s="7">
        <v>18011915</v>
      </c>
      <c r="F120" s="7" t="s">
        <v>183</v>
      </c>
      <c r="G120" s="11">
        <f t="shared" si="0"/>
        <v>45017</v>
      </c>
      <c r="H120" s="12" t="s">
        <v>543</v>
      </c>
    </row>
    <row r="121" spans="2:8" s="6" customFormat="1" hidden="1" x14ac:dyDescent="0.25">
      <c r="B121" s="7">
        <f>COUNTA($D$5:$D121)</f>
        <v>117</v>
      </c>
      <c r="C121" s="41"/>
      <c r="D121" s="7" t="s">
        <v>184</v>
      </c>
      <c r="E121" s="7">
        <v>18017573</v>
      </c>
      <c r="F121" s="7" t="s">
        <v>35</v>
      </c>
      <c r="G121" s="11">
        <f t="shared" si="0"/>
        <v>44551</v>
      </c>
      <c r="H121" s="12" t="s">
        <v>543</v>
      </c>
    </row>
    <row r="122" spans="2:8" s="6" customFormat="1" hidden="1" x14ac:dyDescent="0.25">
      <c r="B122" s="7">
        <f>COUNTA($D$5:$D122)</f>
        <v>118</v>
      </c>
      <c r="C122" s="41"/>
      <c r="D122" s="7" t="s">
        <v>185</v>
      </c>
      <c r="E122" s="7">
        <v>18017597</v>
      </c>
      <c r="F122" s="7" t="s">
        <v>35</v>
      </c>
      <c r="G122" s="11">
        <f t="shared" si="0"/>
        <v>44563</v>
      </c>
      <c r="H122" s="12" t="s">
        <v>543</v>
      </c>
    </row>
    <row r="123" spans="2:8" s="6" customFormat="1" hidden="1" x14ac:dyDescent="0.25">
      <c r="B123" s="7">
        <f>COUNTA($D$5:$D123)</f>
        <v>119</v>
      </c>
      <c r="C123" s="41"/>
      <c r="D123" s="7" t="s">
        <v>186</v>
      </c>
      <c r="E123" s="7">
        <v>18017607</v>
      </c>
      <c r="F123" s="7" t="s">
        <v>35</v>
      </c>
      <c r="G123" s="11">
        <f t="shared" si="0"/>
        <v>44609</v>
      </c>
      <c r="H123" s="12" t="s">
        <v>543</v>
      </c>
    </row>
    <row r="124" spans="2:8" s="6" customFormat="1" hidden="1" x14ac:dyDescent="0.25">
      <c r="B124" s="7">
        <f>COUNTA($D$5:$D124)</f>
        <v>120</v>
      </c>
      <c r="C124" s="41"/>
      <c r="D124" s="7" t="s">
        <v>187</v>
      </c>
      <c r="E124" s="7">
        <v>18017616</v>
      </c>
      <c r="F124" s="7" t="s">
        <v>35</v>
      </c>
      <c r="G124" s="11">
        <f t="shared" si="0"/>
        <v>44617</v>
      </c>
      <c r="H124" s="12" t="s">
        <v>543</v>
      </c>
    </row>
    <row r="125" spans="2:8" s="6" customFormat="1" hidden="1" x14ac:dyDescent="0.25">
      <c r="B125" s="7">
        <f>COUNTA($D$5:$D125)</f>
        <v>121</v>
      </c>
      <c r="C125" s="41"/>
      <c r="D125" s="7" t="s">
        <v>188</v>
      </c>
      <c r="E125" s="7">
        <v>18017628</v>
      </c>
      <c r="F125" s="7" t="s">
        <v>35</v>
      </c>
      <c r="G125" s="11">
        <f t="shared" si="0"/>
        <v>44650</v>
      </c>
      <c r="H125" s="12" t="s">
        <v>543</v>
      </c>
    </row>
    <row r="126" spans="2:8" s="6" customFormat="1" hidden="1" x14ac:dyDescent="0.25">
      <c r="B126" s="7">
        <f>COUNTA($D$5:$D126)</f>
        <v>122</v>
      </c>
      <c r="C126" s="41"/>
      <c r="D126" s="7" t="s">
        <v>189</v>
      </c>
      <c r="E126" s="7">
        <v>18017635</v>
      </c>
      <c r="F126" s="7" t="s">
        <v>35</v>
      </c>
      <c r="G126" s="11">
        <f t="shared" si="0"/>
        <v>44679</v>
      </c>
      <c r="H126" s="12" t="s">
        <v>543</v>
      </c>
    </row>
    <row r="127" spans="2:8" s="6" customFormat="1" hidden="1" x14ac:dyDescent="0.25">
      <c r="B127" s="7">
        <f>COUNTA($D$5:$D127)</f>
        <v>123</v>
      </c>
      <c r="C127" s="41"/>
      <c r="D127" s="7" t="s">
        <v>190</v>
      </c>
      <c r="E127" s="7">
        <v>18017663</v>
      </c>
      <c r="F127" s="7" t="s">
        <v>35</v>
      </c>
      <c r="G127" s="11">
        <f t="shared" si="0"/>
        <v>44768</v>
      </c>
      <c r="H127" s="12" t="s">
        <v>543</v>
      </c>
    </row>
    <row r="128" spans="2:8" s="6" customFormat="1" hidden="1" x14ac:dyDescent="0.25">
      <c r="B128" s="7">
        <f>COUNTA($D$5:$D128)</f>
        <v>124</v>
      </c>
      <c r="C128" s="41"/>
      <c r="D128" s="7" t="s">
        <v>191</v>
      </c>
      <c r="E128" s="7">
        <v>18017675</v>
      </c>
      <c r="F128" s="7" t="s">
        <v>35</v>
      </c>
      <c r="G128" s="11">
        <f t="shared" si="0"/>
        <v>44790</v>
      </c>
      <c r="H128" s="12" t="s">
        <v>543</v>
      </c>
    </row>
    <row r="129" spans="2:8" s="6" customFormat="1" hidden="1" x14ac:dyDescent="0.25">
      <c r="B129" s="7">
        <f>COUNTA($D$5:$D129)</f>
        <v>125</v>
      </c>
      <c r="C129" s="41"/>
      <c r="D129" s="7" t="s">
        <v>192</v>
      </c>
      <c r="E129" s="7">
        <v>18017684</v>
      </c>
      <c r="F129" s="7" t="s">
        <v>35</v>
      </c>
      <c r="G129" s="11">
        <f t="shared" si="0"/>
        <v>44824</v>
      </c>
      <c r="H129" s="12" t="s">
        <v>543</v>
      </c>
    </row>
    <row r="130" spans="2:8" s="6" customFormat="1" hidden="1" x14ac:dyDescent="0.25">
      <c r="B130" s="7">
        <f>COUNTA($D$5:$D130)</f>
        <v>126</v>
      </c>
      <c r="C130" s="41"/>
      <c r="D130" s="7" t="s">
        <v>193</v>
      </c>
      <c r="E130" s="7">
        <v>18017694</v>
      </c>
      <c r="F130" s="7" t="s">
        <v>35</v>
      </c>
      <c r="G130" s="11">
        <f t="shared" si="0"/>
        <v>44825</v>
      </c>
      <c r="H130" s="12" t="s">
        <v>543</v>
      </c>
    </row>
    <row r="131" spans="2:8" s="6" customFormat="1" hidden="1" x14ac:dyDescent="0.25">
      <c r="B131" s="7">
        <f>COUNTA($D$5:$D131)</f>
        <v>127</v>
      </c>
      <c r="C131" s="41"/>
      <c r="D131" s="7" t="s">
        <v>194</v>
      </c>
      <c r="E131" s="7">
        <v>18017700</v>
      </c>
      <c r="F131" s="7" t="s">
        <v>35</v>
      </c>
      <c r="G131" s="11">
        <f t="shared" si="0"/>
        <v>44851</v>
      </c>
      <c r="H131" s="12" t="s">
        <v>543</v>
      </c>
    </row>
    <row r="132" spans="2:8" s="6" customFormat="1" hidden="1" x14ac:dyDescent="0.25">
      <c r="B132" s="7">
        <f>COUNTA($D$5:$D132)</f>
        <v>128</v>
      </c>
      <c r="C132" s="41"/>
      <c r="D132" s="7" t="s">
        <v>195</v>
      </c>
      <c r="E132" s="7">
        <v>18017714</v>
      </c>
      <c r="F132" s="7" t="s">
        <v>35</v>
      </c>
      <c r="G132" s="11">
        <f t="shared" si="0"/>
        <v>44867</v>
      </c>
      <c r="H132" s="12" t="s">
        <v>543</v>
      </c>
    </row>
    <row r="133" spans="2:8" s="6" customFormat="1" hidden="1" x14ac:dyDescent="0.25">
      <c r="B133" s="7">
        <f>COUNTA($D$5:$D133)</f>
        <v>129</v>
      </c>
      <c r="C133" s="41"/>
      <c r="D133" s="7" t="s">
        <v>196</v>
      </c>
      <c r="E133" s="7">
        <v>18017730</v>
      </c>
      <c r="F133" s="7" t="s">
        <v>35</v>
      </c>
      <c r="G133" s="11">
        <f t="shared" si="0"/>
        <v>44867</v>
      </c>
      <c r="H133" s="12" t="s">
        <v>543</v>
      </c>
    </row>
    <row r="134" spans="2:8" s="6" customFormat="1" hidden="1" x14ac:dyDescent="0.25">
      <c r="B134" s="7">
        <f>COUNTA($D$5:$D134)</f>
        <v>130</v>
      </c>
      <c r="C134" s="41"/>
      <c r="D134" s="7" t="s">
        <v>197</v>
      </c>
      <c r="E134" s="7">
        <v>18017752</v>
      </c>
      <c r="F134" s="7" t="s">
        <v>35</v>
      </c>
      <c r="G134" s="11">
        <f t="shared" si="0"/>
        <v>44875</v>
      </c>
      <c r="H134" s="12" t="s">
        <v>543</v>
      </c>
    </row>
    <row r="135" spans="2:8" s="6" customFormat="1" hidden="1" x14ac:dyDescent="0.25">
      <c r="B135" s="7">
        <f>COUNTA($D$5:$D135)</f>
        <v>131</v>
      </c>
      <c r="C135" s="41"/>
      <c r="D135" s="56" t="s">
        <v>198</v>
      </c>
      <c r="E135" s="7">
        <v>18017806</v>
      </c>
      <c r="F135" s="7" t="s">
        <v>35</v>
      </c>
      <c r="G135" s="11">
        <f t="shared" si="0"/>
        <v>44889</v>
      </c>
      <c r="H135" s="12" t="s">
        <v>543</v>
      </c>
    </row>
    <row r="136" spans="2:8" s="6" customFormat="1" hidden="1" x14ac:dyDescent="0.25">
      <c r="B136" s="7">
        <f>COUNTA($D$5:$D136)</f>
        <v>132</v>
      </c>
      <c r="C136" s="41"/>
      <c r="D136" s="7" t="s">
        <v>199</v>
      </c>
      <c r="E136" s="7">
        <v>11881561</v>
      </c>
      <c r="F136" s="7" t="s">
        <v>35</v>
      </c>
      <c r="G136" s="11">
        <f t="shared" si="0"/>
        <v>44938</v>
      </c>
      <c r="H136" s="12" t="s">
        <v>543</v>
      </c>
    </row>
    <row r="137" spans="2:8" s="6" customFormat="1" hidden="1" x14ac:dyDescent="0.25">
      <c r="B137" s="7">
        <f>COUNTA($D$5:$D137)</f>
        <v>133</v>
      </c>
      <c r="C137" s="41"/>
      <c r="D137" s="7" t="s">
        <v>200</v>
      </c>
      <c r="E137" s="7">
        <v>18017867</v>
      </c>
      <c r="F137" s="7" t="s">
        <v>35</v>
      </c>
      <c r="G137" s="11">
        <f t="shared" si="0"/>
        <v>44938</v>
      </c>
      <c r="H137" s="12" t="s">
        <v>543</v>
      </c>
    </row>
    <row r="138" spans="2:8" s="6" customFormat="1" hidden="1" x14ac:dyDescent="0.25">
      <c r="B138" s="7">
        <f>COUNTA($D$5:$D138)</f>
        <v>134</v>
      </c>
      <c r="C138" s="41"/>
      <c r="D138" s="7" t="s">
        <v>201</v>
      </c>
      <c r="E138" s="7">
        <v>18017876</v>
      </c>
      <c r="F138" s="7" t="s">
        <v>35</v>
      </c>
      <c r="G138" s="11">
        <f t="shared" si="0"/>
        <v>44957</v>
      </c>
      <c r="H138" s="12" t="s">
        <v>543</v>
      </c>
    </row>
    <row r="139" spans="2:8" s="6" customFormat="1" hidden="1" x14ac:dyDescent="0.25">
      <c r="B139" s="7">
        <f>COUNTA($D$5:$D139)</f>
        <v>135</v>
      </c>
      <c r="C139" s="41"/>
      <c r="D139" s="7" t="s">
        <v>202</v>
      </c>
      <c r="E139" s="7">
        <v>18017899</v>
      </c>
      <c r="F139" s="7" t="s">
        <v>35</v>
      </c>
      <c r="G139" s="11">
        <f t="shared" si="0"/>
        <v>44960</v>
      </c>
      <c r="H139" s="12" t="s">
        <v>543</v>
      </c>
    </row>
    <row r="140" spans="2:8" s="6" customFormat="1" hidden="1" x14ac:dyDescent="0.25">
      <c r="B140" s="7">
        <f>COUNTA($D$5:$D140)</f>
        <v>136</v>
      </c>
      <c r="C140" s="41"/>
      <c r="D140" s="7" t="s">
        <v>203</v>
      </c>
      <c r="E140" s="7">
        <v>18017915</v>
      </c>
      <c r="F140" s="7" t="s">
        <v>35</v>
      </c>
      <c r="G140" s="11">
        <f t="shared" si="0"/>
        <v>44960</v>
      </c>
      <c r="H140" s="12" t="s">
        <v>543</v>
      </c>
    </row>
    <row r="141" spans="2:8" s="6" customFormat="1" hidden="1" x14ac:dyDescent="0.25">
      <c r="B141" s="7">
        <f>COUNTA($D$5:$D141)</f>
        <v>137</v>
      </c>
      <c r="C141" s="41"/>
      <c r="D141" s="7" t="s">
        <v>204</v>
      </c>
      <c r="E141" s="7">
        <v>18017930</v>
      </c>
      <c r="F141" s="7" t="s">
        <v>35</v>
      </c>
      <c r="G141" s="11">
        <f t="shared" si="0"/>
        <v>44960</v>
      </c>
      <c r="H141" s="12" t="s">
        <v>543</v>
      </c>
    </row>
    <row r="142" spans="2:8" s="6" customFormat="1" hidden="1" x14ac:dyDescent="0.25">
      <c r="B142" s="7">
        <f>COUNTA($D$5:$D142)</f>
        <v>138</v>
      </c>
      <c r="C142" s="41"/>
      <c r="D142" s="7" t="s">
        <v>205</v>
      </c>
      <c r="E142" s="7">
        <v>18017941</v>
      </c>
      <c r="F142" s="7" t="s">
        <v>35</v>
      </c>
      <c r="G142" s="11">
        <f t="shared" si="0"/>
        <v>44960</v>
      </c>
      <c r="H142" s="12" t="s">
        <v>543</v>
      </c>
    </row>
    <row r="143" spans="2:8" s="6" customFormat="1" hidden="1" x14ac:dyDescent="0.25">
      <c r="B143" s="7">
        <f>COUNTA($D$5:$D143)</f>
        <v>139</v>
      </c>
      <c r="C143" s="41"/>
      <c r="D143" s="7" t="s">
        <v>206</v>
      </c>
      <c r="E143" s="7">
        <v>18017960</v>
      </c>
      <c r="F143" s="7" t="s">
        <v>35</v>
      </c>
      <c r="G143" s="11">
        <f t="shared" si="0"/>
        <v>44960</v>
      </c>
      <c r="H143" s="12" t="s">
        <v>543</v>
      </c>
    </row>
    <row r="144" spans="2:8" s="6" customFormat="1" hidden="1" x14ac:dyDescent="0.25">
      <c r="B144" s="7">
        <f>COUNTA($D$5:$D144)</f>
        <v>140</v>
      </c>
      <c r="C144" s="41"/>
      <c r="D144" s="7" t="s">
        <v>207</v>
      </c>
      <c r="E144" s="7">
        <v>18017971</v>
      </c>
      <c r="F144" s="7" t="s">
        <v>35</v>
      </c>
      <c r="G144" s="11">
        <f t="shared" si="0"/>
        <v>44960</v>
      </c>
      <c r="H144" s="12" t="s">
        <v>543</v>
      </c>
    </row>
    <row r="145" spans="2:8" s="6" customFormat="1" hidden="1" x14ac:dyDescent="0.25">
      <c r="B145" s="7">
        <f>COUNTA($D$5:$D145)</f>
        <v>141</v>
      </c>
      <c r="C145" s="41"/>
      <c r="D145" s="7" t="s">
        <v>208</v>
      </c>
      <c r="E145" s="7">
        <v>18018008</v>
      </c>
      <c r="F145" s="7" t="s">
        <v>35</v>
      </c>
      <c r="G145" s="11">
        <f t="shared" si="0"/>
        <v>44960</v>
      </c>
      <c r="H145" s="12" t="s">
        <v>543</v>
      </c>
    </row>
    <row r="146" spans="2:8" s="6" customFormat="1" hidden="1" x14ac:dyDescent="0.25">
      <c r="B146" s="7">
        <f>COUNTA($D$5:$D146)</f>
        <v>142</v>
      </c>
      <c r="C146" s="41"/>
      <c r="D146" s="7" t="s">
        <v>209</v>
      </c>
      <c r="E146" s="7">
        <v>18018051</v>
      </c>
      <c r="F146" s="7" t="s">
        <v>35</v>
      </c>
      <c r="G146" s="11">
        <f t="shared" si="0"/>
        <v>44978</v>
      </c>
      <c r="H146" s="12" t="s">
        <v>543</v>
      </c>
    </row>
    <row r="147" spans="2:8" s="6" customFormat="1" hidden="1" x14ac:dyDescent="0.25">
      <c r="B147" s="7">
        <f>COUNTA($D$5:$D147)</f>
        <v>143</v>
      </c>
      <c r="C147" s="41"/>
      <c r="D147" s="7" t="s">
        <v>210</v>
      </c>
      <c r="E147" s="7">
        <v>18018066</v>
      </c>
      <c r="F147" s="7" t="s">
        <v>35</v>
      </c>
      <c r="G147" s="11">
        <f t="shared" si="0"/>
        <v>44978</v>
      </c>
      <c r="H147" s="12" t="s">
        <v>543</v>
      </c>
    </row>
    <row r="148" spans="2:8" s="6" customFormat="1" hidden="1" x14ac:dyDescent="0.25">
      <c r="B148" s="7">
        <f>COUNTA($D$5:$D148)</f>
        <v>144</v>
      </c>
      <c r="C148" s="41"/>
      <c r="D148" s="7" t="s">
        <v>211</v>
      </c>
      <c r="E148" s="7">
        <v>18018080</v>
      </c>
      <c r="F148" s="7" t="s">
        <v>35</v>
      </c>
      <c r="G148" s="11">
        <f t="shared" si="0"/>
        <v>44978</v>
      </c>
      <c r="H148" s="12" t="s">
        <v>543</v>
      </c>
    </row>
    <row r="149" spans="2:8" s="6" customFormat="1" hidden="1" x14ac:dyDescent="0.25">
      <c r="B149" s="7">
        <f>COUNTA($D$5:$D149)</f>
        <v>145</v>
      </c>
      <c r="C149" s="41"/>
      <c r="D149" s="7" t="s">
        <v>212</v>
      </c>
      <c r="E149" s="7">
        <v>18018087</v>
      </c>
      <c r="F149" s="7" t="s">
        <v>35</v>
      </c>
      <c r="G149" s="11">
        <f t="shared" si="0"/>
        <v>44978</v>
      </c>
      <c r="H149" s="12" t="s">
        <v>543</v>
      </c>
    </row>
    <row r="150" spans="2:8" s="6" customFormat="1" hidden="1" x14ac:dyDescent="0.25">
      <c r="B150" s="7">
        <f>COUNTA($D$5:$D150)</f>
        <v>146</v>
      </c>
      <c r="C150" s="41"/>
      <c r="D150" s="7" t="s">
        <v>540</v>
      </c>
      <c r="E150" s="7">
        <v>18018122</v>
      </c>
      <c r="F150" s="7" t="s">
        <v>35</v>
      </c>
      <c r="G150" s="11">
        <f t="shared" si="0"/>
        <v>44985</v>
      </c>
      <c r="H150" s="12" t="s">
        <v>543</v>
      </c>
    </row>
    <row r="151" spans="2:8" s="6" customFormat="1" hidden="1" x14ac:dyDescent="0.25">
      <c r="B151" s="7">
        <f>COUNTA($D$5:$D151)</f>
        <v>147</v>
      </c>
      <c r="C151" s="41"/>
      <c r="D151" s="7" t="s">
        <v>539</v>
      </c>
      <c r="E151" s="7">
        <v>18018129</v>
      </c>
      <c r="F151" s="7" t="s">
        <v>35</v>
      </c>
      <c r="G151" s="11">
        <f t="shared" si="0"/>
        <v>44985</v>
      </c>
      <c r="H151" s="12" t="s">
        <v>543</v>
      </c>
    </row>
    <row r="152" spans="2:8" s="6" customFormat="1" hidden="1" x14ac:dyDescent="0.25">
      <c r="B152" s="7">
        <f>COUNTA($D$5:$D152)</f>
        <v>148</v>
      </c>
      <c r="C152" s="41"/>
      <c r="D152" s="7" t="s">
        <v>542</v>
      </c>
      <c r="E152" s="7">
        <v>18018164</v>
      </c>
      <c r="F152" s="7" t="s">
        <v>35</v>
      </c>
      <c r="G152" s="11">
        <f t="shared" si="0"/>
        <v>44985</v>
      </c>
      <c r="H152" s="12" t="s">
        <v>543</v>
      </c>
    </row>
    <row r="153" spans="2:8" s="6" customFormat="1" hidden="1" x14ac:dyDescent="0.25">
      <c r="B153" s="7">
        <f>COUNTA($D$5:$D153)</f>
        <v>149</v>
      </c>
      <c r="C153" s="41"/>
      <c r="D153" s="7" t="s">
        <v>541</v>
      </c>
      <c r="E153" s="7">
        <v>18018195</v>
      </c>
      <c r="F153" s="7" t="s">
        <v>35</v>
      </c>
      <c r="G153" s="11">
        <f t="shared" si="0"/>
        <v>44985</v>
      </c>
      <c r="H153" s="12" t="s">
        <v>543</v>
      </c>
    </row>
    <row r="154" spans="2:8" s="6" customFormat="1" hidden="1" x14ac:dyDescent="0.25">
      <c r="B154" s="7">
        <f>COUNTA($D$5:$D154)</f>
        <v>150</v>
      </c>
      <c r="C154" s="41"/>
      <c r="D154" s="7" t="s">
        <v>213</v>
      </c>
      <c r="E154" s="7">
        <v>18018217</v>
      </c>
      <c r="F154" s="7" t="s">
        <v>35</v>
      </c>
      <c r="G154" s="11">
        <f t="shared" si="0"/>
        <v>45016</v>
      </c>
      <c r="H154" s="12" t="s">
        <v>543</v>
      </c>
    </row>
    <row r="155" spans="2:8" s="6" customFormat="1" hidden="1" x14ac:dyDescent="0.25">
      <c r="B155" s="7">
        <f>COUNTA($D$5:$D155)</f>
        <v>151</v>
      </c>
      <c r="C155" s="41"/>
      <c r="D155" s="7" t="s">
        <v>214</v>
      </c>
      <c r="E155" s="7">
        <v>18018279</v>
      </c>
      <c r="F155" s="7" t="s">
        <v>35</v>
      </c>
      <c r="G155" s="11">
        <f t="shared" si="0"/>
        <v>45027</v>
      </c>
      <c r="H155" s="12" t="s">
        <v>543</v>
      </c>
    </row>
    <row r="156" spans="2:8" hidden="1" x14ac:dyDescent="0.25">
      <c r="B156" s="5">
        <f>COUNTA($D$5:$D156)</f>
        <v>152</v>
      </c>
      <c r="C156" s="42"/>
      <c r="D156" s="56" t="s">
        <v>839</v>
      </c>
      <c r="E156" s="7">
        <v>19357556</v>
      </c>
      <c r="F156" s="7" t="s">
        <v>35</v>
      </c>
      <c r="G156" s="4" t="e">
        <f t="shared" si="0"/>
        <v>#VALUE!</v>
      </c>
      <c r="H156" s="10" t="s">
        <v>543</v>
      </c>
    </row>
    <row r="157" spans="2:8" x14ac:dyDescent="0.25">
      <c r="B157" s="5">
        <f>COUNTA($D$5:$D157)</f>
        <v>153</v>
      </c>
      <c r="C157" s="42"/>
      <c r="D157" s="56" t="s">
        <v>840</v>
      </c>
      <c r="E157" s="7"/>
      <c r="F157" s="7" t="s">
        <v>35</v>
      </c>
      <c r="G157" s="4" t="e">
        <f>DATE(20&amp;MID($D157,1,2),MID($D157,3,2),MID($D157,5,2))</f>
        <v>#VALUE!</v>
      </c>
      <c r="H157" s="10" t="s">
        <v>544</v>
      </c>
    </row>
    <row r="158" spans="2:8" x14ac:dyDescent="0.25">
      <c r="B158" s="5">
        <f>COUNTA($D$5:$D158)</f>
        <v>154</v>
      </c>
      <c r="C158" s="42"/>
      <c r="D158" s="56" t="s">
        <v>215</v>
      </c>
      <c r="E158" s="7"/>
      <c r="F158" s="7" t="s">
        <v>35</v>
      </c>
      <c r="G158" s="4">
        <f t="shared" si="0"/>
        <v>45051</v>
      </c>
      <c r="H158" s="10" t="s">
        <v>544</v>
      </c>
    </row>
    <row r="159" spans="2:8" x14ac:dyDescent="0.25">
      <c r="B159" s="5">
        <f>COUNTA($D$5:$D159)</f>
        <v>155</v>
      </c>
      <c r="C159" s="42"/>
      <c r="D159" s="56" t="s">
        <v>216</v>
      </c>
      <c r="E159" s="7"/>
      <c r="F159" s="7" t="s">
        <v>35</v>
      </c>
      <c r="G159" s="4">
        <f t="shared" si="0"/>
        <v>45051</v>
      </c>
      <c r="H159" s="10" t="s">
        <v>544</v>
      </c>
    </row>
    <row r="160" spans="2:8" x14ac:dyDescent="0.25">
      <c r="B160" s="5">
        <f>COUNTA($D$5:$D160)</f>
        <v>156</v>
      </c>
      <c r="C160" s="42"/>
      <c r="D160" s="56" t="s">
        <v>217</v>
      </c>
      <c r="E160" s="7"/>
      <c r="F160" s="7" t="s">
        <v>35</v>
      </c>
      <c r="G160" s="4">
        <f t="shared" si="0"/>
        <v>45056</v>
      </c>
      <c r="H160" s="10" t="s">
        <v>544</v>
      </c>
    </row>
    <row r="161" spans="2:8" x14ac:dyDescent="0.25">
      <c r="B161" s="5">
        <f>COUNTA($D$5:$D161)</f>
        <v>157</v>
      </c>
      <c r="C161" s="42"/>
      <c r="D161" s="56" t="s">
        <v>218</v>
      </c>
      <c r="E161" s="7"/>
      <c r="F161" s="7" t="s">
        <v>35</v>
      </c>
      <c r="G161" s="4">
        <f t="shared" si="0"/>
        <v>45056</v>
      </c>
      <c r="H161" s="10" t="s">
        <v>544</v>
      </c>
    </row>
    <row r="162" spans="2:8" x14ac:dyDescent="0.25">
      <c r="B162" s="5">
        <f>COUNTA($D$5:$D162)</f>
        <v>158</v>
      </c>
      <c r="C162" s="42"/>
      <c r="D162" s="56" t="s">
        <v>219</v>
      </c>
      <c r="E162" s="7"/>
      <c r="F162" s="7" t="s">
        <v>35</v>
      </c>
      <c r="G162" s="4">
        <f t="shared" si="0"/>
        <v>45056</v>
      </c>
      <c r="H162" s="10" t="s">
        <v>544</v>
      </c>
    </row>
    <row r="163" spans="2:8" x14ac:dyDescent="0.25">
      <c r="B163" s="5">
        <f>COUNTA($D$5:$D163)</f>
        <v>159</v>
      </c>
      <c r="C163" s="42"/>
      <c r="D163" s="56" t="s">
        <v>220</v>
      </c>
      <c r="E163" s="7"/>
      <c r="F163" s="7" t="s">
        <v>35</v>
      </c>
      <c r="G163" s="4">
        <f t="shared" si="0"/>
        <v>45056</v>
      </c>
      <c r="H163" s="10" t="s">
        <v>544</v>
      </c>
    </row>
    <row r="164" spans="2:8" x14ac:dyDescent="0.25">
      <c r="B164" s="5">
        <f>COUNTA($D$5:$D164)</f>
        <v>160</v>
      </c>
      <c r="C164" s="42"/>
      <c r="D164" s="56" t="s">
        <v>221</v>
      </c>
      <c r="E164" s="7"/>
      <c r="F164" s="7" t="s">
        <v>35</v>
      </c>
      <c r="G164" s="4">
        <f t="shared" si="0"/>
        <v>45056</v>
      </c>
      <c r="H164" s="10" t="s">
        <v>544</v>
      </c>
    </row>
    <row r="165" spans="2:8" x14ac:dyDescent="0.25">
      <c r="B165" s="5">
        <f>COUNTA($D$5:$D165)</f>
        <v>161</v>
      </c>
      <c r="C165" s="42"/>
      <c r="D165" s="56" t="s">
        <v>222</v>
      </c>
      <c r="E165" s="7"/>
      <c r="F165" s="7" t="s">
        <v>35</v>
      </c>
      <c r="G165" s="4">
        <f t="shared" si="0"/>
        <v>45061</v>
      </c>
      <c r="H165" s="10" t="s">
        <v>544</v>
      </c>
    </row>
    <row r="166" spans="2:8" x14ac:dyDescent="0.25">
      <c r="B166" s="5">
        <f>COUNTA($D$5:$D166)</f>
        <v>162</v>
      </c>
      <c r="C166" s="42"/>
      <c r="D166" s="56" t="s">
        <v>223</v>
      </c>
      <c r="E166" s="7"/>
      <c r="F166" s="7" t="s">
        <v>35</v>
      </c>
      <c r="G166" s="4">
        <f t="shared" si="0"/>
        <v>45077</v>
      </c>
      <c r="H166" s="10" t="s">
        <v>544</v>
      </c>
    </row>
    <row r="167" spans="2:8" x14ac:dyDescent="0.25">
      <c r="B167" s="5">
        <f>COUNTA($D$5:$D167)</f>
        <v>163</v>
      </c>
      <c r="C167" s="42"/>
      <c r="D167" s="56" t="s">
        <v>224</v>
      </c>
      <c r="E167" s="7"/>
      <c r="F167" s="7" t="s">
        <v>35</v>
      </c>
      <c r="G167" s="4">
        <f t="shared" si="0"/>
        <v>45083</v>
      </c>
      <c r="H167" s="10" t="s">
        <v>544</v>
      </c>
    </row>
    <row r="168" spans="2:8" x14ac:dyDescent="0.25">
      <c r="B168" s="5">
        <f>COUNTA($D$5:$D168)</f>
        <v>164</v>
      </c>
      <c r="C168" s="42"/>
      <c r="D168" s="56" t="s">
        <v>225</v>
      </c>
      <c r="E168" s="7"/>
      <c r="F168" s="7" t="s">
        <v>35</v>
      </c>
      <c r="G168" s="4">
        <f t="shared" si="0"/>
        <v>45083</v>
      </c>
      <c r="H168" s="10" t="s">
        <v>544</v>
      </c>
    </row>
    <row r="169" spans="2:8" x14ac:dyDescent="0.25">
      <c r="B169" s="5">
        <f>COUNTA($D$5:$D169)</f>
        <v>165</v>
      </c>
      <c r="C169" s="42"/>
      <c r="D169" s="56" t="s">
        <v>226</v>
      </c>
      <c r="E169" s="7"/>
      <c r="F169" s="7" t="s">
        <v>35</v>
      </c>
      <c r="G169" s="4">
        <f t="shared" si="0"/>
        <v>45112</v>
      </c>
      <c r="H169" s="10" t="s">
        <v>544</v>
      </c>
    </row>
    <row r="170" spans="2:8" x14ac:dyDescent="0.25">
      <c r="B170" s="5">
        <f>COUNTA($D$5:$D170)</f>
        <v>166</v>
      </c>
      <c r="C170" s="42"/>
      <c r="D170" s="56" t="s">
        <v>227</v>
      </c>
      <c r="E170" s="7"/>
      <c r="F170" s="7" t="s">
        <v>35</v>
      </c>
      <c r="G170" s="4">
        <f t="shared" si="0"/>
        <v>45112</v>
      </c>
      <c r="H170" s="10" t="s">
        <v>544</v>
      </c>
    </row>
    <row r="171" spans="2:8" x14ac:dyDescent="0.25">
      <c r="B171" s="5">
        <f>COUNTA($D$5:$D171)</f>
        <v>167</v>
      </c>
      <c r="C171" s="42"/>
      <c r="D171" s="56" t="s">
        <v>228</v>
      </c>
      <c r="E171" s="7"/>
      <c r="F171" s="7" t="s">
        <v>35</v>
      </c>
      <c r="G171" s="4">
        <f t="shared" si="0"/>
        <v>45112</v>
      </c>
      <c r="H171" s="10" t="s">
        <v>544</v>
      </c>
    </row>
    <row r="172" spans="2:8" x14ac:dyDescent="0.25">
      <c r="B172" s="5">
        <f>COUNTA($D$5:$D172)</f>
        <v>168</v>
      </c>
      <c r="C172" s="42"/>
      <c r="D172" s="56" t="s">
        <v>229</v>
      </c>
      <c r="E172" s="7"/>
      <c r="F172" s="7" t="s">
        <v>35</v>
      </c>
      <c r="G172" s="4">
        <f t="shared" si="0"/>
        <v>45126</v>
      </c>
      <c r="H172" s="10" t="s">
        <v>544</v>
      </c>
    </row>
    <row r="173" spans="2:8" x14ac:dyDescent="0.25">
      <c r="B173" s="5">
        <f>COUNTA($D$5:$D173)</f>
        <v>169</v>
      </c>
      <c r="C173" s="42"/>
      <c r="D173" s="56" t="s">
        <v>230</v>
      </c>
      <c r="E173" s="7"/>
      <c r="F173" s="7" t="s">
        <v>35</v>
      </c>
      <c r="G173" s="4">
        <f t="shared" si="0"/>
        <v>45137</v>
      </c>
      <c r="H173" s="10" t="s">
        <v>544</v>
      </c>
    </row>
    <row r="174" spans="2:8" x14ac:dyDescent="0.25">
      <c r="B174" s="5">
        <f>COUNTA($D$5:$D174)</f>
        <v>170</v>
      </c>
      <c r="C174" s="42"/>
      <c r="D174" s="56" t="s">
        <v>231</v>
      </c>
      <c r="E174" s="7"/>
      <c r="F174" s="7" t="s">
        <v>35</v>
      </c>
      <c r="G174" s="4">
        <f t="shared" si="0"/>
        <v>45161</v>
      </c>
      <c r="H174" s="10" t="s">
        <v>544</v>
      </c>
    </row>
    <row r="175" spans="2:8" x14ac:dyDescent="0.25">
      <c r="B175" s="5">
        <f>COUNTA($D$5:$D175)</f>
        <v>171</v>
      </c>
      <c r="C175" s="42"/>
      <c r="D175" s="56" t="s">
        <v>232</v>
      </c>
      <c r="E175" s="7"/>
      <c r="F175" s="7" t="s">
        <v>35</v>
      </c>
      <c r="G175" s="4">
        <f t="shared" si="0"/>
        <v>45173</v>
      </c>
      <c r="H175" s="10" t="s">
        <v>544</v>
      </c>
    </row>
    <row r="176" spans="2:8" x14ac:dyDescent="0.25">
      <c r="B176" s="5">
        <f>COUNTA($D$5:$D176)</f>
        <v>172</v>
      </c>
      <c r="C176" s="42"/>
      <c r="D176" s="56" t="s">
        <v>233</v>
      </c>
      <c r="E176" s="7"/>
      <c r="F176" s="7" t="s">
        <v>35</v>
      </c>
      <c r="G176" s="4">
        <f t="shared" si="0"/>
        <v>45173</v>
      </c>
      <c r="H176" s="10" t="s">
        <v>544</v>
      </c>
    </row>
    <row r="177" spans="2:8" x14ac:dyDescent="0.25">
      <c r="B177" s="5">
        <f>COUNTA($D$5:$D177)</f>
        <v>173</v>
      </c>
      <c r="C177" s="42"/>
      <c r="D177" s="56" t="s">
        <v>234</v>
      </c>
      <c r="E177" s="7"/>
      <c r="F177" s="7" t="s">
        <v>35</v>
      </c>
      <c r="G177" s="4">
        <f t="shared" si="0"/>
        <v>45194</v>
      </c>
      <c r="H177" s="10" t="s">
        <v>544</v>
      </c>
    </row>
    <row r="178" spans="2:8" x14ac:dyDescent="0.25">
      <c r="B178" s="5">
        <f>COUNTA($D$5:$D178)</f>
        <v>174</v>
      </c>
      <c r="C178" s="42"/>
      <c r="D178" s="56" t="s">
        <v>235</v>
      </c>
      <c r="E178" s="7"/>
      <c r="F178" s="7" t="s">
        <v>35</v>
      </c>
      <c r="G178" s="4">
        <f t="shared" si="0"/>
        <v>45222</v>
      </c>
      <c r="H178" s="10" t="s">
        <v>544</v>
      </c>
    </row>
    <row r="179" spans="2:8" x14ac:dyDescent="0.25">
      <c r="B179" s="5">
        <f>COUNTA($D$5:$D179)</f>
        <v>175</v>
      </c>
      <c r="C179" s="42"/>
      <c r="D179" s="56" t="s">
        <v>236</v>
      </c>
      <c r="E179" s="7"/>
      <c r="F179" s="7" t="s">
        <v>35</v>
      </c>
      <c r="G179" s="4">
        <f t="shared" si="0"/>
        <v>45288</v>
      </c>
      <c r="H179" s="10" t="s">
        <v>544</v>
      </c>
    </row>
    <row r="180" spans="2:8" x14ac:dyDescent="0.25">
      <c r="B180" s="5">
        <f>COUNTA($D$5:$D180)</f>
        <v>176</v>
      </c>
      <c r="C180" s="42"/>
      <c r="D180" s="56" t="s">
        <v>237</v>
      </c>
      <c r="E180" s="7"/>
      <c r="F180" s="7" t="s">
        <v>35</v>
      </c>
      <c r="G180" s="4">
        <f t="shared" si="0"/>
        <v>45289</v>
      </c>
      <c r="H180" s="10" t="s">
        <v>544</v>
      </c>
    </row>
    <row r="181" spans="2:8" x14ac:dyDescent="0.25">
      <c r="B181" s="5">
        <f>COUNTA($D$5:$D181)</f>
        <v>177</v>
      </c>
      <c r="C181" s="42"/>
      <c r="D181" s="56" t="s">
        <v>238</v>
      </c>
      <c r="E181" s="7"/>
      <c r="F181" s="7" t="s">
        <v>35</v>
      </c>
      <c r="G181" s="4">
        <f t="shared" si="0"/>
        <v>45290</v>
      </c>
      <c r="H181" s="10" t="s">
        <v>544</v>
      </c>
    </row>
    <row r="182" spans="2:8" x14ac:dyDescent="0.25">
      <c r="B182" s="5">
        <f>COUNTA($D$5:$D182)</f>
        <v>178</v>
      </c>
      <c r="C182" s="42"/>
      <c r="D182" s="56" t="s">
        <v>239</v>
      </c>
      <c r="E182" s="7"/>
      <c r="F182" s="7" t="s">
        <v>35</v>
      </c>
      <c r="G182" s="4">
        <f t="shared" si="0"/>
        <v>45293</v>
      </c>
      <c r="H182" s="10" t="s">
        <v>544</v>
      </c>
    </row>
    <row r="183" spans="2:8" x14ac:dyDescent="0.25">
      <c r="B183" s="5">
        <f>COUNTA($D$5:$D183)</f>
        <v>179</v>
      </c>
      <c r="C183" s="42"/>
      <c r="D183" s="56" t="s">
        <v>240</v>
      </c>
      <c r="E183" s="7"/>
      <c r="F183" s="7" t="s">
        <v>35</v>
      </c>
      <c r="G183" s="4">
        <f t="shared" si="0"/>
        <v>45310</v>
      </c>
      <c r="H183" s="10" t="s">
        <v>544</v>
      </c>
    </row>
    <row r="184" spans="2:8" x14ac:dyDescent="0.25">
      <c r="B184" s="5">
        <f>COUNTA($D$5:$D184)</f>
        <v>180</v>
      </c>
      <c r="C184" s="42"/>
      <c r="D184" s="56" t="s">
        <v>241</v>
      </c>
      <c r="E184" s="7"/>
      <c r="F184" s="7" t="s">
        <v>35</v>
      </c>
      <c r="G184" s="4">
        <f t="shared" si="0"/>
        <v>45340</v>
      </c>
      <c r="H184" s="10" t="s">
        <v>544</v>
      </c>
    </row>
    <row r="185" spans="2:8" x14ac:dyDescent="0.25">
      <c r="B185" s="5">
        <f>COUNTA($D$5:$D185)</f>
        <v>181</v>
      </c>
      <c r="C185" s="42"/>
      <c r="D185" s="56" t="s">
        <v>242</v>
      </c>
      <c r="E185" s="7"/>
      <c r="F185" s="7" t="s">
        <v>35</v>
      </c>
      <c r="G185" s="4">
        <f t="shared" si="0"/>
        <v>45349</v>
      </c>
      <c r="H185" s="10" t="s">
        <v>544</v>
      </c>
    </row>
    <row r="186" spans="2:8" x14ac:dyDescent="0.25">
      <c r="B186" s="5">
        <f>COUNTA($D$5:$D186)</f>
        <v>182</v>
      </c>
      <c r="C186" s="42"/>
      <c r="D186" s="56" t="s">
        <v>243</v>
      </c>
      <c r="E186" s="7"/>
      <c r="F186" s="7" t="s">
        <v>35</v>
      </c>
      <c r="G186" s="4">
        <f t="shared" si="0"/>
        <v>45369</v>
      </c>
      <c r="H186" s="10" t="s">
        <v>544</v>
      </c>
    </row>
    <row r="187" spans="2:8" x14ac:dyDescent="0.25">
      <c r="B187" s="5">
        <f>COUNTA($D$5:$D187)</f>
        <v>183</v>
      </c>
      <c r="C187" s="42"/>
      <c r="D187" s="56" t="s">
        <v>244</v>
      </c>
      <c r="E187" s="7"/>
      <c r="F187" s="7" t="s">
        <v>35</v>
      </c>
      <c r="G187" s="4">
        <f t="shared" si="0"/>
        <v>45371</v>
      </c>
      <c r="H187" s="10" t="s">
        <v>544</v>
      </c>
    </row>
    <row r="188" spans="2:8" x14ac:dyDescent="0.25">
      <c r="B188" s="5">
        <f>COUNTA($D$5:$D188)</f>
        <v>184</v>
      </c>
      <c r="C188" s="42"/>
      <c r="D188" s="56" t="s">
        <v>245</v>
      </c>
      <c r="E188" s="7"/>
      <c r="F188" s="7" t="s">
        <v>35</v>
      </c>
      <c r="G188" s="4">
        <f t="shared" si="0"/>
        <v>45397</v>
      </c>
      <c r="H188" s="10" t="s">
        <v>544</v>
      </c>
    </row>
    <row r="189" spans="2:8" x14ac:dyDescent="0.25">
      <c r="B189" s="5">
        <f>COUNTA($D$5:$D189)</f>
        <v>185</v>
      </c>
      <c r="C189" s="42"/>
      <c r="D189" s="56" t="s">
        <v>246</v>
      </c>
      <c r="E189" s="7"/>
      <c r="F189" s="7" t="s">
        <v>35</v>
      </c>
      <c r="G189" s="4">
        <f t="shared" si="0"/>
        <v>45407</v>
      </c>
      <c r="H189" s="10" t="s">
        <v>544</v>
      </c>
    </row>
    <row r="190" spans="2:8" x14ac:dyDescent="0.25">
      <c r="B190" s="5">
        <f>COUNTA($D$5:$D190)</f>
        <v>186</v>
      </c>
      <c r="C190" s="42"/>
      <c r="D190" s="56" t="s">
        <v>247</v>
      </c>
      <c r="E190" s="7"/>
      <c r="F190" s="7" t="s">
        <v>35</v>
      </c>
      <c r="G190" s="4">
        <f t="shared" si="0"/>
        <v>45407</v>
      </c>
      <c r="H190" s="10" t="s">
        <v>544</v>
      </c>
    </row>
    <row r="191" spans="2:8" x14ac:dyDescent="0.25">
      <c r="B191" s="5">
        <f>COUNTA($D$5:$D191)</f>
        <v>187</v>
      </c>
      <c r="C191" s="42"/>
      <c r="D191" s="56" t="s">
        <v>248</v>
      </c>
      <c r="E191" s="7"/>
      <c r="F191" s="7" t="s">
        <v>35</v>
      </c>
      <c r="G191" s="4">
        <f t="shared" si="0"/>
        <v>45418</v>
      </c>
      <c r="H191" s="10" t="s">
        <v>544</v>
      </c>
    </row>
    <row r="192" spans="2:8" x14ac:dyDescent="0.25">
      <c r="B192" s="5">
        <f>COUNTA($D$5:$D192)</f>
        <v>188</v>
      </c>
      <c r="C192" s="42"/>
      <c r="D192" s="56" t="s">
        <v>249</v>
      </c>
      <c r="E192" s="7"/>
      <c r="F192" s="7" t="s">
        <v>35</v>
      </c>
      <c r="G192" s="4">
        <f t="shared" si="0"/>
        <v>45427</v>
      </c>
      <c r="H192" s="10" t="s">
        <v>544</v>
      </c>
    </row>
    <row r="193" spans="2:8" x14ac:dyDescent="0.25">
      <c r="B193" s="5">
        <f>COUNTA($D$5:$D193)</f>
        <v>189</v>
      </c>
      <c r="C193" s="42"/>
      <c r="D193" s="56" t="s">
        <v>250</v>
      </c>
      <c r="E193" s="7"/>
      <c r="F193" s="7" t="s">
        <v>35</v>
      </c>
      <c r="G193" s="4">
        <f t="shared" si="0"/>
        <v>45427</v>
      </c>
      <c r="H193" s="10" t="s">
        <v>544</v>
      </c>
    </row>
    <row r="194" spans="2:8" x14ac:dyDescent="0.25">
      <c r="B194" s="5">
        <f>COUNTA($D$5:$D194)</f>
        <v>190</v>
      </c>
      <c r="C194" s="42"/>
      <c r="D194" s="56" t="s">
        <v>251</v>
      </c>
      <c r="E194" s="7"/>
      <c r="F194" s="7" t="s">
        <v>35</v>
      </c>
      <c r="G194" s="4">
        <f t="shared" si="0"/>
        <v>45454</v>
      </c>
      <c r="H194" s="10" t="s">
        <v>544</v>
      </c>
    </row>
    <row r="195" spans="2:8" x14ac:dyDescent="0.25">
      <c r="B195" s="5">
        <f>COUNTA($D$5:$D195)</f>
        <v>191</v>
      </c>
      <c r="C195" s="42"/>
      <c r="D195" s="56" t="s">
        <v>252</v>
      </c>
      <c r="E195" s="7"/>
      <c r="F195" s="7" t="s">
        <v>35</v>
      </c>
      <c r="G195" s="4">
        <f t="shared" si="0"/>
        <v>45469</v>
      </c>
      <c r="H195" s="10" t="s">
        <v>544</v>
      </c>
    </row>
    <row r="196" spans="2:8" x14ac:dyDescent="0.25">
      <c r="B196" s="5">
        <f>COUNTA($D$5:$D196)</f>
        <v>192</v>
      </c>
      <c r="C196" s="42"/>
      <c r="D196" s="56" t="s">
        <v>253</v>
      </c>
      <c r="E196" s="7"/>
      <c r="F196" s="7" t="s">
        <v>35</v>
      </c>
      <c r="G196" s="4">
        <f t="shared" si="0"/>
        <v>45547</v>
      </c>
      <c r="H196" s="10" t="s">
        <v>544</v>
      </c>
    </row>
    <row r="197" spans="2:8" x14ac:dyDescent="0.25">
      <c r="B197" s="5">
        <f>COUNTA($D$5:$D197)</f>
        <v>193</v>
      </c>
      <c r="C197" s="42"/>
      <c r="D197" s="56" t="s">
        <v>254</v>
      </c>
      <c r="E197" s="7"/>
      <c r="F197" s="7" t="s">
        <v>35</v>
      </c>
      <c r="G197" s="4">
        <f t="shared" si="0"/>
        <v>45547</v>
      </c>
      <c r="H197" s="10" t="s">
        <v>544</v>
      </c>
    </row>
    <row r="198" spans="2:8" x14ac:dyDescent="0.25">
      <c r="B198" s="5">
        <f>COUNTA($D$5:$D198)</f>
        <v>194</v>
      </c>
      <c r="C198" s="42"/>
      <c r="D198" s="56" t="s">
        <v>255</v>
      </c>
      <c r="E198" s="7"/>
      <c r="F198" s="7" t="s">
        <v>35</v>
      </c>
      <c r="G198" s="4">
        <f t="shared" si="0"/>
        <v>45573</v>
      </c>
      <c r="H198" s="10" t="s">
        <v>544</v>
      </c>
    </row>
    <row r="199" spans="2:8" x14ac:dyDescent="0.25">
      <c r="B199" s="5">
        <f>COUNTA($D$5:$D199)</f>
        <v>195</v>
      </c>
      <c r="C199" s="42"/>
      <c r="D199" s="56" t="s">
        <v>256</v>
      </c>
      <c r="E199" s="7"/>
      <c r="F199" s="7" t="s">
        <v>35</v>
      </c>
      <c r="G199" s="4">
        <f t="shared" si="0"/>
        <v>45582</v>
      </c>
      <c r="H199" s="10" t="s">
        <v>544</v>
      </c>
    </row>
    <row r="200" spans="2:8" x14ac:dyDescent="0.25">
      <c r="B200" s="5">
        <f>COUNTA($D$5:$D200)</f>
        <v>196</v>
      </c>
      <c r="C200" s="42"/>
      <c r="D200" s="56" t="s">
        <v>257</v>
      </c>
      <c r="E200" s="7"/>
      <c r="F200" s="7" t="s">
        <v>35</v>
      </c>
      <c r="G200" s="4">
        <f t="shared" si="0"/>
        <v>45582</v>
      </c>
      <c r="H200" s="10" t="s">
        <v>544</v>
      </c>
    </row>
    <row r="201" spans="2:8" x14ac:dyDescent="0.25">
      <c r="B201" s="5">
        <f>COUNTA($D$5:$D201)</f>
        <v>197</v>
      </c>
      <c r="C201" s="42"/>
      <c r="D201" s="56" t="s">
        <v>258</v>
      </c>
      <c r="E201" s="7"/>
      <c r="F201" s="7" t="s">
        <v>35</v>
      </c>
      <c r="G201" s="4">
        <f t="shared" si="0"/>
        <v>45582</v>
      </c>
      <c r="H201" s="10" t="s">
        <v>544</v>
      </c>
    </row>
    <row r="202" spans="2:8" x14ac:dyDescent="0.25">
      <c r="B202" s="5">
        <f>COUNTA($D$5:$D202)</f>
        <v>198</v>
      </c>
      <c r="C202" s="42"/>
      <c r="D202" s="56" t="s">
        <v>259</v>
      </c>
      <c r="E202" s="7"/>
      <c r="F202" s="7" t="s">
        <v>35</v>
      </c>
      <c r="G202" s="4">
        <f t="shared" si="0"/>
        <v>45609</v>
      </c>
      <c r="H202" s="10" t="s">
        <v>544</v>
      </c>
    </row>
    <row r="203" spans="2:8" x14ac:dyDescent="0.25">
      <c r="B203" s="5">
        <f>COUNTA($D$5:$D203)</f>
        <v>199</v>
      </c>
      <c r="C203" s="42"/>
      <c r="D203" s="56" t="s">
        <v>260</v>
      </c>
      <c r="E203" s="7"/>
      <c r="F203" s="7" t="s">
        <v>35</v>
      </c>
      <c r="G203" s="4">
        <f t="shared" si="0"/>
        <v>45667</v>
      </c>
      <c r="H203" s="10" t="s">
        <v>544</v>
      </c>
    </row>
    <row r="204" spans="2:8" x14ac:dyDescent="0.25">
      <c r="B204" s="5">
        <f>COUNTA($D$5:$D204)</f>
        <v>200</v>
      </c>
      <c r="C204" s="42"/>
      <c r="D204" s="56" t="s">
        <v>261</v>
      </c>
      <c r="E204" s="7"/>
      <c r="F204" s="7" t="s">
        <v>35</v>
      </c>
      <c r="G204" s="4">
        <f t="shared" si="0"/>
        <v>65662</v>
      </c>
      <c r="H204" s="10" t="s">
        <v>544</v>
      </c>
    </row>
    <row r="205" spans="2:8" x14ac:dyDescent="0.25">
      <c r="B205" s="5">
        <f>COUNTA($D$5:$D205)</f>
        <v>201</v>
      </c>
      <c r="C205" s="42"/>
      <c r="D205" s="56" t="s">
        <v>262</v>
      </c>
      <c r="E205" s="7"/>
      <c r="F205" s="7" t="s">
        <v>35</v>
      </c>
      <c r="G205" s="4">
        <f t="shared" si="0"/>
        <v>65662</v>
      </c>
      <c r="H205" s="10" t="s">
        <v>544</v>
      </c>
    </row>
    <row r="206" spans="2:8" x14ac:dyDescent="0.25">
      <c r="B206" s="5">
        <f>COUNTA($D$5:$D206)</f>
        <v>202</v>
      </c>
      <c r="C206" s="42"/>
      <c r="D206" s="56" t="s">
        <v>263</v>
      </c>
      <c r="E206" s="7"/>
      <c r="F206" s="7" t="s">
        <v>35</v>
      </c>
      <c r="G206" s="4">
        <f t="shared" si="0"/>
        <v>65662</v>
      </c>
      <c r="H206" s="10" t="s">
        <v>544</v>
      </c>
    </row>
    <row r="207" spans="2:8" x14ac:dyDescent="0.25">
      <c r="B207" s="5">
        <f>COUNTA($D$5:$D207)</f>
        <v>203</v>
      </c>
      <c r="C207" s="42"/>
      <c r="D207" s="56" t="s">
        <v>264</v>
      </c>
      <c r="E207" s="7"/>
      <c r="F207" s="7" t="s">
        <v>35</v>
      </c>
      <c r="G207" s="4">
        <f t="shared" si="0"/>
        <v>65662</v>
      </c>
      <c r="H207" s="10" t="s">
        <v>544</v>
      </c>
    </row>
    <row r="208" spans="2:8" x14ac:dyDescent="0.25">
      <c r="B208" s="5">
        <f>COUNTA($D$5:$D208)</f>
        <v>204</v>
      </c>
      <c r="C208" s="42"/>
      <c r="D208" s="56" t="s">
        <v>265</v>
      </c>
      <c r="E208" s="7"/>
      <c r="F208" s="7" t="s">
        <v>35</v>
      </c>
      <c r="G208" s="4">
        <f t="shared" si="0"/>
        <v>65801</v>
      </c>
      <c r="H208" s="10" t="s">
        <v>544</v>
      </c>
    </row>
    <row r="209" spans="2:8" x14ac:dyDescent="0.25">
      <c r="B209" s="7">
        <f>COUNTA($D$5:$D209)</f>
        <v>205</v>
      </c>
      <c r="C209" s="42"/>
      <c r="D209" s="7" t="s">
        <v>266</v>
      </c>
      <c r="E209" s="7"/>
      <c r="F209" s="7" t="s">
        <v>267</v>
      </c>
      <c r="G209" s="4">
        <f t="shared" si="0"/>
        <v>44862</v>
      </c>
      <c r="H209" s="10" t="s">
        <v>544</v>
      </c>
    </row>
    <row r="210" spans="2:8" x14ac:dyDescent="0.25">
      <c r="B210" s="7">
        <f>COUNTA($D$5:$D210)</f>
        <v>206</v>
      </c>
      <c r="C210" s="42"/>
      <c r="D210" s="7" t="s">
        <v>268</v>
      </c>
      <c r="E210" s="7"/>
      <c r="F210" s="7" t="s">
        <v>269</v>
      </c>
      <c r="G210" s="4">
        <f t="shared" si="0"/>
        <v>44862</v>
      </c>
      <c r="H210" s="10" t="s">
        <v>544</v>
      </c>
    </row>
    <row r="211" spans="2:8" x14ac:dyDescent="0.25">
      <c r="B211" s="7">
        <f>COUNTA($D$5:$D211)</f>
        <v>207</v>
      </c>
      <c r="C211" s="42"/>
      <c r="D211" s="7" t="s">
        <v>270</v>
      </c>
      <c r="E211" s="7"/>
      <c r="F211" s="7" t="s">
        <v>271</v>
      </c>
      <c r="G211" s="4">
        <f t="shared" si="0"/>
        <v>44862</v>
      </c>
      <c r="H211" s="10" t="s">
        <v>544</v>
      </c>
    </row>
    <row r="212" spans="2:8" x14ac:dyDescent="0.25">
      <c r="B212" s="7">
        <f>COUNTA($D$5:$D212)</f>
        <v>208</v>
      </c>
      <c r="C212" s="42"/>
      <c r="D212" s="7" t="s">
        <v>272</v>
      </c>
      <c r="E212" s="7"/>
      <c r="F212" s="7" t="s">
        <v>273</v>
      </c>
      <c r="G212" s="4">
        <f t="shared" si="0"/>
        <v>44862</v>
      </c>
      <c r="H212" s="10" t="s">
        <v>544</v>
      </c>
    </row>
    <row r="213" spans="2:8" x14ac:dyDescent="0.25">
      <c r="B213" s="7">
        <f>COUNTA($D$5:$D213)</f>
        <v>209</v>
      </c>
      <c r="C213" s="42"/>
      <c r="D213" s="7" t="s">
        <v>274</v>
      </c>
      <c r="E213" s="7"/>
      <c r="F213" s="7" t="s">
        <v>275</v>
      </c>
      <c r="G213" s="4">
        <f t="shared" si="0"/>
        <v>44862</v>
      </c>
      <c r="H213" s="10" t="s">
        <v>544</v>
      </c>
    </row>
    <row r="214" spans="2:8" x14ac:dyDescent="0.25">
      <c r="B214" s="7">
        <f>COUNTA($D$5:$D214)</f>
        <v>210</v>
      </c>
      <c r="C214" s="42"/>
      <c r="D214" s="7" t="s">
        <v>276</v>
      </c>
      <c r="E214" s="7"/>
      <c r="F214" s="7" t="s">
        <v>277</v>
      </c>
      <c r="G214" s="4">
        <f t="shared" si="0"/>
        <v>44862</v>
      </c>
      <c r="H214" s="10" t="s">
        <v>544</v>
      </c>
    </row>
    <row r="215" spans="2:8" x14ac:dyDescent="0.25">
      <c r="B215" s="7">
        <f>COUNTA($D$5:$D215)</f>
        <v>211</v>
      </c>
      <c r="C215" s="42"/>
      <c r="D215" s="7" t="s">
        <v>278</v>
      </c>
      <c r="E215" s="7"/>
      <c r="F215" s="7" t="s">
        <v>279</v>
      </c>
      <c r="G215" s="4">
        <f t="shared" si="0"/>
        <v>44862</v>
      </c>
      <c r="H215" s="10" t="s">
        <v>544</v>
      </c>
    </row>
    <row r="216" spans="2:8" x14ac:dyDescent="0.25">
      <c r="B216" s="7">
        <f>COUNTA($D$5:$D216)</f>
        <v>212</v>
      </c>
      <c r="C216" s="42"/>
      <c r="D216" s="7" t="s">
        <v>280</v>
      </c>
      <c r="E216" s="7"/>
      <c r="F216" s="7" t="s">
        <v>281</v>
      </c>
      <c r="G216" s="4">
        <f t="shared" si="0"/>
        <v>45030</v>
      </c>
      <c r="H216" s="10" t="s">
        <v>544</v>
      </c>
    </row>
    <row r="217" spans="2:8" x14ac:dyDescent="0.25">
      <c r="B217" s="7">
        <f>COUNTA($D$5:$D217)</f>
        <v>213</v>
      </c>
      <c r="C217" s="42"/>
      <c r="D217" s="7" t="s">
        <v>282</v>
      </c>
      <c r="E217" s="7"/>
      <c r="F217" s="7" t="s">
        <v>283</v>
      </c>
      <c r="G217" s="4">
        <f t="shared" si="0"/>
        <v>45030</v>
      </c>
      <c r="H217" s="10" t="s">
        <v>544</v>
      </c>
    </row>
    <row r="218" spans="2:8" x14ac:dyDescent="0.25">
      <c r="B218" s="7">
        <f>COUNTA($D$5:$D218)</f>
        <v>214</v>
      </c>
      <c r="C218" s="42"/>
      <c r="D218" s="7" t="s">
        <v>284</v>
      </c>
      <c r="E218" s="7"/>
      <c r="F218" s="7" t="s">
        <v>285</v>
      </c>
      <c r="G218" s="4">
        <f t="shared" si="0"/>
        <v>45030</v>
      </c>
      <c r="H218" s="10" t="s">
        <v>544</v>
      </c>
    </row>
    <row r="219" spans="2:8" x14ac:dyDescent="0.25">
      <c r="B219" s="7">
        <f>COUNTA($D$5:$D219)</f>
        <v>215</v>
      </c>
      <c r="C219" s="42"/>
      <c r="D219" s="7" t="s">
        <v>286</v>
      </c>
      <c r="E219" s="7"/>
      <c r="F219" s="7" t="s">
        <v>287</v>
      </c>
      <c r="G219" s="4">
        <f t="shared" si="0"/>
        <v>45002</v>
      </c>
      <c r="H219" s="10" t="s">
        <v>544</v>
      </c>
    </row>
    <row r="220" spans="2:8" x14ac:dyDescent="0.25">
      <c r="B220" s="7">
        <f>COUNTA($D$5:$D220)</f>
        <v>216</v>
      </c>
      <c r="C220" s="42"/>
      <c r="D220" s="7" t="s">
        <v>288</v>
      </c>
      <c r="E220" s="7"/>
      <c r="F220" s="7" t="s">
        <v>289</v>
      </c>
      <c r="G220" s="4">
        <f t="shared" si="0"/>
        <v>45077</v>
      </c>
      <c r="H220" s="10" t="s">
        <v>544</v>
      </c>
    </row>
    <row r="221" spans="2:8" x14ac:dyDescent="0.25">
      <c r="B221" s="7">
        <f>COUNTA($D$5:$D221)</f>
        <v>217</v>
      </c>
      <c r="C221" s="42"/>
      <c r="D221" s="7" t="s">
        <v>290</v>
      </c>
      <c r="E221" s="7"/>
      <c r="F221" s="7" t="s">
        <v>291</v>
      </c>
      <c r="G221" s="4">
        <f t="shared" si="0"/>
        <v>45114</v>
      </c>
      <c r="H221" s="10" t="s">
        <v>544</v>
      </c>
    </row>
    <row r="222" spans="2:8" x14ac:dyDescent="0.25">
      <c r="B222" s="7">
        <f>COUNTA($D$5:$D222)</f>
        <v>218</v>
      </c>
      <c r="C222" s="42"/>
      <c r="D222" s="7" t="s">
        <v>292</v>
      </c>
      <c r="E222" s="7"/>
      <c r="F222" s="7" t="s">
        <v>293</v>
      </c>
      <c r="G222" s="4">
        <f t="shared" si="0"/>
        <v>45432</v>
      </c>
      <c r="H222" s="10" t="s">
        <v>544</v>
      </c>
    </row>
    <row r="223" spans="2:8" x14ac:dyDescent="0.25">
      <c r="B223" s="7">
        <f>COUNTA($D$5:$D223)</f>
        <v>219</v>
      </c>
      <c r="C223" s="42"/>
      <c r="D223" s="7" t="s">
        <v>294</v>
      </c>
      <c r="E223" s="7"/>
      <c r="F223" s="7" t="s">
        <v>295</v>
      </c>
      <c r="G223" s="4">
        <f t="shared" si="0"/>
        <v>45481</v>
      </c>
      <c r="H223" s="10" t="s">
        <v>544</v>
      </c>
    </row>
    <row r="224" spans="2:8" x14ac:dyDescent="0.25">
      <c r="B224" s="7">
        <f>COUNTA($D$5:$D224)</f>
        <v>220</v>
      </c>
      <c r="C224" s="42"/>
      <c r="D224" s="7" t="s">
        <v>296</v>
      </c>
      <c r="E224" s="7"/>
      <c r="F224" s="7" t="s">
        <v>297</v>
      </c>
      <c r="G224" s="4">
        <f t="shared" si="0"/>
        <v>45481</v>
      </c>
      <c r="H224" s="10" t="s">
        <v>544</v>
      </c>
    </row>
    <row r="225" spans="2:8" x14ac:dyDescent="0.25">
      <c r="B225" s="7">
        <f>COUNTA($D$5:$D225)</f>
        <v>221</v>
      </c>
      <c r="C225" s="42"/>
      <c r="D225" s="7" t="s">
        <v>298</v>
      </c>
      <c r="E225" s="7"/>
      <c r="F225" s="7" t="s">
        <v>299</v>
      </c>
      <c r="G225" s="4">
        <f t="shared" si="0"/>
        <v>44825</v>
      </c>
      <c r="H225" s="10" t="s">
        <v>544</v>
      </c>
    </row>
    <row r="226" spans="2:8" x14ac:dyDescent="0.25">
      <c r="B226" s="7">
        <f>COUNTA($D$5:$D226)</f>
        <v>222</v>
      </c>
      <c r="C226" s="42"/>
      <c r="D226" s="7" t="s">
        <v>300</v>
      </c>
      <c r="E226" s="7"/>
      <c r="F226" s="7" t="s">
        <v>299</v>
      </c>
      <c r="G226" s="4">
        <f t="shared" si="0"/>
        <v>44825</v>
      </c>
      <c r="H226" s="10" t="s">
        <v>544</v>
      </c>
    </row>
    <row r="227" spans="2:8" x14ac:dyDescent="0.25">
      <c r="B227" s="7">
        <f>COUNTA($D$5:$D227)</f>
        <v>223</v>
      </c>
      <c r="C227" s="42"/>
      <c r="D227" s="7" t="s">
        <v>301</v>
      </c>
      <c r="E227" s="7"/>
      <c r="F227" s="7" t="s">
        <v>299</v>
      </c>
      <c r="G227" s="4">
        <f t="shared" si="0"/>
        <v>44825</v>
      </c>
      <c r="H227" s="10" t="s">
        <v>544</v>
      </c>
    </row>
    <row r="228" spans="2:8" x14ac:dyDescent="0.25">
      <c r="B228" s="7">
        <f>COUNTA($D$5:$D228)</f>
        <v>224</v>
      </c>
      <c r="C228" s="42"/>
      <c r="D228" s="7" t="s">
        <v>302</v>
      </c>
      <c r="E228" s="7"/>
      <c r="F228" s="7" t="s">
        <v>299</v>
      </c>
      <c r="G228" s="4">
        <f t="shared" si="0"/>
        <v>44825</v>
      </c>
      <c r="H228" s="10" t="s">
        <v>544</v>
      </c>
    </row>
    <row r="229" spans="2:8" x14ac:dyDescent="0.25">
      <c r="B229" s="7">
        <f>COUNTA($D$5:$D229)</f>
        <v>225</v>
      </c>
      <c r="C229" s="42"/>
      <c r="D229" s="7" t="s">
        <v>303</v>
      </c>
      <c r="E229" s="7"/>
      <c r="F229" s="7" t="s">
        <v>299</v>
      </c>
      <c r="G229" s="4">
        <f t="shared" si="0"/>
        <v>44825</v>
      </c>
      <c r="H229" s="10" t="s">
        <v>544</v>
      </c>
    </row>
    <row r="230" spans="2:8" x14ac:dyDescent="0.25">
      <c r="B230" s="7">
        <f>COUNTA($D$5:$D230)</f>
        <v>226</v>
      </c>
      <c r="C230" s="42"/>
      <c r="D230" s="7" t="s">
        <v>304</v>
      </c>
      <c r="E230" s="7"/>
      <c r="F230" s="7" t="s">
        <v>305</v>
      </c>
      <c r="G230" s="4">
        <f t="shared" si="0"/>
        <v>44875</v>
      </c>
      <c r="H230" s="10" t="s">
        <v>544</v>
      </c>
    </row>
    <row r="231" spans="2:8" x14ac:dyDescent="0.25">
      <c r="B231" s="7">
        <f>COUNTA($D$5:$D231)</f>
        <v>227</v>
      </c>
      <c r="C231" s="42"/>
      <c r="D231" s="7" t="s">
        <v>306</v>
      </c>
      <c r="E231" s="7"/>
      <c r="F231" s="7" t="s">
        <v>305</v>
      </c>
      <c r="G231" s="4">
        <f t="shared" si="0"/>
        <v>44875</v>
      </c>
      <c r="H231" s="10" t="s">
        <v>544</v>
      </c>
    </row>
    <row r="232" spans="2:8" x14ac:dyDescent="0.25">
      <c r="B232" s="7">
        <f>COUNTA($D$5:$D232)</f>
        <v>228</v>
      </c>
      <c r="C232" s="42"/>
      <c r="D232" s="7" t="s">
        <v>307</v>
      </c>
      <c r="E232" s="7"/>
      <c r="F232" s="7" t="s">
        <v>305</v>
      </c>
      <c r="G232" s="4">
        <f t="shared" si="0"/>
        <v>44875</v>
      </c>
      <c r="H232" s="10" t="s">
        <v>544</v>
      </c>
    </row>
    <row r="233" spans="2:8" x14ac:dyDescent="0.25">
      <c r="B233" s="7">
        <f>COUNTA($D$5:$D233)</f>
        <v>229</v>
      </c>
      <c r="C233" s="42"/>
      <c r="D233" s="7" t="s">
        <v>308</v>
      </c>
      <c r="E233" s="7"/>
      <c r="F233" s="7" t="s">
        <v>305</v>
      </c>
      <c r="G233" s="4">
        <f t="shared" si="0"/>
        <v>44875</v>
      </c>
      <c r="H233" s="10" t="s">
        <v>544</v>
      </c>
    </row>
    <row r="234" spans="2:8" x14ac:dyDescent="0.25">
      <c r="B234" s="7">
        <f>COUNTA($D$5:$D234)</f>
        <v>230</v>
      </c>
      <c r="C234" s="42"/>
      <c r="D234" s="7" t="s">
        <v>309</v>
      </c>
      <c r="E234" s="7"/>
      <c r="F234" s="7" t="s">
        <v>305</v>
      </c>
      <c r="G234" s="4">
        <f t="shared" si="0"/>
        <v>44875</v>
      </c>
      <c r="H234" s="10" t="s">
        <v>544</v>
      </c>
    </row>
    <row r="235" spans="2:8" x14ac:dyDescent="0.25">
      <c r="B235" s="7">
        <f>COUNTA($D$5:$D235)</f>
        <v>231</v>
      </c>
      <c r="C235" s="42"/>
      <c r="D235" s="7" t="s">
        <v>310</v>
      </c>
      <c r="E235" s="7"/>
      <c r="F235" s="7" t="s">
        <v>305</v>
      </c>
      <c r="G235" s="4">
        <f t="shared" si="0"/>
        <v>44875</v>
      </c>
      <c r="H235" s="10" t="s">
        <v>544</v>
      </c>
    </row>
    <row r="236" spans="2:8" x14ac:dyDescent="0.25">
      <c r="B236" s="7">
        <f>COUNTA($D$5:$D236)</f>
        <v>232</v>
      </c>
      <c r="C236" s="42"/>
      <c r="D236" s="7" t="s">
        <v>311</v>
      </c>
      <c r="E236" s="7"/>
      <c r="F236" s="7" t="s">
        <v>312</v>
      </c>
      <c r="G236" s="4">
        <f t="shared" si="0"/>
        <v>44938</v>
      </c>
      <c r="H236" s="10" t="s">
        <v>544</v>
      </c>
    </row>
    <row r="237" spans="2:8" x14ac:dyDescent="0.25">
      <c r="B237" s="7">
        <f>COUNTA($D$5:$D237)</f>
        <v>233</v>
      </c>
      <c r="C237" s="42"/>
      <c r="D237" s="7" t="s">
        <v>313</v>
      </c>
      <c r="E237" s="7"/>
      <c r="F237" s="7" t="s">
        <v>314</v>
      </c>
      <c r="G237" s="4">
        <f t="shared" si="0"/>
        <v>44938</v>
      </c>
      <c r="H237" s="10" t="s">
        <v>544</v>
      </c>
    </row>
    <row r="238" spans="2:8" x14ac:dyDescent="0.25">
      <c r="B238" s="7">
        <f>COUNTA($D$5:$D238)</f>
        <v>234</v>
      </c>
      <c r="C238" s="42"/>
      <c r="D238" s="7" t="s">
        <v>315</v>
      </c>
      <c r="E238" s="7"/>
      <c r="F238" s="7" t="s">
        <v>316</v>
      </c>
      <c r="G238" s="4">
        <f t="shared" si="0"/>
        <v>44938</v>
      </c>
      <c r="H238" s="10" t="s">
        <v>544</v>
      </c>
    </row>
    <row r="239" spans="2:8" x14ac:dyDescent="0.25">
      <c r="B239" s="7">
        <f>COUNTA($D$5:$D239)</f>
        <v>235</v>
      </c>
      <c r="C239" s="42"/>
      <c r="D239" s="7" t="s">
        <v>317</v>
      </c>
      <c r="E239" s="7"/>
      <c r="F239" s="7" t="s">
        <v>318</v>
      </c>
      <c r="G239" s="4">
        <f t="shared" si="0"/>
        <v>44938</v>
      </c>
      <c r="H239" s="10" t="s">
        <v>544</v>
      </c>
    </row>
    <row r="240" spans="2:8" x14ac:dyDescent="0.25">
      <c r="B240" s="7">
        <f>COUNTA($D$5:$D240)</f>
        <v>236</v>
      </c>
      <c r="C240" s="42"/>
      <c r="D240" s="7" t="s">
        <v>319</v>
      </c>
      <c r="E240" s="7"/>
      <c r="F240" s="7" t="s">
        <v>320</v>
      </c>
      <c r="G240" s="4">
        <f t="shared" si="0"/>
        <v>44938</v>
      </c>
      <c r="H240" s="10" t="s">
        <v>544</v>
      </c>
    </row>
    <row r="241" spans="2:8" x14ac:dyDescent="0.25">
      <c r="B241" s="7">
        <f>COUNTA($D$5:$D241)</f>
        <v>237</v>
      </c>
      <c r="C241" s="42"/>
      <c r="D241" s="7" t="s">
        <v>321</v>
      </c>
      <c r="E241" s="7"/>
      <c r="F241" s="7" t="s">
        <v>322</v>
      </c>
      <c r="G241" s="4">
        <f t="shared" si="0"/>
        <v>44938</v>
      </c>
      <c r="H241" s="10" t="s">
        <v>544</v>
      </c>
    </row>
    <row r="242" spans="2:8" x14ac:dyDescent="0.25">
      <c r="B242" s="7">
        <f>COUNTA($D$5:$D242)</f>
        <v>238</v>
      </c>
      <c r="C242" s="42"/>
      <c r="D242" s="7" t="s">
        <v>323</v>
      </c>
      <c r="E242" s="7"/>
      <c r="F242" s="7" t="s">
        <v>324</v>
      </c>
      <c r="G242" s="4">
        <f t="shared" si="0"/>
        <v>44938</v>
      </c>
      <c r="H242" s="10" t="s">
        <v>544</v>
      </c>
    </row>
    <row r="243" spans="2:8" x14ac:dyDescent="0.25">
      <c r="B243" s="7">
        <f>COUNTA($D$5:$D243)</f>
        <v>239</v>
      </c>
      <c r="C243" s="42"/>
      <c r="D243" s="7" t="s">
        <v>325</v>
      </c>
      <c r="E243" s="7"/>
      <c r="F243" s="7" t="s">
        <v>326</v>
      </c>
      <c r="G243" s="4">
        <f t="shared" si="0"/>
        <v>44938</v>
      </c>
      <c r="H243" s="10" t="s">
        <v>544</v>
      </c>
    </row>
    <row r="244" spans="2:8" x14ac:dyDescent="0.25">
      <c r="B244" s="7">
        <f>COUNTA($D$5:$D244)</f>
        <v>240</v>
      </c>
      <c r="C244" s="42"/>
      <c r="D244" s="7" t="s">
        <v>327</v>
      </c>
      <c r="E244" s="7"/>
      <c r="F244" s="7" t="s">
        <v>328</v>
      </c>
      <c r="G244" s="4">
        <f t="shared" si="0"/>
        <v>45288</v>
      </c>
      <c r="H244" s="10" t="s">
        <v>544</v>
      </c>
    </row>
    <row r="245" spans="2:8" x14ac:dyDescent="0.25">
      <c r="B245" s="7">
        <f>COUNTA($D$5:$D245)</f>
        <v>241</v>
      </c>
      <c r="C245" s="42"/>
      <c r="D245" s="7" t="s">
        <v>329</v>
      </c>
      <c r="E245" s="7"/>
      <c r="F245" s="7" t="s">
        <v>330</v>
      </c>
      <c r="G245" s="4">
        <f t="shared" si="0"/>
        <v>45404</v>
      </c>
      <c r="H245" s="10" t="s">
        <v>544</v>
      </c>
    </row>
    <row r="246" spans="2:8" x14ac:dyDescent="0.25">
      <c r="B246" s="7">
        <f>COUNTA($D$5:$D246)</f>
        <v>242</v>
      </c>
      <c r="C246" s="42"/>
      <c r="D246" s="7" t="s">
        <v>331</v>
      </c>
      <c r="E246" s="7"/>
      <c r="F246" s="7" t="s">
        <v>332</v>
      </c>
      <c r="G246" s="4">
        <f t="shared" si="0"/>
        <v>45404</v>
      </c>
      <c r="H246" s="10" t="s">
        <v>544</v>
      </c>
    </row>
    <row r="247" spans="2:8" x14ac:dyDescent="0.25">
      <c r="B247" s="7">
        <f>COUNTA($D$5:$D247)</f>
        <v>243</v>
      </c>
      <c r="C247" s="42"/>
      <c r="D247" s="7" t="s">
        <v>333</v>
      </c>
      <c r="E247" s="7"/>
      <c r="F247" s="7" t="s">
        <v>334</v>
      </c>
      <c r="G247" s="4">
        <f t="shared" si="0"/>
        <v>45443</v>
      </c>
      <c r="H247" s="10" t="s">
        <v>544</v>
      </c>
    </row>
    <row r="248" spans="2:8" x14ac:dyDescent="0.25">
      <c r="B248" s="7">
        <f>COUNTA($D$5:$D248)</f>
        <v>244</v>
      </c>
      <c r="C248" s="42"/>
      <c r="D248" s="7" t="s">
        <v>335</v>
      </c>
      <c r="E248" s="7"/>
      <c r="F248" s="7" t="s">
        <v>336</v>
      </c>
      <c r="G248" s="4">
        <f t="shared" si="0"/>
        <v>45583</v>
      </c>
      <c r="H248" s="10" t="s">
        <v>544</v>
      </c>
    </row>
    <row r="249" spans="2:8" x14ac:dyDescent="0.25">
      <c r="B249" s="7">
        <f>COUNTA($D$5:$D249)</f>
        <v>245</v>
      </c>
      <c r="C249" s="42"/>
      <c r="D249" s="7" t="s">
        <v>337</v>
      </c>
      <c r="E249" s="7"/>
      <c r="F249" s="7" t="s">
        <v>338</v>
      </c>
      <c r="G249" s="4">
        <f t="shared" si="0"/>
        <v>45583</v>
      </c>
      <c r="H249" s="10" t="s">
        <v>544</v>
      </c>
    </row>
    <row r="250" spans="2:8" s="6" customFormat="1" hidden="1" x14ac:dyDescent="0.25">
      <c r="B250" s="7">
        <f>COUNTA($D$5:$D250)</f>
        <v>246</v>
      </c>
      <c r="C250" s="41" t="s">
        <v>626</v>
      </c>
      <c r="D250" s="7" t="s">
        <v>340</v>
      </c>
      <c r="E250" s="7">
        <v>18021198</v>
      </c>
      <c r="F250" s="7" t="s">
        <v>412</v>
      </c>
      <c r="G250" s="11">
        <f>DATE(MID($D250,18,4),MID($D250,15,2),1)</f>
        <v>44562</v>
      </c>
      <c r="H250" s="12" t="s">
        <v>543</v>
      </c>
    </row>
    <row r="251" spans="2:8" s="6" customFormat="1" hidden="1" x14ac:dyDescent="0.25">
      <c r="B251" s="7">
        <f>COUNTA($D$5:$D251)</f>
        <v>247</v>
      </c>
      <c r="C251" s="41" t="s">
        <v>627</v>
      </c>
      <c r="D251" s="7" t="s">
        <v>341</v>
      </c>
      <c r="E251" s="7">
        <v>18021209</v>
      </c>
      <c r="F251" s="7" t="s">
        <v>413</v>
      </c>
      <c r="G251" s="11">
        <f t="shared" ref="G251:G314" si="1">DATE(MID($D251,18,4),MID($D251,15,2),1)</f>
        <v>44593</v>
      </c>
      <c r="H251" s="12" t="s">
        <v>543</v>
      </c>
    </row>
    <row r="252" spans="2:8" s="6" customFormat="1" hidden="1" x14ac:dyDescent="0.25">
      <c r="B252" s="7">
        <f>COUNTA($D$5:$D252)</f>
        <v>248</v>
      </c>
      <c r="C252" s="41" t="s">
        <v>628</v>
      </c>
      <c r="D252" s="7" t="s">
        <v>342</v>
      </c>
      <c r="E252" s="7">
        <v>18021218</v>
      </c>
      <c r="F252" s="7" t="s">
        <v>414</v>
      </c>
      <c r="G252" s="11">
        <f t="shared" si="1"/>
        <v>44621</v>
      </c>
      <c r="H252" s="12" t="s">
        <v>543</v>
      </c>
    </row>
    <row r="253" spans="2:8" s="6" customFormat="1" hidden="1" x14ac:dyDescent="0.25">
      <c r="B253" s="7">
        <f>COUNTA($D$5:$D253)</f>
        <v>249</v>
      </c>
      <c r="C253" s="41" t="s">
        <v>629</v>
      </c>
      <c r="D253" s="7" t="s">
        <v>343</v>
      </c>
      <c r="E253" s="7">
        <v>18021226</v>
      </c>
      <c r="F253" s="7" t="s">
        <v>415</v>
      </c>
      <c r="G253" s="11">
        <f t="shared" si="1"/>
        <v>44652</v>
      </c>
      <c r="H253" s="12" t="s">
        <v>543</v>
      </c>
    </row>
    <row r="254" spans="2:8" s="6" customFormat="1" hidden="1" x14ac:dyDescent="0.25">
      <c r="B254" s="7">
        <f>COUNTA($D$5:$D254)</f>
        <v>250</v>
      </c>
      <c r="C254" s="41" t="s">
        <v>630</v>
      </c>
      <c r="D254" s="7" t="s">
        <v>344</v>
      </c>
      <c r="E254" s="7">
        <v>18021243</v>
      </c>
      <c r="F254" s="7" t="s">
        <v>416</v>
      </c>
      <c r="G254" s="11">
        <f t="shared" si="1"/>
        <v>44682</v>
      </c>
      <c r="H254" s="12" t="s">
        <v>543</v>
      </c>
    </row>
    <row r="255" spans="2:8" s="6" customFormat="1" hidden="1" x14ac:dyDescent="0.25">
      <c r="B255" s="7">
        <f>COUNTA($D$5:$D255)</f>
        <v>251</v>
      </c>
      <c r="C255" s="41" t="s">
        <v>631</v>
      </c>
      <c r="D255" s="7" t="s">
        <v>345</v>
      </c>
      <c r="E255" s="7">
        <v>18021256</v>
      </c>
      <c r="F255" s="7" t="s">
        <v>417</v>
      </c>
      <c r="G255" s="11">
        <f t="shared" si="1"/>
        <v>44713</v>
      </c>
      <c r="H255" s="12" t="s">
        <v>543</v>
      </c>
    </row>
    <row r="256" spans="2:8" s="6" customFormat="1" hidden="1" x14ac:dyDescent="0.25">
      <c r="B256" s="7">
        <f>COUNTA($D$5:$D256)</f>
        <v>252</v>
      </c>
      <c r="C256" s="41" t="s">
        <v>632</v>
      </c>
      <c r="D256" s="7" t="s">
        <v>346</v>
      </c>
      <c r="E256" s="7">
        <v>18021295</v>
      </c>
      <c r="F256" s="7" t="s">
        <v>418</v>
      </c>
      <c r="G256" s="11">
        <f t="shared" si="1"/>
        <v>44743</v>
      </c>
      <c r="H256" s="12" t="s">
        <v>543</v>
      </c>
    </row>
    <row r="257" spans="2:8" s="6" customFormat="1" hidden="1" x14ac:dyDescent="0.25">
      <c r="B257" s="7">
        <f>COUNTA($D$5:$D257)</f>
        <v>253</v>
      </c>
      <c r="C257" s="41" t="s">
        <v>633</v>
      </c>
      <c r="D257" s="7" t="s">
        <v>347</v>
      </c>
      <c r="E257" s="7">
        <v>18021306</v>
      </c>
      <c r="F257" s="7" t="s">
        <v>419</v>
      </c>
      <c r="G257" s="11">
        <f t="shared" si="1"/>
        <v>44774</v>
      </c>
      <c r="H257" s="12" t="s">
        <v>543</v>
      </c>
    </row>
    <row r="258" spans="2:8" s="6" customFormat="1" hidden="1" x14ac:dyDescent="0.25">
      <c r="B258" s="7">
        <f>COUNTA($D$5:$D258)</f>
        <v>254</v>
      </c>
      <c r="C258" s="41" t="s">
        <v>634</v>
      </c>
      <c r="D258" s="7" t="s">
        <v>348</v>
      </c>
      <c r="E258" s="7">
        <v>18021318</v>
      </c>
      <c r="F258" s="7" t="s">
        <v>420</v>
      </c>
      <c r="G258" s="11">
        <f t="shared" si="1"/>
        <v>44805</v>
      </c>
      <c r="H258" s="12" t="s">
        <v>543</v>
      </c>
    </row>
    <row r="259" spans="2:8" s="6" customFormat="1" hidden="1" x14ac:dyDescent="0.25">
      <c r="B259" s="7">
        <f>COUNTA($D$5:$D259)</f>
        <v>255</v>
      </c>
      <c r="C259" s="41" t="s">
        <v>635</v>
      </c>
      <c r="D259" s="7" t="s">
        <v>349</v>
      </c>
      <c r="E259" s="7">
        <v>18021326</v>
      </c>
      <c r="F259" s="7" t="s">
        <v>421</v>
      </c>
      <c r="G259" s="11">
        <f t="shared" si="1"/>
        <v>44835</v>
      </c>
      <c r="H259" s="12" t="s">
        <v>543</v>
      </c>
    </row>
    <row r="260" spans="2:8" s="6" customFormat="1" hidden="1" x14ac:dyDescent="0.25">
      <c r="B260" s="7">
        <f>COUNTA($D$5:$D260)</f>
        <v>256</v>
      </c>
      <c r="C260" s="41" t="s">
        <v>636</v>
      </c>
      <c r="D260" s="7" t="s">
        <v>350</v>
      </c>
      <c r="E260" s="7">
        <v>18021342</v>
      </c>
      <c r="F260" s="7" t="s">
        <v>422</v>
      </c>
      <c r="G260" s="11">
        <f t="shared" si="1"/>
        <v>44866</v>
      </c>
      <c r="H260" s="12" t="s">
        <v>543</v>
      </c>
    </row>
    <row r="261" spans="2:8" s="6" customFormat="1" hidden="1" x14ac:dyDescent="0.25">
      <c r="B261" s="7">
        <f>COUNTA($D$5:$D261)</f>
        <v>257</v>
      </c>
      <c r="C261" s="41" t="s">
        <v>637</v>
      </c>
      <c r="D261" s="7" t="s">
        <v>351</v>
      </c>
      <c r="E261" s="7">
        <v>18021372</v>
      </c>
      <c r="F261" s="7" t="s">
        <v>423</v>
      </c>
      <c r="G261" s="11">
        <f t="shared" si="1"/>
        <v>44896</v>
      </c>
      <c r="H261" s="12" t="s">
        <v>543</v>
      </c>
    </row>
    <row r="262" spans="2:8" s="6" customFormat="1" hidden="1" x14ac:dyDescent="0.25">
      <c r="B262" s="7">
        <f>COUNTA($D$5:$D262)</f>
        <v>258</v>
      </c>
      <c r="C262" s="41" t="s">
        <v>638</v>
      </c>
      <c r="D262" s="7" t="s">
        <v>352</v>
      </c>
      <c r="E262" s="7">
        <v>18021384</v>
      </c>
      <c r="F262" s="7" t="s">
        <v>424</v>
      </c>
      <c r="G262" s="11">
        <f t="shared" si="1"/>
        <v>44927</v>
      </c>
      <c r="H262" s="12" t="s">
        <v>543</v>
      </c>
    </row>
    <row r="263" spans="2:8" s="6" customFormat="1" hidden="1" x14ac:dyDescent="0.25">
      <c r="B263" s="7">
        <f>COUNTA($D$5:$D263)</f>
        <v>259</v>
      </c>
      <c r="C263" s="41" t="s">
        <v>639</v>
      </c>
      <c r="D263" s="7" t="s">
        <v>353</v>
      </c>
      <c r="E263" s="7">
        <v>18021398</v>
      </c>
      <c r="F263" s="7" t="s">
        <v>425</v>
      </c>
      <c r="G263" s="11">
        <f t="shared" si="1"/>
        <v>44958</v>
      </c>
      <c r="H263" s="12" t="s">
        <v>543</v>
      </c>
    </row>
    <row r="264" spans="2:8" s="6" customFormat="1" hidden="1" x14ac:dyDescent="0.25">
      <c r="B264" s="7">
        <f>COUNTA($D$5:$D264)</f>
        <v>260</v>
      </c>
      <c r="C264" s="41" t="s">
        <v>640</v>
      </c>
      <c r="D264" s="7" t="s">
        <v>354</v>
      </c>
      <c r="E264" s="7">
        <v>18021409</v>
      </c>
      <c r="F264" s="7" t="s">
        <v>426</v>
      </c>
      <c r="G264" s="11">
        <f t="shared" si="1"/>
        <v>44986</v>
      </c>
      <c r="H264" s="12" t="s">
        <v>543</v>
      </c>
    </row>
    <row r="265" spans="2:8" s="6" customFormat="1" hidden="1" x14ac:dyDescent="0.25">
      <c r="B265" s="7">
        <f>COUNTA($D$5:$D265)</f>
        <v>261</v>
      </c>
      <c r="C265" s="41" t="s">
        <v>641</v>
      </c>
      <c r="D265" s="7" t="s">
        <v>355</v>
      </c>
      <c r="E265" s="7">
        <v>18021414</v>
      </c>
      <c r="F265" s="7" t="s">
        <v>427</v>
      </c>
      <c r="G265" s="11">
        <f t="shared" si="1"/>
        <v>45017</v>
      </c>
      <c r="H265" s="12" t="s">
        <v>543</v>
      </c>
    </row>
    <row r="266" spans="2:8" s="6" customFormat="1" hidden="1" x14ac:dyDescent="0.25">
      <c r="B266" s="7">
        <f>COUNTA($D$5:$D266)</f>
        <v>262</v>
      </c>
      <c r="C266" s="41" t="s">
        <v>642</v>
      </c>
      <c r="D266" s="7" t="s">
        <v>356</v>
      </c>
      <c r="E266" s="7">
        <v>18021441</v>
      </c>
      <c r="F266" s="7" t="s">
        <v>428</v>
      </c>
      <c r="G266" s="11">
        <f t="shared" si="1"/>
        <v>45047</v>
      </c>
      <c r="H266" s="12" t="s">
        <v>543</v>
      </c>
    </row>
    <row r="267" spans="2:8" s="6" customFormat="1" hidden="1" x14ac:dyDescent="0.25">
      <c r="B267" s="7">
        <f>COUNTA($D$5:$D267)</f>
        <v>263</v>
      </c>
      <c r="C267" s="41" t="s">
        <v>643</v>
      </c>
      <c r="D267" s="7" t="s">
        <v>357</v>
      </c>
      <c r="E267" s="7">
        <v>18021449</v>
      </c>
      <c r="F267" s="7" t="s">
        <v>429</v>
      </c>
      <c r="G267" s="11">
        <f t="shared" si="1"/>
        <v>45078</v>
      </c>
      <c r="H267" s="12" t="s">
        <v>543</v>
      </c>
    </row>
    <row r="268" spans="2:8" s="6" customFormat="1" hidden="1" x14ac:dyDescent="0.25">
      <c r="B268" s="7">
        <f>COUNTA($D$5:$D268)</f>
        <v>264</v>
      </c>
      <c r="C268" s="41" t="s">
        <v>644</v>
      </c>
      <c r="D268" s="7" t="s">
        <v>358</v>
      </c>
      <c r="E268" s="7">
        <v>18021462</v>
      </c>
      <c r="F268" s="7" t="s">
        <v>430</v>
      </c>
      <c r="G268" s="11">
        <f t="shared" si="1"/>
        <v>45108</v>
      </c>
      <c r="H268" s="12" t="s">
        <v>543</v>
      </c>
    </row>
    <row r="269" spans="2:8" s="6" customFormat="1" hidden="1" x14ac:dyDescent="0.25">
      <c r="B269" s="7">
        <f>COUNTA($D$5:$D269)</f>
        <v>265</v>
      </c>
      <c r="C269" s="41" t="s">
        <v>645</v>
      </c>
      <c r="D269" s="7" t="s">
        <v>359</v>
      </c>
      <c r="E269" s="7">
        <v>18021472</v>
      </c>
      <c r="F269" s="7" t="s">
        <v>431</v>
      </c>
      <c r="G269" s="11">
        <f t="shared" si="1"/>
        <v>45139</v>
      </c>
      <c r="H269" s="12" t="s">
        <v>543</v>
      </c>
    </row>
    <row r="270" spans="2:8" s="6" customFormat="1" hidden="1" x14ac:dyDescent="0.25">
      <c r="B270" s="7">
        <f>COUNTA($D$5:$D270)</f>
        <v>266</v>
      </c>
      <c r="C270" s="41" t="s">
        <v>646</v>
      </c>
      <c r="D270" s="7" t="s">
        <v>360</v>
      </c>
      <c r="E270" s="7">
        <v>18021479</v>
      </c>
      <c r="F270" s="7" t="s">
        <v>432</v>
      </c>
      <c r="G270" s="11">
        <f t="shared" si="1"/>
        <v>45170</v>
      </c>
      <c r="H270" s="12" t="s">
        <v>543</v>
      </c>
    </row>
    <row r="271" spans="2:8" s="6" customFormat="1" hidden="1" x14ac:dyDescent="0.25">
      <c r="B271" s="7">
        <f>COUNTA($D$5:$D271)</f>
        <v>267</v>
      </c>
      <c r="C271" s="41" t="s">
        <v>647</v>
      </c>
      <c r="D271" s="7" t="s">
        <v>361</v>
      </c>
      <c r="E271" s="7">
        <v>18021491</v>
      </c>
      <c r="F271" s="7" t="s">
        <v>433</v>
      </c>
      <c r="G271" s="11">
        <f t="shared" si="1"/>
        <v>45200</v>
      </c>
      <c r="H271" s="12" t="s">
        <v>543</v>
      </c>
    </row>
    <row r="272" spans="2:8" s="6" customFormat="1" hidden="1" x14ac:dyDescent="0.25">
      <c r="B272" s="7">
        <f>COUNTA($D$5:$D272)</f>
        <v>268</v>
      </c>
      <c r="C272" s="41" t="s">
        <v>648</v>
      </c>
      <c r="D272" s="7" t="s">
        <v>362</v>
      </c>
      <c r="E272" s="7">
        <v>18021495</v>
      </c>
      <c r="F272" s="7" t="s">
        <v>434</v>
      </c>
      <c r="G272" s="11">
        <f t="shared" si="1"/>
        <v>45231</v>
      </c>
      <c r="H272" s="12" t="s">
        <v>543</v>
      </c>
    </row>
    <row r="273" spans="2:8" s="6" customFormat="1" hidden="1" x14ac:dyDescent="0.25">
      <c r="B273" s="7">
        <f>COUNTA($D$5:$D273)</f>
        <v>269</v>
      </c>
      <c r="C273" s="41" t="s">
        <v>649</v>
      </c>
      <c r="D273" s="7" t="s">
        <v>363</v>
      </c>
      <c r="E273" s="7">
        <v>18021507</v>
      </c>
      <c r="F273" s="7" t="s">
        <v>435</v>
      </c>
      <c r="G273" s="11">
        <f t="shared" si="1"/>
        <v>45261</v>
      </c>
      <c r="H273" s="12" t="s">
        <v>543</v>
      </c>
    </row>
    <row r="274" spans="2:8" s="6" customFormat="1" hidden="1" x14ac:dyDescent="0.25">
      <c r="B274" s="7">
        <f>COUNTA($D$5:$D274)</f>
        <v>270</v>
      </c>
      <c r="C274" s="41" t="s">
        <v>650</v>
      </c>
      <c r="D274" s="7" t="s">
        <v>364</v>
      </c>
      <c r="E274" s="7">
        <v>18021520</v>
      </c>
      <c r="F274" s="7" t="s">
        <v>436</v>
      </c>
      <c r="G274" s="11">
        <f t="shared" si="1"/>
        <v>45292</v>
      </c>
      <c r="H274" s="12" t="s">
        <v>543</v>
      </c>
    </row>
    <row r="275" spans="2:8" s="6" customFormat="1" hidden="1" x14ac:dyDescent="0.25">
      <c r="B275" s="7">
        <f>COUNTA($D$5:$D275)</f>
        <v>271</v>
      </c>
      <c r="C275" s="41" t="s">
        <v>651</v>
      </c>
      <c r="D275" s="7" t="s">
        <v>365</v>
      </c>
      <c r="E275" s="7">
        <v>18021529</v>
      </c>
      <c r="F275" s="7" t="s">
        <v>437</v>
      </c>
      <c r="G275" s="11">
        <f t="shared" si="1"/>
        <v>45323</v>
      </c>
      <c r="H275" s="12" t="s">
        <v>543</v>
      </c>
    </row>
    <row r="276" spans="2:8" s="6" customFormat="1" hidden="1" x14ac:dyDescent="0.25">
      <c r="B276" s="7">
        <f>COUNTA($D$5:$D276)</f>
        <v>272</v>
      </c>
      <c r="C276" s="41" t="s">
        <v>652</v>
      </c>
      <c r="D276" s="7" t="s">
        <v>366</v>
      </c>
      <c r="E276" s="7">
        <v>18021555</v>
      </c>
      <c r="F276" s="7" t="s">
        <v>438</v>
      </c>
      <c r="G276" s="11">
        <f t="shared" si="1"/>
        <v>45352</v>
      </c>
      <c r="H276" s="12" t="s">
        <v>543</v>
      </c>
    </row>
    <row r="277" spans="2:8" s="6" customFormat="1" hidden="1" x14ac:dyDescent="0.25">
      <c r="B277" s="7">
        <f>COUNTA($D$5:$D277)</f>
        <v>273</v>
      </c>
      <c r="C277" s="41" t="s">
        <v>653</v>
      </c>
      <c r="D277" s="7" t="s">
        <v>367</v>
      </c>
      <c r="E277" s="7">
        <v>18021559</v>
      </c>
      <c r="F277" s="7" t="s">
        <v>439</v>
      </c>
      <c r="G277" s="11">
        <f t="shared" si="1"/>
        <v>45383</v>
      </c>
      <c r="H277" s="12" t="s">
        <v>543</v>
      </c>
    </row>
    <row r="278" spans="2:8" s="6" customFormat="1" hidden="1" x14ac:dyDescent="0.25">
      <c r="B278" s="7">
        <f>COUNTA($D$5:$D278)</f>
        <v>274</v>
      </c>
      <c r="C278" s="41" t="s">
        <v>654</v>
      </c>
      <c r="D278" s="7" t="s">
        <v>368</v>
      </c>
      <c r="E278" s="7">
        <v>18021570</v>
      </c>
      <c r="F278" s="7" t="s">
        <v>440</v>
      </c>
      <c r="G278" s="11">
        <f t="shared" si="1"/>
        <v>45413</v>
      </c>
      <c r="H278" s="12" t="s">
        <v>543</v>
      </c>
    </row>
    <row r="279" spans="2:8" s="6" customFormat="1" hidden="1" x14ac:dyDescent="0.25">
      <c r="B279" s="7">
        <f>COUNTA($D$5:$D279)</f>
        <v>275</v>
      </c>
      <c r="C279" s="41" t="s">
        <v>655</v>
      </c>
      <c r="D279" s="7" t="s">
        <v>369</v>
      </c>
      <c r="E279" s="7">
        <v>18021586</v>
      </c>
      <c r="F279" s="7" t="s">
        <v>441</v>
      </c>
      <c r="G279" s="11">
        <f t="shared" si="1"/>
        <v>45444</v>
      </c>
      <c r="H279" s="12" t="s">
        <v>543</v>
      </c>
    </row>
    <row r="280" spans="2:8" s="6" customFormat="1" hidden="1" x14ac:dyDescent="0.25">
      <c r="B280" s="7">
        <f>COUNTA($D$5:$D280)</f>
        <v>276</v>
      </c>
      <c r="C280" s="41" t="s">
        <v>656</v>
      </c>
      <c r="D280" s="7" t="s">
        <v>370</v>
      </c>
      <c r="E280" s="7">
        <v>18021590</v>
      </c>
      <c r="F280" s="7" t="s">
        <v>442</v>
      </c>
      <c r="G280" s="11">
        <f t="shared" si="1"/>
        <v>45474</v>
      </c>
      <c r="H280" s="12" t="s">
        <v>543</v>
      </c>
    </row>
    <row r="281" spans="2:8" s="6" customFormat="1" hidden="1" x14ac:dyDescent="0.25">
      <c r="B281" s="7">
        <f>COUNTA($D$5:$D281)</f>
        <v>277</v>
      </c>
      <c r="C281" s="41" t="s">
        <v>657</v>
      </c>
      <c r="D281" s="7" t="s">
        <v>371</v>
      </c>
      <c r="E281" s="7">
        <v>18021617</v>
      </c>
      <c r="F281" s="7" t="s">
        <v>443</v>
      </c>
      <c r="G281" s="11">
        <f t="shared" si="1"/>
        <v>45505</v>
      </c>
      <c r="H281" s="12" t="s">
        <v>543</v>
      </c>
    </row>
    <row r="282" spans="2:8" s="6" customFormat="1" hidden="1" x14ac:dyDescent="0.25">
      <c r="B282" s="7">
        <f>COUNTA($D$5:$D282)</f>
        <v>278</v>
      </c>
      <c r="C282" s="41" t="s">
        <v>658</v>
      </c>
      <c r="D282" s="7" t="s">
        <v>372</v>
      </c>
      <c r="E282" s="7">
        <v>18021622</v>
      </c>
      <c r="F282" s="7" t="s">
        <v>444</v>
      </c>
      <c r="G282" s="11">
        <f t="shared" si="1"/>
        <v>45536</v>
      </c>
      <c r="H282" s="12" t="s">
        <v>543</v>
      </c>
    </row>
    <row r="283" spans="2:8" s="6" customFormat="1" hidden="1" x14ac:dyDescent="0.25">
      <c r="B283" s="7">
        <f>COUNTA($D$5:$D283)</f>
        <v>279</v>
      </c>
      <c r="C283" s="41" t="s">
        <v>659</v>
      </c>
      <c r="D283" s="7" t="s">
        <v>373</v>
      </c>
      <c r="E283" s="7">
        <v>18021645</v>
      </c>
      <c r="F283" s="7" t="s">
        <v>445</v>
      </c>
      <c r="G283" s="11">
        <f t="shared" si="1"/>
        <v>45566</v>
      </c>
      <c r="H283" s="12" t="s">
        <v>543</v>
      </c>
    </row>
    <row r="284" spans="2:8" s="6" customFormat="1" hidden="1" x14ac:dyDescent="0.25">
      <c r="B284" s="7">
        <f>COUNTA($D$5:$D284)</f>
        <v>280</v>
      </c>
      <c r="C284" s="41" t="s">
        <v>660</v>
      </c>
      <c r="D284" s="7" t="s">
        <v>374</v>
      </c>
      <c r="E284" s="7">
        <v>18021657</v>
      </c>
      <c r="F284" s="7" t="s">
        <v>446</v>
      </c>
      <c r="G284" s="11">
        <f t="shared" si="1"/>
        <v>45597</v>
      </c>
      <c r="H284" s="12" t="s">
        <v>543</v>
      </c>
    </row>
    <row r="285" spans="2:8" s="6" customFormat="1" hidden="1" x14ac:dyDescent="0.25">
      <c r="B285" s="7">
        <f>COUNTA($D$5:$D285)</f>
        <v>281</v>
      </c>
      <c r="C285" s="41" t="s">
        <v>661</v>
      </c>
      <c r="D285" s="7" t="s">
        <v>375</v>
      </c>
      <c r="E285" s="7">
        <v>18021663</v>
      </c>
      <c r="F285" s="7" t="s">
        <v>447</v>
      </c>
      <c r="G285" s="11">
        <f t="shared" si="1"/>
        <v>45627</v>
      </c>
      <c r="H285" s="12" t="s">
        <v>543</v>
      </c>
    </row>
    <row r="286" spans="2:8" s="6" customFormat="1" hidden="1" x14ac:dyDescent="0.25">
      <c r="B286" s="7">
        <f>COUNTA($D$5:$D286)</f>
        <v>282</v>
      </c>
      <c r="C286" s="41" t="s">
        <v>662</v>
      </c>
      <c r="D286" s="7" t="s">
        <v>376</v>
      </c>
      <c r="E286" s="7">
        <v>18021689</v>
      </c>
      <c r="F286" s="7" t="s">
        <v>448</v>
      </c>
      <c r="G286" s="11">
        <f t="shared" si="1"/>
        <v>44562</v>
      </c>
      <c r="H286" s="12" t="s">
        <v>543</v>
      </c>
    </row>
    <row r="287" spans="2:8" s="6" customFormat="1" hidden="1" x14ac:dyDescent="0.25">
      <c r="B287" s="7">
        <f>COUNTA($D$5:$D287)</f>
        <v>283</v>
      </c>
      <c r="C287" s="41" t="s">
        <v>663</v>
      </c>
      <c r="D287" s="7" t="s">
        <v>377</v>
      </c>
      <c r="E287" s="7">
        <v>18021693</v>
      </c>
      <c r="F287" s="7" t="s">
        <v>449</v>
      </c>
      <c r="G287" s="11">
        <f t="shared" si="1"/>
        <v>44593</v>
      </c>
      <c r="H287" s="12" t="s">
        <v>543</v>
      </c>
    </row>
    <row r="288" spans="2:8" s="6" customFormat="1" hidden="1" x14ac:dyDescent="0.25">
      <c r="B288" s="7">
        <f>COUNTA($D$5:$D288)</f>
        <v>284</v>
      </c>
      <c r="C288" s="41" t="s">
        <v>664</v>
      </c>
      <c r="D288" s="7" t="s">
        <v>378</v>
      </c>
      <c r="E288" s="7">
        <v>18021699</v>
      </c>
      <c r="F288" s="7" t="s">
        <v>450</v>
      </c>
      <c r="G288" s="11">
        <f t="shared" si="1"/>
        <v>44621</v>
      </c>
      <c r="H288" s="12" t="s">
        <v>543</v>
      </c>
    </row>
    <row r="289" spans="2:8" s="6" customFormat="1" hidden="1" x14ac:dyDescent="0.25">
      <c r="B289" s="7">
        <f>COUNTA($D$5:$D289)</f>
        <v>285</v>
      </c>
      <c r="C289" s="41" t="s">
        <v>665</v>
      </c>
      <c r="D289" s="7" t="s">
        <v>379</v>
      </c>
      <c r="E289" s="7">
        <v>18021716</v>
      </c>
      <c r="F289" s="7" t="s">
        <v>451</v>
      </c>
      <c r="G289" s="11">
        <f t="shared" si="1"/>
        <v>44652</v>
      </c>
      <c r="H289" s="12" t="s">
        <v>543</v>
      </c>
    </row>
    <row r="290" spans="2:8" s="6" customFormat="1" hidden="1" x14ac:dyDescent="0.25">
      <c r="B290" s="7">
        <f>COUNTA($D$5:$D290)</f>
        <v>286</v>
      </c>
      <c r="C290" s="41" t="s">
        <v>666</v>
      </c>
      <c r="D290" s="7" t="s">
        <v>380</v>
      </c>
      <c r="E290" s="7">
        <v>18021723</v>
      </c>
      <c r="F290" s="7" t="s">
        <v>452</v>
      </c>
      <c r="G290" s="11">
        <f t="shared" si="1"/>
        <v>44682</v>
      </c>
      <c r="H290" s="12" t="s">
        <v>543</v>
      </c>
    </row>
    <row r="291" spans="2:8" s="6" customFormat="1" hidden="1" x14ac:dyDescent="0.25">
      <c r="B291" s="7">
        <f>COUNTA($D$5:$D291)</f>
        <v>287</v>
      </c>
      <c r="C291" s="41" t="s">
        <v>667</v>
      </c>
      <c r="D291" s="7" t="s">
        <v>381</v>
      </c>
      <c r="E291" s="7">
        <v>18021737</v>
      </c>
      <c r="F291" s="7" t="s">
        <v>453</v>
      </c>
      <c r="G291" s="11">
        <f t="shared" si="1"/>
        <v>44713</v>
      </c>
      <c r="H291" s="12" t="s">
        <v>543</v>
      </c>
    </row>
    <row r="292" spans="2:8" s="6" customFormat="1" hidden="1" x14ac:dyDescent="0.25">
      <c r="B292" s="7">
        <f>COUNTA($D$5:$D292)</f>
        <v>288</v>
      </c>
      <c r="C292" s="41" t="s">
        <v>668</v>
      </c>
      <c r="D292" s="7" t="s">
        <v>382</v>
      </c>
      <c r="E292" s="7">
        <v>18021751</v>
      </c>
      <c r="F292" s="7" t="s">
        <v>454</v>
      </c>
      <c r="G292" s="11">
        <f t="shared" si="1"/>
        <v>44743</v>
      </c>
      <c r="H292" s="12" t="s">
        <v>543</v>
      </c>
    </row>
    <row r="293" spans="2:8" s="6" customFormat="1" hidden="1" x14ac:dyDescent="0.25">
      <c r="B293" s="7">
        <f>COUNTA($D$5:$D293)</f>
        <v>289</v>
      </c>
      <c r="C293" s="41" t="s">
        <v>669</v>
      </c>
      <c r="D293" s="7" t="s">
        <v>383</v>
      </c>
      <c r="E293" s="7">
        <v>18021760</v>
      </c>
      <c r="F293" s="7" t="s">
        <v>455</v>
      </c>
      <c r="G293" s="11">
        <f t="shared" si="1"/>
        <v>44774</v>
      </c>
      <c r="H293" s="12" t="s">
        <v>543</v>
      </c>
    </row>
    <row r="294" spans="2:8" s="6" customFormat="1" hidden="1" x14ac:dyDescent="0.25">
      <c r="B294" s="7">
        <f>COUNTA($D$5:$D294)</f>
        <v>290</v>
      </c>
      <c r="C294" s="41" t="s">
        <v>670</v>
      </c>
      <c r="D294" s="7" t="s">
        <v>384</v>
      </c>
      <c r="E294" s="7">
        <v>18021766</v>
      </c>
      <c r="F294" s="7" t="s">
        <v>456</v>
      </c>
      <c r="G294" s="11">
        <f t="shared" si="1"/>
        <v>44805</v>
      </c>
      <c r="H294" s="12" t="s">
        <v>543</v>
      </c>
    </row>
    <row r="295" spans="2:8" s="6" customFormat="1" hidden="1" x14ac:dyDescent="0.25">
      <c r="B295" s="7">
        <f>COUNTA($D$5:$D295)</f>
        <v>291</v>
      </c>
      <c r="C295" s="41" t="s">
        <v>671</v>
      </c>
      <c r="D295" s="7" t="s">
        <v>385</v>
      </c>
      <c r="E295" s="7">
        <v>18021774</v>
      </c>
      <c r="F295" s="7" t="s">
        <v>457</v>
      </c>
      <c r="G295" s="11">
        <f t="shared" si="1"/>
        <v>44835</v>
      </c>
      <c r="H295" s="12" t="s">
        <v>543</v>
      </c>
    </row>
    <row r="296" spans="2:8" s="6" customFormat="1" hidden="1" x14ac:dyDescent="0.25">
      <c r="B296" s="7">
        <f>COUNTA($D$5:$D296)</f>
        <v>292</v>
      </c>
      <c r="C296" s="41" t="s">
        <v>672</v>
      </c>
      <c r="D296" s="7" t="s">
        <v>386</v>
      </c>
      <c r="E296" s="7">
        <v>18021813</v>
      </c>
      <c r="F296" s="7" t="s">
        <v>458</v>
      </c>
      <c r="G296" s="11">
        <f t="shared" si="1"/>
        <v>44866</v>
      </c>
      <c r="H296" s="12" t="s">
        <v>543</v>
      </c>
    </row>
    <row r="297" spans="2:8" s="6" customFormat="1" hidden="1" x14ac:dyDescent="0.25">
      <c r="B297" s="7">
        <f>COUNTA($D$5:$D297)</f>
        <v>293</v>
      </c>
      <c r="C297" s="41" t="s">
        <v>673</v>
      </c>
      <c r="D297" s="7" t="s">
        <v>387</v>
      </c>
      <c r="E297" s="7">
        <v>18021819</v>
      </c>
      <c r="F297" s="7" t="s">
        <v>459</v>
      </c>
      <c r="G297" s="11">
        <f t="shared" si="1"/>
        <v>44896</v>
      </c>
      <c r="H297" s="12" t="s">
        <v>543</v>
      </c>
    </row>
    <row r="298" spans="2:8" s="6" customFormat="1" hidden="1" x14ac:dyDescent="0.25">
      <c r="B298" s="7">
        <f>COUNTA($D$5:$D298)</f>
        <v>294</v>
      </c>
      <c r="C298" s="41" t="s">
        <v>674</v>
      </c>
      <c r="D298" s="7" t="s">
        <v>388</v>
      </c>
      <c r="E298" s="7">
        <v>18021827</v>
      </c>
      <c r="F298" s="7" t="s">
        <v>460</v>
      </c>
      <c r="G298" s="11">
        <f t="shared" si="1"/>
        <v>44927</v>
      </c>
      <c r="H298" s="12" t="s">
        <v>543</v>
      </c>
    </row>
    <row r="299" spans="2:8" s="6" customFormat="1" hidden="1" x14ac:dyDescent="0.25">
      <c r="B299" s="7">
        <f>COUNTA($D$5:$D299)</f>
        <v>295</v>
      </c>
      <c r="C299" s="41" t="s">
        <v>675</v>
      </c>
      <c r="D299" s="7" t="s">
        <v>389</v>
      </c>
      <c r="E299" s="7">
        <v>18021830</v>
      </c>
      <c r="F299" s="7" t="s">
        <v>461</v>
      </c>
      <c r="G299" s="11">
        <f t="shared" si="1"/>
        <v>44958</v>
      </c>
      <c r="H299" s="12" t="s">
        <v>543</v>
      </c>
    </row>
    <row r="300" spans="2:8" s="6" customFormat="1" hidden="1" x14ac:dyDescent="0.25">
      <c r="B300" s="7">
        <f>COUNTA($D$5:$D300)</f>
        <v>296</v>
      </c>
      <c r="C300" s="41" t="s">
        <v>676</v>
      </c>
      <c r="D300" s="7" t="s">
        <v>390</v>
      </c>
      <c r="E300" s="7">
        <v>18021837</v>
      </c>
      <c r="F300" s="7" t="s">
        <v>462</v>
      </c>
      <c r="G300" s="11">
        <f t="shared" si="1"/>
        <v>44986</v>
      </c>
      <c r="H300" s="12" t="s">
        <v>543</v>
      </c>
    </row>
    <row r="301" spans="2:8" s="6" customFormat="1" hidden="1" x14ac:dyDescent="0.25">
      <c r="B301" s="7">
        <f>COUNTA($D$5:$D301)</f>
        <v>297</v>
      </c>
      <c r="C301" s="41" t="s">
        <v>677</v>
      </c>
      <c r="D301" s="7" t="s">
        <v>391</v>
      </c>
      <c r="E301" s="7">
        <v>18021853</v>
      </c>
      <c r="F301" s="7" t="s">
        <v>463</v>
      </c>
      <c r="G301" s="11">
        <f t="shared" si="1"/>
        <v>45017</v>
      </c>
      <c r="H301" s="12" t="s">
        <v>543</v>
      </c>
    </row>
    <row r="302" spans="2:8" s="6" customFormat="1" hidden="1" x14ac:dyDescent="0.25">
      <c r="B302" s="7">
        <f>COUNTA($D$5:$D302)</f>
        <v>298</v>
      </c>
      <c r="C302" s="41" t="s">
        <v>678</v>
      </c>
      <c r="D302" s="7" t="s">
        <v>392</v>
      </c>
      <c r="E302" s="7">
        <v>18021865</v>
      </c>
      <c r="F302" s="7" t="s">
        <v>464</v>
      </c>
      <c r="G302" s="11">
        <f t="shared" si="1"/>
        <v>45047</v>
      </c>
      <c r="H302" s="12" t="s">
        <v>543</v>
      </c>
    </row>
    <row r="303" spans="2:8" s="6" customFormat="1" hidden="1" x14ac:dyDescent="0.25">
      <c r="B303" s="7">
        <f>COUNTA($D$5:$D303)</f>
        <v>299</v>
      </c>
      <c r="C303" s="41" t="s">
        <v>679</v>
      </c>
      <c r="D303" s="7" t="s">
        <v>393</v>
      </c>
      <c r="E303" s="7">
        <v>18021874</v>
      </c>
      <c r="F303" s="7" t="s">
        <v>465</v>
      </c>
      <c r="G303" s="11">
        <f t="shared" si="1"/>
        <v>45078</v>
      </c>
      <c r="H303" s="12" t="s">
        <v>543</v>
      </c>
    </row>
    <row r="304" spans="2:8" s="6" customFormat="1" hidden="1" x14ac:dyDescent="0.25">
      <c r="B304" s="7">
        <f>COUNTA($D$5:$D304)</f>
        <v>300</v>
      </c>
      <c r="C304" s="41" t="s">
        <v>680</v>
      </c>
      <c r="D304" s="7" t="s">
        <v>394</v>
      </c>
      <c r="E304" s="7">
        <v>18021885</v>
      </c>
      <c r="F304" s="7" t="s">
        <v>466</v>
      </c>
      <c r="G304" s="11">
        <f t="shared" si="1"/>
        <v>45108</v>
      </c>
      <c r="H304" s="12" t="s">
        <v>543</v>
      </c>
    </row>
    <row r="305" spans="2:8" s="6" customFormat="1" hidden="1" x14ac:dyDescent="0.25">
      <c r="B305" s="7">
        <f>COUNTA($D$5:$D305)</f>
        <v>301</v>
      </c>
      <c r="C305" s="41" t="s">
        <v>681</v>
      </c>
      <c r="D305" s="7" t="s">
        <v>395</v>
      </c>
      <c r="E305" s="7">
        <v>18021899</v>
      </c>
      <c r="F305" s="7" t="s">
        <v>467</v>
      </c>
      <c r="G305" s="11">
        <f t="shared" si="1"/>
        <v>45139</v>
      </c>
      <c r="H305" s="12" t="s">
        <v>543</v>
      </c>
    </row>
    <row r="306" spans="2:8" s="6" customFormat="1" hidden="1" x14ac:dyDescent="0.25">
      <c r="B306" s="7">
        <f>COUNTA($D$5:$D306)</f>
        <v>302</v>
      </c>
      <c r="C306" s="41" t="s">
        <v>682</v>
      </c>
      <c r="D306" s="7" t="s">
        <v>396</v>
      </c>
      <c r="E306" s="7">
        <v>18021936</v>
      </c>
      <c r="F306" s="7" t="s">
        <v>468</v>
      </c>
      <c r="G306" s="11">
        <f t="shared" si="1"/>
        <v>45170</v>
      </c>
      <c r="H306" s="12" t="s">
        <v>543</v>
      </c>
    </row>
    <row r="307" spans="2:8" s="6" customFormat="1" hidden="1" x14ac:dyDescent="0.25">
      <c r="B307" s="7">
        <f>COUNTA($D$5:$D307)</f>
        <v>303</v>
      </c>
      <c r="C307" s="41" t="s">
        <v>683</v>
      </c>
      <c r="D307" s="7" t="s">
        <v>397</v>
      </c>
      <c r="E307" s="7">
        <v>18021943</v>
      </c>
      <c r="F307" s="7" t="s">
        <v>469</v>
      </c>
      <c r="G307" s="11">
        <f t="shared" si="1"/>
        <v>45200</v>
      </c>
      <c r="H307" s="12" t="s">
        <v>543</v>
      </c>
    </row>
    <row r="308" spans="2:8" s="6" customFormat="1" hidden="1" x14ac:dyDescent="0.25">
      <c r="B308" s="7">
        <f>COUNTA($D$5:$D308)</f>
        <v>304</v>
      </c>
      <c r="C308" s="41" t="s">
        <v>684</v>
      </c>
      <c r="D308" s="7" t="s">
        <v>398</v>
      </c>
      <c r="E308" s="7">
        <v>18021953</v>
      </c>
      <c r="F308" s="7" t="s">
        <v>470</v>
      </c>
      <c r="G308" s="11">
        <f t="shared" si="1"/>
        <v>45231</v>
      </c>
      <c r="H308" s="12" t="s">
        <v>543</v>
      </c>
    </row>
    <row r="309" spans="2:8" s="6" customFormat="1" hidden="1" x14ac:dyDescent="0.25">
      <c r="B309" s="7">
        <f>COUNTA($D$5:$D309)</f>
        <v>305</v>
      </c>
      <c r="C309" s="41" t="s">
        <v>685</v>
      </c>
      <c r="D309" s="7" t="s">
        <v>399</v>
      </c>
      <c r="E309" s="7">
        <v>18021965</v>
      </c>
      <c r="F309" s="7" t="s">
        <v>471</v>
      </c>
      <c r="G309" s="11">
        <f t="shared" si="1"/>
        <v>45261</v>
      </c>
      <c r="H309" s="12" t="s">
        <v>543</v>
      </c>
    </row>
    <row r="310" spans="2:8" s="6" customFormat="1" hidden="1" x14ac:dyDescent="0.25">
      <c r="B310" s="7">
        <f>COUNTA($D$5:$D310)</f>
        <v>306</v>
      </c>
      <c r="C310" s="41" t="s">
        <v>686</v>
      </c>
      <c r="D310" s="7" t="s">
        <v>400</v>
      </c>
      <c r="E310" s="7">
        <v>18021972</v>
      </c>
      <c r="F310" s="7" t="s">
        <v>472</v>
      </c>
      <c r="G310" s="11">
        <f t="shared" si="1"/>
        <v>45292</v>
      </c>
      <c r="H310" s="12" t="s">
        <v>543</v>
      </c>
    </row>
    <row r="311" spans="2:8" s="6" customFormat="1" hidden="1" x14ac:dyDescent="0.25">
      <c r="B311" s="7">
        <f>COUNTA($D$5:$D311)</f>
        <v>307</v>
      </c>
      <c r="C311" s="41" t="s">
        <v>687</v>
      </c>
      <c r="D311" s="7" t="s">
        <v>401</v>
      </c>
      <c r="E311" s="7">
        <v>18021992</v>
      </c>
      <c r="F311" s="7" t="s">
        <v>473</v>
      </c>
      <c r="G311" s="11">
        <f t="shared" si="1"/>
        <v>45323</v>
      </c>
      <c r="H311" s="12" t="s">
        <v>543</v>
      </c>
    </row>
    <row r="312" spans="2:8" s="6" customFormat="1" hidden="1" x14ac:dyDescent="0.25">
      <c r="B312" s="7">
        <f>COUNTA($D$5:$D312)</f>
        <v>308</v>
      </c>
      <c r="C312" s="41" t="s">
        <v>688</v>
      </c>
      <c r="D312" s="7" t="s">
        <v>402</v>
      </c>
      <c r="E312" s="7">
        <v>18022010</v>
      </c>
      <c r="F312" s="7" t="s">
        <v>474</v>
      </c>
      <c r="G312" s="11">
        <f t="shared" si="1"/>
        <v>45352</v>
      </c>
      <c r="H312" s="12" t="s">
        <v>543</v>
      </c>
    </row>
    <row r="313" spans="2:8" s="6" customFormat="1" hidden="1" x14ac:dyDescent="0.25">
      <c r="B313" s="7">
        <f>COUNTA($D$5:$D313)</f>
        <v>309</v>
      </c>
      <c r="C313" s="41" t="s">
        <v>689</v>
      </c>
      <c r="D313" s="7" t="s">
        <v>403</v>
      </c>
      <c r="E313" s="7">
        <v>18022023</v>
      </c>
      <c r="F313" s="7" t="s">
        <v>475</v>
      </c>
      <c r="G313" s="11">
        <f t="shared" si="1"/>
        <v>45383</v>
      </c>
      <c r="H313" s="12" t="s">
        <v>543</v>
      </c>
    </row>
    <row r="314" spans="2:8" s="6" customFormat="1" hidden="1" x14ac:dyDescent="0.25">
      <c r="B314" s="7">
        <f>COUNTA($D$5:$D314)</f>
        <v>310</v>
      </c>
      <c r="C314" s="41" t="s">
        <v>690</v>
      </c>
      <c r="D314" s="7" t="s">
        <v>404</v>
      </c>
      <c r="E314" s="7">
        <v>18022029</v>
      </c>
      <c r="F314" s="7" t="s">
        <v>476</v>
      </c>
      <c r="G314" s="11">
        <f t="shared" si="1"/>
        <v>45413</v>
      </c>
      <c r="H314" s="12" t="s">
        <v>543</v>
      </c>
    </row>
    <row r="315" spans="2:8" s="6" customFormat="1" hidden="1" x14ac:dyDescent="0.25">
      <c r="B315" s="7">
        <f>COUNTA($D$5:$D315)</f>
        <v>311</v>
      </c>
      <c r="C315" s="41" t="s">
        <v>691</v>
      </c>
      <c r="D315" s="7" t="s">
        <v>405</v>
      </c>
      <c r="E315" s="7">
        <v>18022041</v>
      </c>
      <c r="F315" s="7" t="s">
        <v>477</v>
      </c>
      <c r="G315" s="11">
        <f t="shared" ref="G315:G321" si="2">DATE(MID($D315,18,4),MID($D315,15,2),1)</f>
        <v>45444</v>
      </c>
      <c r="H315" s="12" t="s">
        <v>543</v>
      </c>
    </row>
    <row r="316" spans="2:8" s="6" customFormat="1" hidden="1" x14ac:dyDescent="0.25">
      <c r="B316" s="7">
        <f>COUNTA($D$5:$D316)</f>
        <v>312</v>
      </c>
      <c r="C316" s="41" t="s">
        <v>692</v>
      </c>
      <c r="D316" s="7" t="s">
        <v>406</v>
      </c>
      <c r="E316" s="7">
        <v>18022064</v>
      </c>
      <c r="F316" s="7" t="s">
        <v>478</v>
      </c>
      <c r="G316" s="11">
        <f t="shared" si="2"/>
        <v>45474</v>
      </c>
      <c r="H316" s="12" t="s">
        <v>543</v>
      </c>
    </row>
    <row r="317" spans="2:8" s="6" customFormat="1" hidden="1" x14ac:dyDescent="0.25">
      <c r="B317" s="7">
        <f>COUNTA($D$5:$D317)</f>
        <v>313</v>
      </c>
      <c r="C317" s="41" t="s">
        <v>693</v>
      </c>
      <c r="D317" s="7" t="s">
        <v>407</v>
      </c>
      <c r="E317" s="7">
        <v>18022073</v>
      </c>
      <c r="F317" s="7" t="s">
        <v>479</v>
      </c>
      <c r="G317" s="11">
        <f t="shared" si="2"/>
        <v>45505</v>
      </c>
      <c r="H317" s="12" t="s">
        <v>543</v>
      </c>
    </row>
    <row r="318" spans="2:8" s="6" customFormat="1" hidden="1" x14ac:dyDescent="0.25">
      <c r="B318" s="7">
        <f>COUNTA($D$5:$D318)</f>
        <v>314</v>
      </c>
      <c r="C318" s="41" t="s">
        <v>694</v>
      </c>
      <c r="D318" s="7" t="s">
        <v>408</v>
      </c>
      <c r="E318" s="7">
        <v>18022079</v>
      </c>
      <c r="F318" s="7" t="s">
        <v>480</v>
      </c>
      <c r="G318" s="11">
        <f t="shared" si="2"/>
        <v>45536</v>
      </c>
      <c r="H318" s="12" t="s">
        <v>543</v>
      </c>
    </row>
    <row r="319" spans="2:8" s="6" customFormat="1" hidden="1" x14ac:dyDescent="0.25">
      <c r="B319" s="7">
        <f>COUNTA($D$5:$D319)</f>
        <v>315</v>
      </c>
      <c r="C319" s="41" t="s">
        <v>695</v>
      </c>
      <c r="D319" s="7" t="s">
        <v>409</v>
      </c>
      <c r="E319" s="7">
        <v>18022083</v>
      </c>
      <c r="F319" s="7" t="s">
        <v>481</v>
      </c>
      <c r="G319" s="11">
        <f t="shared" si="2"/>
        <v>45566</v>
      </c>
      <c r="H319" s="12" t="s">
        <v>543</v>
      </c>
    </row>
    <row r="320" spans="2:8" s="6" customFormat="1" hidden="1" x14ac:dyDescent="0.25">
      <c r="B320" s="7">
        <f>COUNTA($D$5:$D320)</f>
        <v>316</v>
      </c>
      <c r="C320" s="41" t="s">
        <v>696</v>
      </c>
      <c r="D320" s="7" t="s">
        <v>410</v>
      </c>
      <c r="E320" s="7">
        <v>18022086</v>
      </c>
      <c r="F320" s="7" t="s">
        <v>482</v>
      </c>
      <c r="G320" s="11">
        <f t="shared" si="2"/>
        <v>45597</v>
      </c>
      <c r="H320" s="12" t="s">
        <v>543</v>
      </c>
    </row>
    <row r="321" spans="2:8" s="6" customFormat="1" hidden="1" x14ac:dyDescent="0.25">
      <c r="B321" s="7">
        <f>COUNTA($D$5:$D321)</f>
        <v>317</v>
      </c>
      <c r="C321" s="41" t="s">
        <v>697</v>
      </c>
      <c r="D321" s="7" t="s">
        <v>411</v>
      </c>
      <c r="E321" s="7">
        <v>18022104</v>
      </c>
      <c r="F321" s="7" t="s">
        <v>483</v>
      </c>
      <c r="G321" s="11">
        <f t="shared" si="2"/>
        <v>45627</v>
      </c>
      <c r="H321" s="12" t="s">
        <v>543</v>
      </c>
    </row>
    <row r="322" spans="2:8" s="6" customFormat="1" hidden="1" x14ac:dyDescent="0.25">
      <c r="B322" s="7">
        <f>COUNTA($D$5:$D322)</f>
        <v>318</v>
      </c>
      <c r="C322" s="41"/>
      <c r="D322" s="7" t="s">
        <v>484</v>
      </c>
      <c r="E322" s="7">
        <v>17837714</v>
      </c>
      <c r="F322" s="7" t="s">
        <v>485</v>
      </c>
      <c r="G322" s="11">
        <v>45677</v>
      </c>
      <c r="H322" s="12" t="s">
        <v>543</v>
      </c>
    </row>
    <row r="323" spans="2:8" x14ac:dyDescent="0.25">
      <c r="B323" s="7">
        <f>COUNTA($D$5:$D323)</f>
        <v>319</v>
      </c>
      <c r="C323" s="42"/>
      <c r="D323" s="7" t="s">
        <v>486</v>
      </c>
      <c r="E323" s="7"/>
      <c r="F323" s="7" t="str">
        <f t="shared" ref="F323:F354" si="3">"Comprobante de "&amp;LEFT($D323,SEARCH(".pdf",$D323)-1)&amp;" de "&amp;H323</f>
        <v>Comprobante de Pago Well Drilling Service SPA F24 de Pendiente</v>
      </c>
      <c r="G323" s="4">
        <v>45583</v>
      </c>
      <c r="H323" s="10" t="s">
        <v>544</v>
      </c>
    </row>
    <row r="324" spans="2:8" s="6" customFormat="1" hidden="1" x14ac:dyDescent="0.25">
      <c r="B324" s="7">
        <f>COUNTA($D$5:$D324)</f>
        <v>320</v>
      </c>
      <c r="C324" s="41"/>
      <c r="D324" s="7" t="s">
        <v>487</v>
      </c>
      <c r="E324" s="7">
        <v>18856072</v>
      </c>
      <c r="F324" s="7" t="str">
        <f t="shared" si="3"/>
        <v>Comprobante de Pago Factura 155 de Cargado Expediente</v>
      </c>
      <c r="G324" s="11">
        <v>44825</v>
      </c>
      <c r="H324" s="12" t="s">
        <v>543</v>
      </c>
    </row>
    <row r="325" spans="2:8" s="6" customFormat="1" hidden="1" x14ac:dyDescent="0.25">
      <c r="B325" s="7">
        <f>COUNTA($D$5:$D325)</f>
        <v>321</v>
      </c>
      <c r="C325" s="41"/>
      <c r="D325" s="7" t="s">
        <v>488</v>
      </c>
      <c r="E325" s="7">
        <v>18856083</v>
      </c>
      <c r="F325" s="7" t="str">
        <f t="shared" si="3"/>
        <v>Comprobante de Pago Factura 168 de Cargado Expediente</v>
      </c>
      <c r="G325" s="11">
        <v>44875</v>
      </c>
      <c r="H325" s="12" t="s">
        <v>543</v>
      </c>
    </row>
    <row r="326" spans="2:8" s="6" customFormat="1" hidden="1" x14ac:dyDescent="0.25">
      <c r="B326" s="7">
        <f>COUNTA($D$5:$D326)</f>
        <v>322</v>
      </c>
      <c r="C326" s="41"/>
      <c r="D326" s="7" t="s">
        <v>536</v>
      </c>
      <c r="E326" s="7">
        <v>18856097</v>
      </c>
      <c r="F326" s="7" t="str">
        <f t="shared" si="3"/>
        <v>Comprobante de Pago Facturas 221 222 y 223 por_45 de Cargado Expediente</v>
      </c>
      <c r="G326" s="11">
        <v>45013</v>
      </c>
      <c r="H326" s="12" t="s">
        <v>543</v>
      </c>
    </row>
    <row r="327" spans="2:8" s="6" customFormat="1" hidden="1" x14ac:dyDescent="0.25">
      <c r="B327" s="7">
        <f>COUNTA($D$5:$D327)</f>
        <v>323</v>
      </c>
      <c r="C327" s="41"/>
      <c r="D327" s="7" t="s">
        <v>489</v>
      </c>
      <c r="E327" s="7">
        <v>18856116</v>
      </c>
      <c r="F327" s="7" t="str">
        <f t="shared" si="3"/>
        <v>Comprobante de Pago Factura 38 de Cargado Expediente</v>
      </c>
      <c r="G327" s="11">
        <v>44862</v>
      </c>
      <c r="H327" s="12" t="s">
        <v>543</v>
      </c>
    </row>
    <row r="328" spans="2:8" s="6" customFormat="1" hidden="1" x14ac:dyDescent="0.25">
      <c r="B328" s="7">
        <f>COUNTA($D$5:$D328)</f>
        <v>324</v>
      </c>
      <c r="C328" s="41"/>
      <c r="D328" s="7" t="s">
        <v>490</v>
      </c>
      <c r="E328" s="7">
        <v>18856129</v>
      </c>
      <c r="F328" s="7" t="str">
        <f t="shared" si="3"/>
        <v>Comprobante de Pago Factura 51 y 52 de Cargado Expediente</v>
      </c>
      <c r="G328" s="11">
        <v>45002</v>
      </c>
      <c r="H328" s="12" t="s">
        <v>543</v>
      </c>
    </row>
    <row r="329" spans="2:8" s="6" customFormat="1" hidden="1" x14ac:dyDescent="0.25">
      <c r="B329" s="7">
        <f>COUNTA($D$5:$D329)</f>
        <v>325</v>
      </c>
      <c r="C329" s="41"/>
      <c r="D329" s="7" t="s">
        <v>491</v>
      </c>
      <c r="E329" s="7">
        <v>18856135</v>
      </c>
      <c r="F329" s="7" t="str">
        <f t="shared" si="3"/>
        <v>Comprobante de Pago Factura 54 de Cargado Expediente</v>
      </c>
      <c r="G329" s="11">
        <v>45030</v>
      </c>
      <c r="H329" s="12" t="s">
        <v>543</v>
      </c>
    </row>
    <row r="330" spans="2:8" s="6" customFormat="1" hidden="1" x14ac:dyDescent="0.25">
      <c r="B330" s="7">
        <f>COUNTA($D$5:$D330)</f>
        <v>326</v>
      </c>
      <c r="C330" s="41"/>
      <c r="D330" s="7" t="s">
        <v>492</v>
      </c>
      <c r="E330" s="7">
        <v>18856144</v>
      </c>
      <c r="F330" s="7" t="str">
        <f t="shared" si="3"/>
        <v>Comprobante de Pago Factura 56 de Cargado Expediente</v>
      </c>
      <c r="G330" s="11">
        <v>45077</v>
      </c>
      <c r="H330" s="12" t="s">
        <v>543</v>
      </c>
    </row>
    <row r="331" spans="2:8" s="6" customFormat="1" hidden="1" x14ac:dyDescent="0.25">
      <c r="B331" s="7">
        <f>COUNTA($D$5:$D331)</f>
        <v>327</v>
      </c>
      <c r="C331" s="41"/>
      <c r="D331" s="7" t="s">
        <v>537</v>
      </c>
      <c r="E331" s="7">
        <v>18856166</v>
      </c>
      <c r="F331" s="7" t="str">
        <f t="shared" si="3"/>
        <v>Comprobante de Pago Factura 60 63 y 59 de Cargado Expediente</v>
      </c>
      <c r="G331" s="11">
        <v>45114</v>
      </c>
      <c r="H331" s="12" t="s">
        <v>543</v>
      </c>
    </row>
    <row r="332" spans="2:8" s="6" customFormat="1" hidden="1" x14ac:dyDescent="0.25">
      <c r="B332" s="7">
        <f>COUNTA($D$5:$D332)</f>
        <v>328</v>
      </c>
      <c r="C332" s="41"/>
      <c r="D332" s="7" t="s">
        <v>493</v>
      </c>
      <c r="E332" s="7">
        <v>18856190</v>
      </c>
      <c r="F332" s="7" t="str">
        <f t="shared" si="3"/>
        <v>Comprobante de Pago Factura 74 de Cargado Expediente</v>
      </c>
      <c r="G332" s="11">
        <v>45310</v>
      </c>
      <c r="H332" s="12" t="s">
        <v>543</v>
      </c>
    </row>
    <row r="333" spans="2:8" s="6" customFormat="1" hidden="1" x14ac:dyDescent="0.25">
      <c r="B333" s="7">
        <f>COUNTA($D$5:$D333)</f>
        <v>329</v>
      </c>
      <c r="C333" s="41"/>
      <c r="D333" s="7" t="s">
        <v>494</v>
      </c>
      <c r="E333" s="7">
        <v>18856204</v>
      </c>
      <c r="F333" s="7" t="str">
        <f t="shared" si="3"/>
        <v>Comprobante de Pago Factura 91 de Cargado Expediente</v>
      </c>
      <c r="G333" s="11">
        <v>45434</v>
      </c>
      <c r="H333" s="12" t="s">
        <v>543</v>
      </c>
    </row>
    <row r="334" spans="2:8" s="6" customFormat="1" hidden="1" x14ac:dyDescent="0.25">
      <c r="B334" s="7">
        <f>COUNTA($D$5:$D334)</f>
        <v>330</v>
      </c>
      <c r="C334" s="41"/>
      <c r="D334" s="7" t="s">
        <v>495</v>
      </c>
      <c r="E334" s="7">
        <v>18856218</v>
      </c>
      <c r="F334" s="7" t="str">
        <f t="shared" si="3"/>
        <v>Comprobante de Pago Factura 92 de Cargado Expediente</v>
      </c>
      <c r="G334" s="11">
        <v>45481</v>
      </c>
      <c r="H334" s="12" t="s">
        <v>543</v>
      </c>
    </row>
    <row r="335" spans="2:8" s="6" customFormat="1" hidden="1" x14ac:dyDescent="0.25">
      <c r="B335" s="7">
        <f>COUNTA($D$5:$D335)</f>
        <v>331</v>
      </c>
      <c r="C335" s="41"/>
      <c r="D335" s="7" t="s">
        <v>496</v>
      </c>
      <c r="E335" s="7">
        <v>18856264</v>
      </c>
      <c r="F335" s="7" t="str">
        <f t="shared" si="3"/>
        <v>Comprobante de Pago Factura 10 de Cargado Expediente</v>
      </c>
      <c r="G335" s="11">
        <v>44693</v>
      </c>
      <c r="H335" s="12" t="s">
        <v>543</v>
      </c>
    </row>
    <row r="336" spans="2:8" s="6" customFormat="1" hidden="1" x14ac:dyDescent="0.25">
      <c r="B336" s="7">
        <f>COUNTA($D$5:$D336)</f>
        <v>332</v>
      </c>
      <c r="C336" s="41"/>
      <c r="D336" s="7" t="s">
        <v>497</v>
      </c>
      <c r="E336" s="7">
        <v>18856274</v>
      </c>
      <c r="F336" s="7" t="str">
        <f t="shared" si="3"/>
        <v>Comprobante de Pago Factura 11 de Cargado Expediente</v>
      </c>
      <c r="G336" s="11">
        <v>44648</v>
      </c>
      <c r="H336" s="12" t="s">
        <v>543</v>
      </c>
    </row>
    <row r="337" spans="2:8" s="6" customFormat="1" hidden="1" x14ac:dyDescent="0.25">
      <c r="B337" s="7">
        <f>COUNTA($D$5:$D337)</f>
        <v>333</v>
      </c>
      <c r="C337" s="41"/>
      <c r="D337" s="7" t="s">
        <v>498</v>
      </c>
      <c r="E337" s="7">
        <v>18856288</v>
      </c>
      <c r="F337" s="7" t="str">
        <f t="shared" si="3"/>
        <v>Comprobante de Pago Factura 13 de Cargado Expediente</v>
      </c>
      <c r="G337" s="11">
        <v>44720</v>
      </c>
      <c r="H337" s="12" t="s">
        <v>543</v>
      </c>
    </row>
    <row r="338" spans="2:8" s="6" customFormat="1" hidden="1" x14ac:dyDescent="0.25">
      <c r="B338" s="7">
        <f>COUNTA($D$5:$D338)</f>
        <v>334</v>
      </c>
      <c r="C338" s="41"/>
      <c r="D338" s="7" t="s">
        <v>499</v>
      </c>
      <c r="E338" s="7">
        <v>18856299</v>
      </c>
      <c r="F338" s="7" t="str">
        <f t="shared" si="3"/>
        <v>Comprobante de Pago Factura 14 de Cargado Expediente</v>
      </c>
      <c r="G338" s="11">
        <v>44757</v>
      </c>
      <c r="H338" s="12" t="s">
        <v>543</v>
      </c>
    </row>
    <row r="339" spans="2:8" s="6" customFormat="1" hidden="1" x14ac:dyDescent="0.25">
      <c r="B339" s="7">
        <f>COUNTA($D$5:$D339)</f>
        <v>335</v>
      </c>
      <c r="C339" s="41"/>
      <c r="D339" s="7" t="s">
        <v>500</v>
      </c>
      <c r="E339" s="7">
        <v>18856345</v>
      </c>
      <c r="F339" s="7" t="str">
        <f t="shared" si="3"/>
        <v>Comprobante de Pago Factura 17 de Cargado Expediente</v>
      </c>
      <c r="G339" s="11">
        <v>44810</v>
      </c>
      <c r="H339" s="12" t="s">
        <v>543</v>
      </c>
    </row>
    <row r="340" spans="2:8" s="6" customFormat="1" hidden="1" x14ac:dyDescent="0.25">
      <c r="B340" s="7">
        <f>COUNTA($D$5:$D340)</f>
        <v>336</v>
      </c>
      <c r="C340" s="41"/>
      <c r="D340" s="7" t="s">
        <v>501</v>
      </c>
      <c r="E340" s="7">
        <v>18856372</v>
      </c>
      <c r="F340" s="7" t="str">
        <f t="shared" si="3"/>
        <v>Comprobante de Pago Factura 18 de Cargado Expediente</v>
      </c>
      <c r="G340" s="11">
        <v>44832</v>
      </c>
      <c r="H340" s="12" t="s">
        <v>543</v>
      </c>
    </row>
    <row r="341" spans="2:8" s="6" customFormat="1" hidden="1" x14ac:dyDescent="0.25">
      <c r="B341" s="7">
        <f>COUNTA($D$5:$D341)</f>
        <v>337</v>
      </c>
      <c r="C341" s="41"/>
      <c r="D341" s="7" t="s">
        <v>502</v>
      </c>
      <c r="E341" s="7">
        <v>18856391</v>
      </c>
      <c r="F341" s="7" t="str">
        <f t="shared" si="3"/>
        <v>Comprobante de Pago Factura 19 de Cargado Expediente</v>
      </c>
      <c r="G341" s="11">
        <v>44868</v>
      </c>
      <c r="H341" s="12" t="s">
        <v>543</v>
      </c>
    </row>
    <row r="342" spans="2:8" s="6" customFormat="1" hidden="1" x14ac:dyDescent="0.25">
      <c r="B342" s="7">
        <f>COUNTA($D$5:$D342)</f>
        <v>338</v>
      </c>
      <c r="C342" s="41"/>
      <c r="D342" s="7" t="s">
        <v>503</v>
      </c>
      <c r="E342" s="7">
        <v>18856401</v>
      </c>
      <c r="F342" s="7" t="str">
        <f t="shared" si="3"/>
        <v>Comprobante de Pago Factura 2 de Cargado Expediente</v>
      </c>
      <c r="G342" s="11">
        <v>44551</v>
      </c>
      <c r="H342" s="12" t="s">
        <v>543</v>
      </c>
    </row>
    <row r="343" spans="2:8" s="6" customFormat="1" hidden="1" x14ac:dyDescent="0.25">
      <c r="B343" s="7">
        <f>COUNTA($D$5:$D343)</f>
        <v>339</v>
      </c>
      <c r="C343" s="41"/>
      <c r="D343" s="7" t="s">
        <v>504</v>
      </c>
      <c r="E343" s="7">
        <v>18856433</v>
      </c>
      <c r="F343" s="7" t="str">
        <f t="shared" si="3"/>
        <v>Comprobante de Pago Factura 20 de Cargado Expediente</v>
      </c>
      <c r="G343" s="11">
        <v>44883</v>
      </c>
      <c r="H343" s="12" t="s">
        <v>543</v>
      </c>
    </row>
    <row r="344" spans="2:8" s="6" customFormat="1" hidden="1" x14ac:dyDescent="0.25">
      <c r="B344" s="7">
        <f>COUNTA($D$5:$D344)</f>
        <v>340</v>
      </c>
      <c r="C344" s="41"/>
      <c r="D344" s="7" t="s">
        <v>505</v>
      </c>
      <c r="E344" s="7">
        <v>18856444</v>
      </c>
      <c r="F344" s="7" t="str">
        <f t="shared" si="3"/>
        <v>Comprobante de Pago Factura 21 de Cargado Expediente</v>
      </c>
      <c r="G344" s="11">
        <v>44883</v>
      </c>
      <c r="H344" s="12" t="s">
        <v>543</v>
      </c>
    </row>
    <row r="345" spans="2:8" s="6" customFormat="1" hidden="1" x14ac:dyDescent="0.25">
      <c r="B345" s="7">
        <f>COUNTA($D$5:$D345)</f>
        <v>341</v>
      </c>
      <c r="C345" s="41"/>
      <c r="D345" s="7" t="s">
        <v>506</v>
      </c>
      <c r="E345" s="7">
        <v>18856474</v>
      </c>
      <c r="F345" s="7" t="str">
        <f t="shared" si="3"/>
        <v>Comprobante de Pago Factura 22 de Cargado Expediente</v>
      </c>
      <c r="G345" s="11">
        <v>44908</v>
      </c>
      <c r="H345" s="12" t="s">
        <v>543</v>
      </c>
    </row>
    <row r="346" spans="2:8" s="6" customFormat="1" hidden="1" x14ac:dyDescent="0.25">
      <c r="B346" s="7">
        <f>COUNTA($D$5:$D346)</f>
        <v>342</v>
      </c>
      <c r="C346" s="41"/>
      <c r="D346" s="7" t="s">
        <v>507</v>
      </c>
      <c r="E346" s="7">
        <v>18856478</v>
      </c>
      <c r="F346" s="7" t="str">
        <f t="shared" si="3"/>
        <v>Comprobante de Pago Factura 23 y 24 de Cargado Expediente</v>
      </c>
      <c r="G346" s="11">
        <v>44949</v>
      </c>
      <c r="H346" s="12" t="s">
        <v>543</v>
      </c>
    </row>
    <row r="347" spans="2:8" s="6" customFormat="1" hidden="1" x14ac:dyDescent="0.25">
      <c r="B347" s="7">
        <f>COUNTA($D$5:$D347)</f>
        <v>343</v>
      </c>
      <c r="C347" s="41"/>
      <c r="D347" s="7" t="s">
        <v>508</v>
      </c>
      <c r="E347" s="7">
        <v>18856489</v>
      </c>
      <c r="F347" s="7" t="str">
        <f t="shared" si="3"/>
        <v>Comprobante de Pago Factura 25 y 26 de Cargado Expediente</v>
      </c>
      <c r="G347" s="11">
        <v>44992</v>
      </c>
      <c r="H347" s="12" t="s">
        <v>543</v>
      </c>
    </row>
    <row r="348" spans="2:8" s="6" customFormat="1" hidden="1" x14ac:dyDescent="0.25">
      <c r="B348" s="7">
        <f>COUNTA($D$5:$D348)</f>
        <v>344</v>
      </c>
      <c r="C348" s="41"/>
      <c r="D348" s="7" t="s">
        <v>509</v>
      </c>
      <c r="E348" s="7">
        <v>18856497</v>
      </c>
      <c r="F348" s="7" t="str">
        <f t="shared" si="3"/>
        <v>Comprobante de Pago Factura 29 y 38 de Cargado Expediente</v>
      </c>
      <c r="G348" s="11">
        <v>45044</v>
      </c>
      <c r="H348" s="12" t="s">
        <v>543</v>
      </c>
    </row>
    <row r="349" spans="2:8" s="6" customFormat="1" hidden="1" x14ac:dyDescent="0.25">
      <c r="B349" s="7">
        <f>COUNTA($D$5:$D349)</f>
        <v>345</v>
      </c>
      <c r="C349" s="41"/>
      <c r="D349" s="7" t="s">
        <v>510</v>
      </c>
      <c r="E349" s="7">
        <v>18856508</v>
      </c>
      <c r="F349" s="7" t="str">
        <f t="shared" si="3"/>
        <v>Comprobante de Pago Factura 31 y 32 de Cargado Expediente</v>
      </c>
      <c r="G349" s="11">
        <v>45077</v>
      </c>
      <c r="H349" s="12" t="s">
        <v>543</v>
      </c>
    </row>
    <row r="350" spans="2:8" s="6" customFormat="1" hidden="1" x14ac:dyDescent="0.25">
      <c r="B350" s="7">
        <f>COUNTA($D$5:$D350)</f>
        <v>346</v>
      </c>
      <c r="C350" s="41"/>
      <c r="D350" s="7" t="s">
        <v>511</v>
      </c>
      <c r="E350" s="7">
        <v>18856547</v>
      </c>
      <c r="F350" s="7" t="str">
        <f t="shared" si="3"/>
        <v>Comprobante de Pago Factura 34 de Cargado Expediente</v>
      </c>
      <c r="G350" s="11">
        <v>45084</v>
      </c>
      <c r="H350" s="12" t="s">
        <v>543</v>
      </c>
    </row>
    <row r="351" spans="2:8" s="6" customFormat="1" hidden="1" x14ac:dyDescent="0.25">
      <c r="B351" s="7">
        <f>COUNTA($D$5:$D351)</f>
        <v>347</v>
      </c>
      <c r="C351" s="41"/>
      <c r="D351" s="7" t="s">
        <v>512</v>
      </c>
      <c r="E351" s="7">
        <v>18856558</v>
      </c>
      <c r="F351" s="7" t="str">
        <f t="shared" si="3"/>
        <v>Comprobante de Pago Factura 37 de Cargado Expediente</v>
      </c>
      <c r="G351" s="11">
        <v>45139</v>
      </c>
      <c r="H351" s="12" t="s">
        <v>543</v>
      </c>
    </row>
    <row r="352" spans="2:8" s="6" customFormat="1" hidden="1" x14ac:dyDescent="0.25">
      <c r="B352" s="7">
        <f>COUNTA($D$5:$D352)</f>
        <v>348</v>
      </c>
      <c r="C352" s="41"/>
      <c r="D352" s="7" t="s">
        <v>513</v>
      </c>
      <c r="E352" s="7">
        <v>18856567</v>
      </c>
      <c r="F352" s="7" t="str">
        <f t="shared" si="3"/>
        <v>Comprobante de Pago Factura 39 de Cargado Expediente</v>
      </c>
      <c r="G352" s="11">
        <v>45205</v>
      </c>
      <c r="H352" s="12" t="s">
        <v>543</v>
      </c>
    </row>
    <row r="353" spans="2:8" s="6" customFormat="1" hidden="1" x14ac:dyDescent="0.25">
      <c r="B353" s="7">
        <f>COUNTA($D$5:$D353)</f>
        <v>349</v>
      </c>
      <c r="C353" s="41"/>
      <c r="D353" s="7" t="s">
        <v>514</v>
      </c>
      <c r="E353" s="7">
        <v>18856575</v>
      </c>
      <c r="F353" s="7" t="str">
        <f t="shared" si="3"/>
        <v>Comprobante de Pago Factura 4 de Cargado Expediente</v>
      </c>
      <c r="G353" s="11">
        <v>44582</v>
      </c>
      <c r="H353" s="12" t="s">
        <v>543</v>
      </c>
    </row>
    <row r="354" spans="2:8" s="6" customFormat="1" hidden="1" x14ac:dyDescent="0.25">
      <c r="B354" s="7">
        <f>COUNTA($D$5:$D354)</f>
        <v>350</v>
      </c>
      <c r="C354" s="41"/>
      <c r="D354" s="7" t="s">
        <v>515</v>
      </c>
      <c r="E354" s="7">
        <v>18856594</v>
      </c>
      <c r="F354" s="7" t="str">
        <f t="shared" si="3"/>
        <v>Comprobante de Pago Factura 41 de Cargado Expediente</v>
      </c>
      <c r="G354" s="11">
        <v>45222</v>
      </c>
      <c r="H354" s="12" t="s">
        <v>543</v>
      </c>
    </row>
    <row r="355" spans="2:8" s="6" customFormat="1" hidden="1" x14ac:dyDescent="0.25">
      <c r="B355" s="7">
        <f>COUNTA($D$5:$D355)</f>
        <v>351</v>
      </c>
      <c r="C355" s="41"/>
      <c r="D355" s="7" t="s">
        <v>516</v>
      </c>
      <c r="E355" s="7">
        <v>18856614</v>
      </c>
      <c r="F355" s="7" t="str">
        <f t="shared" ref="F355:F373" si="4">"Comprobante de "&amp;LEFT($D355,SEARCH(".pdf",$D355)-1)&amp;" de "&amp;H355</f>
        <v>Comprobante de Pago Factura 42 y 43 de Cargado Expediente</v>
      </c>
      <c r="G355" s="11">
        <v>45261</v>
      </c>
      <c r="H355" s="12" t="s">
        <v>543</v>
      </c>
    </row>
    <row r="356" spans="2:8" s="6" customFormat="1" hidden="1" x14ac:dyDescent="0.25">
      <c r="B356" s="7">
        <f>COUNTA($D$5:$D356)</f>
        <v>352</v>
      </c>
      <c r="C356" s="41"/>
      <c r="D356" s="7" t="s">
        <v>517</v>
      </c>
      <c r="E356" s="7">
        <v>18856622</v>
      </c>
      <c r="F356" s="7" t="str">
        <f t="shared" si="4"/>
        <v>Comprobante de Pago Factura 7 de Cargado Expediente</v>
      </c>
      <c r="G356" s="11">
        <v>44621</v>
      </c>
      <c r="H356" s="12" t="s">
        <v>543</v>
      </c>
    </row>
    <row r="357" spans="2:8" s="6" customFormat="1" hidden="1" x14ac:dyDescent="0.25">
      <c r="B357" s="7">
        <f>COUNTA($D$5:$D357)</f>
        <v>353</v>
      </c>
      <c r="C357" s="41"/>
      <c r="D357" s="7" t="s">
        <v>518</v>
      </c>
      <c r="E357" s="7">
        <v>18856642</v>
      </c>
      <c r="F357" s="7" t="str">
        <f t="shared" si="4"/>
        <v>Comprobante de Pago Factura 1100 de Cargado Expediente</v>
      </c>
      <c r="G357" s="11">
        <v>44995</v>
      </c>
      <c r="H357" s="12" t="s">
        <v>543</v>
      </c>
    </row>
    <row r="358" spans="2:8" s="6" customFormat="1" hidden="1" x14ac:dyDescent="0.25">
      <c r="B358" s="7">
        <f>COUNTA($D$5:$D358)</f>
        <v>354</v>
      </c>
      <c r="C358" s="41"/>
      <c r="D358" s="7" t="s">
        <v>519</v>
      </c>
      <c r="E358" s="7">
        <v>18856650</v>
      </c>
      <c r="F358" s="7" t="str">
        <f t="shared" si="4"/>
        <v>Comprobante de Pago Factura 1250 de Cargado Expediente</v>
      </c>
      <c r="G358" s="11">
        <v>45043</v>
      </c>
      <c r="H358" s="12" t="s">
        <v>543</v>
      </c>
    </row>
    <row r="359" spans="2:8" s="6" customFormat="1" hidden="1" x14ac:dyDescent="0.25">
      <c r="B359" s="7">
        <f>COUNTA($D$5:$D359)</f>
        <v>355</v>
      </c>
      <c r="C359" s="41"/>
      <c r="D359" s="7" t="s">
        <v>520</v>
      </c>
      <c r="E359" s="7">
        <v>18856653</v>
      </c>
      <c r="F359" s="7" t="str">
        <f t="shared" si="4"/>
        <v>Comprobante de Pago Factura 1397 de Cargado Expediente</v>
      </c>
      <c r="G359" s="11">
        <v>45084</v>
      </c>
      <c r="H359" s="12" t="s">
        <v>543</v>
      </c>
    </row>
    <row r="360" spans="2:8" s="6" customFormat="1" hidden="1" x14ac:dyDescent="0.25">
      <c r="B360" s="7">
        <f>COUNTA($D$5:$D360)</f>
        <v>356</v>
      </c>
      <c r="C360" s="41"/>
      <c r="D360" s="7" t="s">
        <v>521</v>
      </c>
      <c r="E360" s="7">
        <v>18856662</v>
      </c>
      <c r="F360" s="7" t="str">
        <f t="shared" si="4"/>
        <v>Comprobante de Pago Factura 1735 de Cargado Expediente</v>
      </c>
      <c r="G360" s="11">
        <v>45261</v>
      </c>
      <c r="H360" s="12" t="s">
        <v>543</v>
      </c>
    </row>
    <row r="361" spans="2:8" s="6" customFormat="1" hidden="1" x14ac:dyDescent="0.25">
      <c r="B361" s="7">
        <f>COUNTA($D$5:$D361)</f>
        <v>357</v>
      </c>
      <c r="C361" s="41"/>
      <c r="D361" s="7" t="s">
        <v>522</v>
      </c>
      <c r="E361" s="7">
        <v>18856670</v>
      </c>
      <c r="F361" s="7" t="str">
        <f t="shared" si="4"/>
        <v>Comprobante de Pago Factura 1968 de Cargado Expediente</v>
      </c>
      <c r="G361" s="11">
        <v>45404</v>
      </c>
      <c r="H361" s="12" t="s">
        <v>543</v>
      </c>
    </row>
    <row r="362" spans="2:8" s="6" customFormat="1" hidden="1" x14ac:dyDescent="0.25">
      <c r="B362" s="7">
        <f>COUNTA($D$5:$D362)</f>
        <v>358</v>
      </c>
      <c r="C362" s="41"/>
      <c r="D362" s="7" t="s">
        <v>523</v>
      </c>
      <c r="E362" s="7">
        <v>18856784</v>
      </c>
      <c r="F362" s="7" t="str">
        <f t="shared" si="4"/>
        <v>Comprobante de Pago Factura 1983 de Cargado Expediente</v>
      </c>
      <c r="G362" s="11">
        <v>45352</v>
      </c>
      <c r="H362" s="12" t="s">
        <v>543</v>
      </c>
    </row>
    <row r="363" spans="2:8" s="6" customFormat="1" hidden="1" x14ac:dyDescent="0.25">
      <c r="B363" s="7">
        <f>COUNTA($D$5:$D363)</f>
        <v>359</v>
      </c>
      <c r="C363" s="41"/>
      <c r="D363" s="7" t="s">
        <v>524</v>
      </c>
      <c r="E363" s="7">
        <v>18856794</v>
      </c>
      <c r="F363" s="7" t="str">
        <f t="shared" si="4"/>
        <v>Comprobante de Pago Factura 2106 de Cargado Expediente</v>
      </c>
      <c r="G363" s="11">
        <v>45404</v>
      </c>
      <c r="H363" s="12" t="s">
        <v>543</v>
      </c>
    </row>
    <row r="364" spans="2:8" s="6" customFormat="1" hidden="1" x14ac:dyDescent="0.25">
      <c r="B364" s="7">
        <f>COUNTA($D$5:$D364)</f>
        <v>360</v>
      </c>
      <c r="C364" s="41"/>
      <c r="D364" s="7" t="s">
        <v>525</v>
      </c>
      <c r="E364" s="7">
        <v>18856807</v>
      </c>
      <c r="F364" s="7" t="str">
        <f t="shared" si="4"/>
        <v>Comprobante de Pago Factura 2566 de Cargado Expediente</v>
      </c>
      <c r="G364" s="11">
        <v>45594</v>
      </c>
      <c r="H364" s="12" t="s">
        <v>543</v>
      </c>
    </row>
    <row r="365" spans="2:8" s="6" customFormat="1" hidden="1" x14ac:dyDescent="0.25">
      <c r="B365" s="7">
        <f>COUNTA($D$5:$D365)</f>
        <v>361</v>
      </c>
      <c r="C365" s="41"/>
      <c r="D365" s="7" t="s">
        <v>526</v>
      </c>
      <c r="E365" s="7">
        <v>18856824</v>
      </c>
      <c r="F365" s="7" t="str">
        <f t="shared" si="4"/>
        <v>Comprobante de Pago Factura 5989 de Cargado Expediente</v>
      </c>
      <c r="G365" s="11">
        <v>45104</v>
      </c>
      <c r="H365" s="12" t="s">
        <v>543</v>
      </c>
    </row>
    <row r="366" spans="2:8" s="6" customFormat="1" hidden="1" x14ac:dyDescent="0.25">
      <c r="B366" s="7">
        <f>COUNTA($D$5:$D366)</f>
        <v>362</v>
      </c>
      <c r="C366" s="41"/>
      <c r="D366" s="7" t="s">
        <v>527</v>
      </c>
      <c r="E366" s="7">
        <v>18856842</v>
      </c>
      <c r="F366" s="7" t="str">
        <f t="shared" si="4"/>
        <v>Comprobante de Pago Factura 6458 de Cargado Expediente</v>
      </c>
      <c r="G366" s="11">
        <v>45338</v>
      </c>
      <c r="H366" s="12" t="s">
        <v>543</v>
      </c>
    </row>
    <row r="367" spans="2:8" s="6" customFormat="1" hidden="1" x14ac:dyDescent="0.25">
      <c r="B367" s="7">
        <f>COUNTA($D$5:$D367)</f>
        <v>363</v>
      </c>
      <c r="C367" s="41"/>
      <c r="D367" s="7" t="s">
        <v>528</v>
      </c>
      <c r="E367" s="7">
        <v>18856851</v>
      </c>
      <c r="F367" s="7" t="str">
        <f t="shared" si="4"/>
        <v>Comprobante de Pago Factura 6492 de Cargado Expediente</v>
      </c>
      <c r="G367" s="11">
        <v>45322</v>
      </c>
      <c r="H367" s="12" t="s">
        <v>543</v>
      </c>
    </row>
    <row r="368" spans="2:8" s="6" customFormat="1" hidden="1" x14ac:dyDescent="0.25">
      <c r="B368" s="7">
        <f>COUNTA($D$5:$D368)</f>
        <v>364</v>
      </c>
      <c r="C368" s="41"/>
      <c r="D368" s="7" t="s">
        <v>529</v>
      </c>
      <c r="E368" s="7">
        <v>18856869</v>
      </c>
      <c r="F368" s="7" t="str">
        <f t="shared" si="4"/>
        <v>Comprobante de Pago Factura 6735 de Cargado Expediente</v>
      </c>
      <c r="G368" s="11">
        <v>45481</v>
      </c>
      <c r="H368" s="12" t="s">
        <v>543</v>
      </c>
    </row>
    <row r="369" spans="2:8" s="6" customFormat="1" hidden="1" x14ac:dyDescent="0.25">
      <c r="B369" s="7">
        <f>COUNTA($D$5:$D369)</f>
        <v>365</v>
      </c>
      <c r="C369" s="41"/>
      <c r="D369" s="7" t="s">
        <v>530</v>
      </c>
      <c r="E369" s="7">
        <v>18856880</v>
      </c>
      <c r="F369" s="7" t="str">
        <f t="shared" si="4"/>
        <v>Comprobante de Pago Factura 6992 de Cargado Expediente</v>
      </c>
      <c r="G369" s="11">
        <v>45582</v>
      </c>
      <c r="H369" s="12" t="s">
        <v>543</v>
      </c>
    </row>
    <row r="370" spans="2:8" s="6" customFormat="1" hidden="1" x14ac:dyDescent="0.25">
      <c r="B370" s="7">
        <f>COUNTA($D$5:$D370)</f>
        <v>366</v>
      </c>
      <c r="C370" s="41"/>
      <c r="D370" s="7" t="s">
        <v>531</v>
      </c>
      <c r="E370" s="7">
        <v>18856902</v>
      </c>
      <c r="F370" s="7" t="str">
        <f t="shared" si="4"/>
        <v>Comprobante de Pago Factura 7067 de Cargado Expediente</v>
      </c>
      <c r="G370" s="11">
        <v>45609</v>
      </c>
      <c r="H370" s="12" t="s">
        <v>543</v>
      </c>
    </row>
    <row r="371" spans="2:8" s="6" customFormat="1" hidden="1" x14ac:dyDescent="0.25">
      <c r="B371" s="7">
        <f>COUNTA($D$5:$D371)</f>
        <v>367</v>
      </c>
      <c r="C371" s="41"/>
      <c r="D371" s="7" t="s">
        <v>532</v>
      </c>
      <c r="E371" s="7">
        <v>18856913</v>
      </c>
      <c r="F371" s="7" t="str">
        <f t="shared" si="4"/>
        <v>Comprobante de Pago Facturas 7142 y 7193 de Cargado Expediente</v>
      </c>
      <c r="G371" s="11">
        <v>45707</v>
      </c>
      <c r="H371" s="12" t="s">
        <v>543</v>
      </c>
    </row>
    <row r="372" spans="2:8" s="6" customFormat="1" hidden="1" x14ac:dyDescent="0.25">
      <c r="B372" s="7">
        <f>COUNTA($D$5:$D372)</f>
        <v>368</v>
      </c>
      <c r="C372" s="41"/>
      <c r="D372" s="7" t="s">
        <v>533</v>
      </c>
      <c r="E372" s="7">
        <v>18856926</v>
      </c>
      <c r="F372" s="7" t="str">
        <f>LEFT($D372,SEARCH(".pdf",$D372)-1)&amp;" de "&amp;H372</f>
        <v>Cuadratura Facturas 96 y 128 de Cargado Expediente</v>
      </c>
      <c r="G372" s="11">
        <v>45322</v>
      </c>
      <c r="H372" s="12" t="s">
        <v>543</v>
      </c>
    </row>
    <row r="373" spans="2:8" s="6" customFormat="1" hidden="1" x14ac:dyDescent="0.25">
      <c r="B373" s="7">
        <f>COUNTA($D$5:$D373)</f>
        <v>369</v>
      </c>
      <c r="C373" s="41"/>
      <c r="D373" s="7" t="s">
        <v>534</v>
      </c>
      <c r="E373" s="7">
        <v>18856943</v>
      </c>
      <c r="F373" s="7" t="str">
        <f t="shared" si="4"/>
        <v>Comprobante de Pago Facturas 96 y 128 de Cargado Expediente</v>
      </c>
      <c r="G373" s="11">
        <v>45322</v>
      </c>
      <c r="H373" s="12" t="s">
        <v>543</v>
      </c>
    </row>
    <row r="374" spans="2:8" s="6" customFormat="1" hidden="1" x14ac:dyDescent="0.25">
      <c r="B374" s="7">
        <f>COUNTA($D$5:$D374)</f>
        <v>370</v>
      </c>
      <c r="C374" s="41"/>
      <c r="D374" s="7" t="s">
        <v>535</v>
      </c>
      <c r="E374" s="7">
        <v>18856992</v>
      </c>
      <c r="F374" s="7" t="s">
        <v>538</v>
      </c>
      <c r="G374" s="11">
        <v>44888</v>
      </c>
      <c r="H374" s="12" t="s">
        <v>543</v>
      </c>
    </row>
    <row r="375" spans="2:8" hidden="1" x14ac:dyDescent="0.25">
      <c r="B375" s="3"/>
      <c r="C375" s="42"/>
      <c r="D375" s="3"/>
      <c r="E375" s="3"/>
      <c r="F375" s="3"/>
      <c r="G375" s="4"/>
      <c r="H375" s="10"/>
    </row>
    <row r="376" spans="2:8" x14ac:dyDescent="0.25">
      <c r="D376" s="6"/>
      <c r="E376" s="6"/>
      <c r="F376" s="6"/>
      <c r="G376" s="6"/>
      <c r="H376" s="13"/>
    </row>
  </sheetData>
  <autoFilter ref="B4:H375" xr:uid="{65C08E08-6FE8-4C75-AE2D-B1F51D31AB71}">
    <filterColumn colId="6">
      <filters>
        <filter val="Pendiente"/>
      </filters>
    </filterColumn>
  </autoFilter>
  <phoneticPr fontId="3" type="noConversion"/>
  <conditionalFormatting sqref="D5:D375">
    <cfRule type="containsText" dxfId="14" priority="2" operator="containsText" text="´">
      <formula>NOT(ISERROR(SEARCH("´",D5)))</formula>
    </cfRule>
    <cfRule type="containsText" dxfId="13" priority="3" operator="containsText" text=")">
      <formula>NOT(ISERROR(SEARCH(")",D5)))</formula>
    </cfRule>
    <cfRule type="containsText" dxfId="12" priority="4" operator="containsText" text="(">
      <formula>NOT(ISERROR(SEARCH("(",D5)))</formula>
    </cfRule>
    <cfRule type="containsText" dxfId="11" priority="5" operator="containsText" text="/">
      <formula>NOT(ISERROR(SEARCH("/",D5)))</formula>
    </cfRule>
    <cfRule type="containsText" dxfId="10" priority="6" operator="containsText" text=",">
      <formula>NOT(ISERROR(SEARCH(",",D5)))</formula>
    </cfRule>
  </conditionalFormatting>
  <conditionalFormatting sqref="G324:G374">
    <cfRule type="duplicateValues" dxfId="9" priority="1"/>
  </conditionalFormatting>
  <pageMargins left="0.7" right="0.7" top="0.75" bottom="0.75" header="0.3" footer="0.3"/>
  <headerFooter>
    <oddFooter>&amp;C_x000D_&amp;1#&amp;"Calibri"&amp;10&amp;K000000 Calificación: Publico, apto para su distribución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CCDE5-F7B3-40FC-B552-328FD183BA01}">
  <dimension ref="B1:I19"/>
  <sheetViews>
    <sheetView showGridLines="0" workbookViewId="0">
      <pane ySplit="4" topLeftCell="A5" activePane="bottomLeft" state="frozen"/>
      <selection activeCell="C2" sqref="C2"/>
      <selection pane="bottomLeft" activeCell="I17" sqref="I17"/>
    </sheetView>
  </sheetViews>
  <sheetFormatPr baseColWidth="10" defaultColWidth="11.42578125" defaultRowHeight="15" x14ac:dyDescent="0.25"/>
  <cols>
    <col min="1" max="1" width="0.85546875" style="28" customWidth="1"/>
    <col min="2" max="2" width="3.28515625" style="26" bestFit="1" customWidth="1"/>
    <col min="3" max="3" width="51.28515625" style="27" customWidth="1"/>
    <col min="4" max="4" width="20.5703125" style="26" bestFit="1" customWidth="1"/>
    <col min="5" max="5" width="34.85546875" style="28" customWidth="1"/>
    <col min="6" max="6" width="10" style="28" bestFit="1" customWidth="1"/>
    <col min="7" max="7" width="9.140625" style="28" bestFit="1" customWidth="1"/>
    <col min="8" max="8" width="9.85546875" style="28" bestFit="1" customWidth="1"/>
    <col min="9" max="9" width="47.7109375" style="28" customWidth="1"/>
    <col min="10" max="10" width="5.7109375" style="28" customWidth="1"/>
    <col min="11" max="16384" width="11.42578125" style="28"/>
  </cols>
  <sheetData>
    <row r="1" spans="2:9" ht="4.5" customHeight="1" x14ac:dyDescent="0.25"/>
    <row r="2" spans="2:9" x14ac:dyDescent="0.25">
      <c r="B2" s="29" t="s">
        <v>583</v>
      </c>
      <c r="C2" s="30"/>
      <c r="D2" s="30"/>
      <c r="E2" s="29"/>
      <c r="F2" s="29"/>
      <c r="G2" s="29"/>
      <c r="H2" s="29"/>
      <c r="I2" s="29"/>
    </row>
    <row r="3" spans="2:9" ht="4.5" customHeight="1" x14ac:dyDescent="0.25"/>
    <row r="4" spans="2:9" x14ac:dyDescent="0.25">
      <c r="B4" s="2" t="s">
        <v>0</v>
      </c>
      <c r="C4" s="2" t="s">
        <v>584</v>
      </c>
      <c r="D4" s="2" t="s">
        <v>585</v>
      </c>
      <c r="E4" s="2" t="s">
        <v>586</v>
      </c>
      <c r="F4" s="2" t="s">
        <v>587</v>
      </c>
      <c r="G4" s="2" t="s">
        <v>558</v>
      </c>
      <c r="H4" s="2" t="s">
        <v>560</v>
      </c>
      <c r="I4" s="2" t="s">
        <v>588</v>
      </c>
    </row>
    <row r="5" spans="2:9" ht="60" x14ac:dyDescent="0.25">
      <c r="B5" s="64">
        <v>1</v>
      </c>
      <c r="C5" s="65" t="s">
        <v>589</v>
      </c>
      <c r="D5" s="32" t="s">
        <v>590</v>
      </c>
      <c r="E5" s="32" t="s">
        <v>591</v>
      </c>
      <c r="F5" s="33" t="b">
        <v>1</v>
      </c>
      <c r="G5" s="33" t="b">
        <v>1</v>
      </c>
      <c r="H5" s="34" t="str">
        <f>_xlfn.XLOOKUP(TRUE,F5:G5,$F$4:$G$4,"N/A",0,-1)</f>
        <v>Aportado</v>
      </c>
      <c r="I5" s="31" t="s">
        <v>592</v>
      </c>
    </row>
    <row r="6" spans="2:9" x14ac:dyDescent="0.25">
      <c r="B6" s="64"/>
      <c r="C6" s="65"/>
      <c r="D6" s="64" t="s">
        <v>593</v>
      </c>
      <c r="E6" s="32" t="s">
        <v>594</v>
      </c>
      <c r="F6" s="33" t="b">
        <v>1</v>
      </c>
      <c r="G6" s="33" t="b">
        <v>1</v>
      </c>
      <c r="H6" s="34" t="str">
        <f t="shared" ref="H6:H19" si="0">_xlfn.XLOOKUP(TRUE,F6:G6,$F$4:$G$4,"N/A",0,-1)</f>
        <v>Aportado</v>
      </c>
      <c r="I6" s="65" t="s">
        <v>595</v>
      </c>
    </row>
    <row r="7" spans="2:9" x14ac:dyDescent="0.25">
      <c r="B7" s="64"/>
      <c r="C7" s="65"/>
      <c r="D7" s="64"/>
      <c r="E7" s="32" t="s">
        <v>596</v>
      </c>
      <c r="F7" s="33" t="b">
        <v>1</v>
      </c>
      <c r="G7" s="33" t="b">
        <v>1</v>
      </c>
      <c r="H7" s="34" t="str">
        <f t="shared" si="0"/>
        <v>Aportado</v>
      </c>
      <c r="I7" s="65"/>
    </row>
    <row r="8" spans="2:9" x14ac:dyDescent="0.25">
      <c r="B8" s="64"/>
      <c r="C8" s="65"/>
      <c r="D8" s="64"/>
      <c r="E8" s="32" t="s">
        <v>597</v>
      </c>
      <c r="F8" s="33" t="b">
        <v>1</v>
      </c>
      <c r="G8" s="33" t="b">
        <v>1</v>
      </c>
      <c r="H8" s="34" t="str">
        <f t="shared" si="0"/>
        <v>Aportado</v>
      </c>
      <c r="I8" s="65"/>
    </row>
    <row r="9" spans="2:9" x14ac:dyDescent="0.25">
      <c r="B9" s="64"/>
      <c r="C9" s="65"/>
      <c r="D9" s="64"/>
      <c r="E9" s="32" t="s">
        <v>598</v>
      </c>
      <c r="F9" s="33" t="b">
        <v>1</v>
      </c>
      <c r="G9" s="33" t="b">
        <v>1</v>
      </c>
      <c r="H9" s="34" t="str">
        <f t="shared" si="0"/>
        <v>Aportado</v>
      </c>
      <c r="I9" s="65"/>
    </row>
    <row r="10" spans="2:9" ht="30" x14ac:dyDescent="0.25">
      <c r="B10" s="64"/>
      <c r="C10" s="65"/>
      <c r="D10" s="64"/>
      <c r="E10" s="32" t="s">
        <v>599</v>
      </c>
      <c r="F10" s="33" t="b">
        <v>1</v>
      </c>
      <c r="G10" s="33" t="b">
        <v>1</v>
      </c>
      <c r="H10" s="34" t="str">
        <f t="shared" si="0"/>
        <v>Aportado</v>
      </c>
      <c r="I10" s="65"/>
    </row>
    <row r="11" spans="2:9" x14ac:dyDescent="0.25">
      <c r="B11" s="64"/>
      <c r="C11" s="65"/>
      <c r="D11" s="64"/>
      <c r="E11" s="32" t="s">
        <v>600</v>
      </c>
      <c r="F11" s="33" t="b">
        <v>1</v>
      </c>
      <c r="G11" s="33" t="b">
        <v>1</v>
      </c>
      <c r="H11" s="34" t="str">
        <f t="shared" si="0"/>
        <v>Aportado</v>
      </c>
      <c r="I11" s="65"/>
    </row>
    <row r="12" spans="2:9" x14ac:dyDescent="0.25">
      <c r="B12" s="64"/>
      <c r="C12" s="65"/>
      <c r="D12" s="64"/>
      <c r="E12" s="32" t="s">
        <v>601</v>
      </c>
      <c r="F12" s="33" t="b">
        <v>1</v>
      </c>
      <c r="G12" s="33" t="b">
        <v>1</v>
      </c>
      <c r="H12" s="34" t="str">
        <f t="shared" si="0"/>
        <v>Aportado</v>
      </c>
      <c r="I12" s="65"/>
    </row>
    <row r="13" spans="2:9" ht="30" customHeight="1" x14ac:dyDescent="0.25">
      <c r="B13" s="66">
        <v>2</v>
      </c>
      <c r="C13" s="68" t="s">
        <v>602</v>
      </c>
      <c r="D13" s="35" t="s">
        <v>603</v>
      </c>
      <c r="E13" s="35" t="s">
        <v>604</v>
      </c>
      <c r="F13" s="36" t="b">
        <v>1</v>
      </c>
      <c r="G13" s="36" t="b">
        <v>1</v>
      </c>
      <c r="H13" s="37" t="str">
        <f t="shared" si="0"/>
        <v>Aportado</v>
      </c>
      <c r="I13" s="70" t="s">
        <v>605</v>
      </c>
    </row>
    <row r="14" spans="2:9" ht="30" x14ac:dyDescent="0.25">
      <c r="B14" s="66"/>
      <c r="C14" s="68"/>
      <c r="D14" s="32" t="s">
        <v>606</v>
      </c>
      <c r="E14" s="32" t="s">
        <v>607</v>
      </c>
      <c r="F14" s="33" t="b">
        <v>1</v>
      </c>
      <c r="G14" s="33" t="b">
        <v>1</v>
      </c>
      <c r="H14" s="38" t="str">
        <f t="shared" si="0"/>
        <v>Aportado</v>
      </c>
      <c r="I14" s="70"/>
    </row>
    <row r="15" spans="2:9" ht="45" x14ac:dyDescent="0.25">
      <c r="B15" s="67"/>
      <c r="C15" s="69"/>
      <c r="D15" s="32" t="s">
        <v>608</v>
      </c>
      <c r="E15" s="32" t="s">
        <v>609</v>
      </c>
      <c r="F15" s="33" t="b">
        <v>1</v>
      </c>
      <c r="G15" s="33" t="b">
        <v>1</v>
      </c>
      <c r="H15" s="38" t="str">
        <f t="shared" si="0"/>
        <v>Aportado</v>
      </c>
      <c r="I15" s="71"/>
    </row>
    <row r="16" spans="2:9" ht="60" x14ac:dyDescent="0.25">
      <c r="B16" s="32">
        <v>3</v>
      </c>
      <c r="C16" s="31" t="s">
        <v>610</v>
      </c>
      <c r="D16" s="32" t="s">
        <v>611</v>
      </c>
      <c r="E16" s="39" t="s">
        <v>612</v>
      </c>
      <c r="F16" s="33" t="b">
        <v>1</v>
      </c>
      <c r="G16" s="33" t="b">
        <v>0</v>
      </c>
      <c r="H16" s="38" t="str">
        <f t="shared" si="0"/>
        <v>Solicitado</v>
      </c>
      <c r="I16" s="31" t="s">
        <v>613</v>
      </c>
    </row>
    <row r="17" spans="2:9" ht="90" x14ac:dyDescent="0.25">
      <c r="B17" s="32">
        <v>4</v>
      </c>
      <c r="C17" s="31" t="s">
        <v>614</v>
      </c>
      <c r="D17" s="32" t="s">
        <v>615</v>
      </c>
      <c r="E17" s="32" t="s">
        <v>616</v>
      </c>
      <c r="F17" s="33" t="b">
        <v>1</v>
      </c>
      <c r="G17" s="33" t="b">
        <v>0</v>
      </c>
      <c r="H17" s="38" t="str">
        <f t="shared" si="0"/>
        <v>Solicitado</v>
      </c>
      <c r="I17" s="32" t="s">
        <v>617</v>
      </c>
    </row>
    <row r="18" spans="2:9" ht="60" x14ac:dyDescent="0.25">
      <c r="B18" s="32">
        <v>5</v>
      </c>
      <c r="C18" s="31" t="s">
        <v>618</v>
      </c>
      <c r="D18" s="32" t="s">
        <v>619</v>
      </c>
      <c r="E18" s="32" t="s">
        <v>620</v>
      </c>
      <c r="F18" s="33" t="b">
        <v>1</v>
      </c>
      <c r="G18" s="33" t="b">
        <v>0</v>
      </c>
      <c r="H18" s="38" t="str">
        <f t="shared" si="0"/>
        <v>Solicitado</v>
      </c>
      <c r="I18" s="40" t="s">
        <v>621</v>
      </c>
    </row>
    <row r="19" spans="2:9" ht="60" x14ac:dyDescent="0.25">
      <c r="B19" s="32">
        <v>6</v>
      </c>
      <c r="C19" s="31" t="s">
        <v>622</v>
      </c>
      <c r="D19" s="32" t="s">
        <v>623</v>
      </c>
      <c r="E19" s="32" t="s">
        <v>624</v>
      </c>
      <c r="F19" s="33" t="b">
        <v>1</v>
      </c>
      <c r="G19" s="33" t="b">
        <v>0</v>
      </c>
      <c r="H19" s="38" t="str">
        <f t="shared" si="0"/>
        <v>Solicitado</v>
      </c>
      <c r="I19" s="32" t="s">
        <v>625</v>
      </c>
    </row>
  </sheetData>
  <mergeCells count="7">
    <mergeCell ref="B5:B12"/>
    <mergeCell ref="C5:C12"/>
    <mergeCell ref="D6:D12"/>
    <mergeCell ref="I6:I12"/>
    <mergeCell ref="B13:B15"/>
    <mergeCell ref="C13:C15"/>
    <mergeCell ref="I13:I15"/>
  </mergeCells>
  <conditionalFormatting sqref="H5:H19">
    <cfRule type="containsText" dxfId="8" priority="1" operator="containsText" text="Aportado">
      <formula>NOT(ISERROR(SEARCH("Aportado",H5)))</formula>
    </cfRule>
    <cfRule type="containsText" dxfId="7" priority="2" operator="containsText" text="Solicitado">
      <formula>NOT(ISERROR(SEARCH("Solicitado",H5)))</formula>
    </cfRule>
    <cfRule type="containsText" dxfId="6" priority="3" operator="containsText" text="N/A">
      <formula>NOT(ISERROR(SEARCH("N/A",H5)))</formula>
    </cfRule>
  </conditionalFormatting>
  <pageMargins left="0.7" right="0.7" top="0.75" bottom="0.75" header="0.3" footer="0.3"/>
  <headerFooter>
    <oddFooter>&amp;C_x000D_&amp;1#&amp;"Calibri"&amp;10&amp;K000000 Clasificación: Confidencial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C8B5-5B92-49A8-A38E-DC872B38D6CA}">
  <sheetPr>
    <tabColor rgb="FF92D050"/>
  </sheetPr>
  <dimension ref="A1:G65"/>
  <sheetViews>
    <sheetView showGridLines="0" zoomScale="80" zoomScaleNormal="80" workbookViewId="0">
      <selection activeCell="I11" sqref="I11:I12"/>
    </sheetView>
  </sheetViews>
  <sheetFormatPr baseColWidth="10" defaultRowHeight="15" x14ac:dyDescent="0.25"/>
  <cols>
    <col min="2" max="2" width="33" customWidth="1"/>
    <col min="3" max="5" width="13.7109375" customWidth="1"/>
  </cols>
  <sheetData>
    <row r="1" spans="1:7" ht="45" x14ac:dyDescent="0.25">
      <c r="A1" s="2" t="s">
        <v>547</v>
      </c>
      <c r="B1" s="2" t="s">
        <v>548</v>
      </c>
      <c r="C1" s="15" t="s">
        <v>549</v>
      </c>
      <c r="D1" s="15" t="s">
        <v>550</v>
      </c>
      <c r="E1" s="15" t="s">
        <v>551</v>
      </c>
      <c r="F1" s="2" t="s">
        <v>552</v>
      </c>
    </row>
    <row r="2" spans="1:7" x14ac:dyDescent="0.25">
      <c r="A2" s="3" t="s">
        <v>556</v>
      </c>
      <c r="B2" s="3" t="s">
        <v>557</v>
      </c>
      <c r="C2" s="57">
        <v>83755000</v>
      </c>
      <c r="D2" s="57">
        <v>15913450</v>
      </c>
      <c r="E2" s="57">
        <v>99668450</v>
      </c>
      <c r="F2" s="3">
        <v>80</v>
      </c>
      <c r="G2" t="e">
        <f>VLOOKUP(F2,Indice!$K$19:$K$346,1,0)</f>
        <v>#N/A</v>
      </c>
    </row>
    <row r="3" spans="1:7" x14ac:dyDescent="0.25">
      <c r="A3" s="3" t="s">
        <v>556</v>
      </c>
      <c r="B3" s="3" t="s">
        <v>557</v>
      </c>
      <c r="C3" s="57">
        <v>46546116</v>
      </c>
      <c r="D3" s="57">
        <v>8843762</v>
      </c>
      <c r="E3" s="57">
        <v>55389878</v>
      </c>
      <c r="F3" s="3">
        <v>102</v>
      </c>
      <c r="G3">
        <f>VLOOKUP(F3,Indice!$K$19:$K$346,1,0)</f>
        <v>102</v>
      </c>
    </row>
    <row r="5" spans="1:7" x14ac:dyDescent="0.25">
      <c r="A5" s="3" t="s">
        <v>561</v>
      </c>
      <c r="B5" s="3" t="s">
        <v>562</v>
      </c>
      <c r="C5" s="57">
        <v>22054000</v>
      </c>
      <c r="D5" s="57">
        <v>4190260</v>
      </c>
      <c r="E5" s="57">
        <v>26244260</v>
      </c>
      <c r="F5" s="3">
        <v>223</v>
      </c>
      <c r="G5">
        <f>VLOOKUP(F5,Indice!$K$19:$K$346,1,0)</f>
        <v>223</v>
      </c>
    </row>
    <row r="6" spans="1:7" x14ac:dyDescent="0.25">
      <c r="A6" s="3" t="s">
        <v>561</v>
      </c>
      <c r="B6" s="3" t="s">
        <v>562</v>
      </c>
      <c r="C6" s="57">
        <v>10645825</v>
      </c>
      <c r="D6" s="57">
        <v>2022707</v>
      </c>
      <c r="E6" s="57">
        <v>12668532</v>
      </c>
      <c r="F6" s="3">
        <v>222</v>
      </c>
      <c r="G6" t="e">
        <f>VLOOKUP(F6,Indice!$K$19:$K$346,1,0)</f>
        <v>#N/A</v>
      </c>
    </row>
    <row r="7" spans="1:7" x14ac:dyDescent="0.25">
      <c r="A7" s="3" t="s">
        <v>561</v>
      </c>
      <c r="B7" s="3" t="s">
        <v>562</v>
      </c>
      <c r="C7" s="57">
        <v>24410000</v>
      </c>
      <c r="D7" s="57">
        <v>4637900</v>
      </c>
      <c r="E7" s="57">
        <v>29047900</v>
      </c>
      <c r="F7" s="3">
        <v>243</v>
      </c>
      <c r="G7" t="e">
        <f>VLOOKUP(F7,Indice!$K$19:$K$346,1,0)</f>
        <v>#N/A</v>
      </c>
    </row>
    <row r="8" spans="1:7" x14ac:dyDescent="0.25">
      <c r="A8" s="3" t="s">
        <v>561</v>
      </c>
      <c r="B8" s="3" t="s">
        <v>562</v>
      </c>
      <c r="C8" s="57">
        <v>10645825</v>
      </c>
      <c r="D8" s="57">
        <v>2022707</v>
      </c>
      <c r="E8" s="57">
        <v>12668532</v>
      </c>
      <c r="F8" s="3">
        <v>242</v>
      </c>
      <c r="G8" t="e">
        <f>VLOOKUP(F8,Indice!$K$19:$K$346,1,0)</f>
        <v>#N/A</v>
      </c>
    </row>
    <row r="9" spans="1:7" x14ac:dyDescent="0.25">
      <c r="A9" s="3" t="s">
        <v>561</v>
      </c>
      <c r="B9" s="3" t="s">
        <v>562</v>
      </c>
      <c r="C9" s="57">
        <v>6996250</v>
      </c>
      <c r="D9" s="57">
        <v>1329288</v>
      </c>
      <c r="E9" s="57">
        <v>8325538</v>
      </c>
      <c r="F9" s="3">
        <v>241</v>
      </c>
      <c r="G9" t="e">
        <f>VLOOKUP(F9,Indice!$K$19:$K$346,1,0)</f>
        <v>#N/A</v>
      </c>
    </row>
    <row r="10" spans="1:7" x14ac:dyDescent="0.25">
      <c r="A10" s="3" t="s">
        <v>561</v>
      </c>
      <c r="B10" s="3" t="s">
        <v>562</v>
      </c>
      <c r="C10" s="57">
        <v>4015000</v>
      </c>
      <c r="D10" s="57">
        <v>762850</v>
      </c>
      <c r="E10" s="57">
        <v>4777850</v>
      </c>
      <c r="F10" s="3">
        <v>245</v>
      </c>
      <c r="G10" t="e">
        <f>VLOOKUP(F10,Indice!$K$19:$K$346,1,0)</f>
        <v>#N/A</v>
      </c>
    </row>
    <row r="11" spans="1:7" x14ac:dyDescent="0.25">
      <c r="A11" s="3" t="s">
        <v>561</v>
      </c>
      <c r="B11" s="3" t="s">
        <v>562</v>
      </c>
      <c r="C11" s="57">
        <v>836000</v>
      </c>
      <c r="D11" s="57">
        <v>158840</v>
      </c>
      <c r="E11" s="57">
        <v>994840</v>
      </c>
      <c r="F11" s="3">
        <v>244</v>
      </c>
      <c r="G11" t="e">
        <f>VLOOKUP(F11,Indice!$K$19:$K$346,1,0)</f>
        <v>#N/A</v>
      </c>
    </row>
    <row r="12" spans="1:7" x14ac:dyDescent="0.25">
      <c r="A12" s="3" t="s">
        <v>561</v>
      </c>
      <c r="B12" s="3" t="s">
        <v>562</v>
      </c>
      <c r="C12" s="57">
        <v>15461075</v>
      </c>
      <c r="D12" s="57">
        <v>2937604</v>
      </c>
      <c r="E12" s="57">
        <v>18398679</v>
      </c>
      <c r="F12" s="3">
        <v>256</v>
      </c>
      <c r="G12" t="e">
        <f>VLOOKUP(F12,Indice!$K$19:$K$346,1,0)</f>
        <v>#N/A</v>
      </c>
    </row>
    <row r="13" spans="1:7" x14ac:dyDescent="0.25">
      <c r="A13" s="3" t="s">
        <v>561</v>
      </c>
      <c r="B13" s="3" t="s">
        <v>562</v>
      </c>
      <c r="C13" s="57">
        <v>31000000</v>
      </c>
      <c r="D13" s="57">
        <v>5890000</v>
      </c>
      <c r="E13" s="57">
        <v>36890000</v>
      </c>
      <c r="F13" s="3">
        <v>286</v>
      </c>
      <c r="G13">
        <f>VLOOKUP(F13,Indice!$K$19:$K$346,1,0)</f>
        <v>286</v>
      </c>
    </row>
    <row r="14" spans="1:7" x14ac:dyDescent="0.25">
      <c r="A14" s="3" t="s">
        <v>561</v>
      </c>
      <c r="B14" s="3" t="s">
        <v>562</v>
      </c>
      <c r="C14" s="57">
        <v>7538330</v>
      </c>
      <c r="D14" s="57">
        <v>1432283</v>
      </c>
      <c r="E14" s="57">
        <v>8970613</v>
      </c>
      <c r="F14" s="3">
        <v>296</v>
      </c>
      <c r="G14">
        <f>VLOOKUP(F14,Indice!$K$19:$K$346,1,0)</f>
        <v>296</v>
      </c>
    </row>
    <row r="15" spans="1:7" x14ac:dyDescent="0.25">
      <c r="A15" s="3" t="s">
        <v>561</v>
      </c>
      <c r="B15" s="3" t="s">
        <v>562</v>
      </c>
      <c r="C15" s="57">
        <v>5200000</v>
      </c>
      <c r="D15" s="57">
        <v>988000</v>
      </c>
      <c r="E15" s="57">
        <v>6188000</v>
      </c>
      <c r="F15" s="3">
        <v>303</v>
      </c>
      <c r="G15">
        <f>VLOOKUP(F15,Indice!$K$19:$K$346,1,0)</f>
        <v>303</v>
      </c>
    </row>
    <row r="16" spans="1:7" x14ac:dyDescent="0.25">
      <c r="A16" s="3" t="s">
        <v>561</v>
      </c>
      <c r="B16" s="3" t="s">
        <v>562</v>
      </c>
      <c r="C16" s="57">
        <v>5330000</v>
      </c>
      <c r="D16" s="57">
        <v>1012700</v>
      </c>
      <c r="E16" s="57">
        <v>6342700</v>
      </c>
      <c r="F16" s="3">
        <v>308</v>
      </c>
      <c r="G16">
        <f>VLOOKUP(F16,Indice!$K$19:$K$346,1,0)</f>
        <v>308</v>
      </c>
    </row>
    <row r="17" spans="1:7" x14ac:dyDescent="0.25">
      <c r="A17" s="3" t="s">
        <v>561</v>
      </c>
      <c r="B17" s="3" t="s">
        <v>562</v>
      </c>
      <c r="C17" s="57">
        <v>5200000</v>
      </c>
      <c r="D17" s="57">
        <v>988000</v>
      </c>
      <c r="E17" s="57">
        <v>6188000</v>
      </c>
      <c r="F17" s="3">
        <v>316</v>
      </c>
      <c r="G17">
        <f>VLOOKUP(F17,Indice!$K$19:$K$346,1,0)</f>
        <v>316</v>
      </c>
    </row>
    <row r="18" spans="1:7" x14ac:dyDescent="0.25">
      <c r="A18" s="3" t="s">
        <v>561</v>
      </c>
      <c r="B18" s="3" t="s">
        <v>562</v>
      </c>
      <c r="C18" s="57">
        <v>38940249</v>
      </c>
      <c r="D18" s="57">
        <v>7398647</v>
      </c>
      <c r="E18" s="57">
        <v>46338896</v>
      </c>
      <c r="F18" s="3">
        <v>324</v>
      </c>
      <c r="G18">
        <f>VLOOKUP(F18,Indice!$K$19:$K$346,1,0)</f>
        <v>324</v>
      </c>
    </row>
    <row r="19" spans="1:7" x14ac:dyDescent="0.25">
      <c r="A19" s="3" t="s">
        <v>561</v>
      </c>
      <c r="B19" s="3" t="s">
        <v>562</v>
      </c>
      <c r="C19" s="57">
        <v>39441020</v>
      </c>
      <c r="D19" s="57">
        <v>7493794</v>
      </c>
      <c r="E19" s="57">
        <v>46934814</v>
      </c>
      <c r="F19" s="3">
        <v>326</v>
      </c>
      <c r="G19">
        <f>VLOOKUP(F19,Indice!$K$19:$K$346,1,0)</f>
        <v>326</v>
      </c>
    </row>
    <row r="20" spans="1:7" x14ac:dyDescent="0.25">
      <c r="A20" s="3" t="s">
        <v>561</v>
      </c>
      <c r="B20" s="3" t="s">
        <v>562</v>
      </c>
      <c r="C20" s="57">
        <v>90709600</v>
      </c>
      <c r="D20" s="57">
        <v>17234824</v>
      </c>
      <c r="E20" s="57">
        <v>107944424</v>
      </c>
      <c r="F20" s="3">
        <v>332</v>
      </c>
      <c r="G20" t="e">
        <f>VLOOKUP(F20,Indice!$K$19:$K$346,1,0)</f>
        <v>#N/A</v>
      </c>
    </row>
    <row r="21" spans="1:7" x14ac:dyDescent="0.25">
      <c r="A21" s="3" t="s">
        <v>561</v>
      </c>
      <c r="B21" s="3" t="s">
        <v>562</v>
      </c>
      <c r="C21" s="57">
        <v>9212266</v>
      </c>
      <c r="D21" s="57">
        <v>1750331</v>
      </c>
      <c r="E21" s="57">
        <v>10962597</v>
      </c>
      <c r="F21" s="3">
        <v>352</v>
      </c>
      <c r="G21">
        <f>VLOOKUP(F21,Indice!$K$19:$K$346,1,0)</f>
        <v>352</v>
      </c>
    </row>
    <row r="23" spans="1:7" x14ac:dyDescent="0.25">
      <c r="A23" s="3" t="s">
        <v>564</v>
      </c>
      <c r="B23" s="3" t="s">
        <v>565</v>
      </c>
      <c r="C23" s="57">
        <v>188770510</v>
      </c>
      <c r="D23" s="57">
        <v>35866397</v>
      </c>
      <c r="E23" s="57">
        <v>224636907</v>
      </c>
      <c r="F23" s="3">
        <v>7193</v>
      </c>
      <c r="G23">
        <f>VLOOKUP(F23,Indice!$K$19:$K$346,1,0)</f>
        <v>7193</v>
      </c>
    </row>
    <row r="24" spans="1:7" x14ac:dyDescent="0.25">
      <c r="A24" s="3" t="s">
        <v>564</v>
      </c>
      <c r="B24" s="3" t="s">
        <v>565</v>
      </c>
      <c r="C24" s="57">
        <v>155474959</v>
      </c>
      <c r="D24" s="57">
        <v>29540242</v>
      </c>
      <c r="E24" s="57">
        <v>185015201</v>
      </c>
      <c r="F24" s="3">
        <v>7067</v>
      </c>
      <c r="G24">
        <f>VLOOKUP(F24,Indice!$K$19:$K$346,1,0)</f>
        <v>7067</v>
      </c>
    </row>
    <row r="25" spans="1:7" x14ac:dyDescent="0.25">
      <c r="A25" s="3" t="s">
        <v>564</v>
      </c>
      <c r="B25" s="3" t="s">
        <v>565</v>
      </c>
      <c r="C25" s="57">
        <v>105350670</v>
      </c>
      <c r="D25" s="57">
        <v>20016627</v>
      </c>
      <c r="E25" s="57">
        <v>125367297</v>
      </c>
      <c r="F25" s="3">
        <v>7142</v>
      </c>
      <c r="G25">
        <f>VLOOKUP(F25,Indice!$K$19:$K$346,1,0)</f>
        <v>7142</v>
      </c>
    </row>
    <row r="26" spans="1:7" x14ac:dyDescent="0.25">
      <c r="A26" s="3" t="s">
        <v>564</v>
      </c>
      <c r="B26" s="3" t="s">
        <v>565</v>
      </c>
      <c r="C26" s="57">
        <v>81719130</v>
      </c>
      <c r="D26" s="57">
        <v>15526635</v>
      </c>
      <c r="E26" s="57">
        <v>97245765</v>
      </c>
      <c r="F26" s="3">
        <v>6931</v>
      </c>
      <c r="G26" t="e">
        <f>VLOOKUP(F26,Indice!$K$19:$K$346,1,0)</f>
        <v>#N/A</v>
      </c>
    </row>
    <row r="27" spans="1:7" x14ac:dyDescent="0.25">
      <c r="A27" s="3" t="s">
        <v>564</v>
      </c>
      <c r="B27" s="3" t="s">
        <v>565</v>
      </c>
      <c r="C27" s="57">
        <v>66219554</v>
      </c>
      <c r="D27" s="57">
        <v>12581715</v>
      </c>
      <c r="E27" s="57">
        <v>78801269</v>
      </c>
      <c r="F27" s="3">
        <v>6992</v>
      </c>
      <c r="G27">
        <f>VLOOKUP(F27,Indice!$K$19:$K$346,1,0)</f>
        <v>6992</v>
      </c>
    </row>
    <row r="28" spans="1:7" x14ac:dyDescent="0.25">
      <c r="A28" s="3" t="s">
        <v>564</v>
      </c>
      <c r="B28" s="3" t="s">
        <v>565</v>
      </c>
      <c r="C28" s="57">
        <v>26437690</v>
      </c>
      <c r="D28" s="57">
        <v>5023161</v>
      </c>
      <c r="E28" s="57">
        <v>31460851</v>
      </c>
      <c r="F28" s="3">
        <v>6492</v>
      </c>
      <c r="G28">
        <f>VLOOKUP(F28,Indice!$K$19:$K$346,1,0)</f>
        <v>6492</v>
      </c>
    </row>
    <row r="29" spans="1:7" x14ac:dyDescent="0.25">
      <c r="A29" s="3" t="s">
        <v>564</v>
      </c>
      <c r="B29" s="3" t="s">
        <v>565</v>
      </c>
      <c r="C29" s="57">
        <v>19643294</v>
      </c>
      <c r="D29" s="57">
        <v>3732226</v>
      </c>
      <c r="E29" s="57">
        <v>23375520</v>
      </c>
      <c r="F29" s="3">
        <v>6458</v>
      </c>
      <c r="G29">
        <f>VLOOKUP(F29,Indice!$K$19:$K$346,1,0)</f>
        <v>6458</v>
      </c>
    </row>
    <row r="30" spans="1:7" x14ac:dyDescent="0.25">
      <c r="A30" s="3" t="s">
        <v>564</v>
      </c>
      <c r="B30" s="3" t="s">
        <v>565</v>
      </c>
      <c r="C30" s="57">
        <v>14968058</v>
      </c>
      <c r="D30" s="57">
        <v>2843931</v>
      </c>
      <c r="E30" s="57">
        <v>17811989</v>
      </c>
      <c r="F30" s="3">
        <v>6735</v>
      </c>
      <c r="G30">
        <f>VLOOKUP(F30,Indice!$K$19:$K$346,1,0)</f>
        <v>6735</v>
      </c>
    </row>
    <row r="31" spans="1:7" x14ac:dyDescent="0.25">
      <c r="A31" s="3" t="s">
        <v>564</v>
      </c>
      <c r="B31" s="3" t="s">
        <v>565</v>
      </c>
      <c r="C31" s="57">
        <v>11609849</v>
      </c>
      <c r="D31" s="57">
        <v>2205871</v>
      </c>
      <c r="E31" s="57">
        <v>13815720</v>
      </c>
      <c r="F31" s="3">
        <v>5989</v>
      </c>
      <c r="G31" t="e">
        <f>VLOOKUP(F31,Indice!$K$19:$K$346,1,0)</f>
        <v>#N/A</v>
      </c>
    </row>
    <row r="33" spans="1:7" x14ac:dyDescent="0.25">
      <c r="A33" s="3" t="s">
        <v>566</v>
      </c>
      <c r="B33" s="3" t="s">
        <v>567</v>
      </c>
      <c r="C33" s="57">
        <v>43323995</v>
      </c>
      <c r="D33" s="57">
        <v>8231559</v>
      </c>
      <c r="E33" s="57">
        <v>51555554</v>
      </c>
      <c r="F33" s="3">
        <v>78</v>
      </c>
      <c r="G33" t="e">
        <f>VLOOKUP(F33,Indice!$K$19:$K$346,1,0)</f>
        <v>#N/A</v>
      </c>
    </row>
    <row r="34" spans="1:7" x14ac:dyDescent="0.25">
      <c r="A34" s="3" t="s">
        <v>566</v>
      </c>
      <c r="B34" s="3" t="s">
        <v>567</v>
      </c>
      <c r="C34" s="57">
        <v>30996005</v>
      </c>
      <c r="D34" s="57">
        <v>5889241</v>
      </c>
      <c r="E34" s="57">
        <v>36885246</v>
      </c>
      <c r="F34" s="3">
        <v>74</v>
      </c>
      <c r="G34">
        <f>VLOOKUP(F34,Indice!$K$19:$K$346,1,0)</f>
        <v>74</v>
      </c>
    </row>
    <row r="35" spans="1:7" x14ac:dyDescent="0.25">
      <c r="A35" s="3" t="s">
        <v>566</v>
      </c>
      <c r="B35" s="3" t="s">
        <v>567</v>
      </c>
      <c r="C35" s="57">
        <v>27050000</v>
      </c>
      <c r="D35" s="57">
        <v>5139500</v>
      </c>
      <c r="E35" s="57">
        <v>32189500</v>
      </c>
      <c r="F35" s="3">
        <v>38</v>
      </c>
      <c r="G35" t="e">
        <f>VLOOKUP(F35,Indice!$K$19:$K$346,1,0)</f>
        <v>#N/A</v>
      </c>
    </row>
    <row r="36" spans="1:7" x14ac:dyDescent="0.25">
      <c r="A36" s="3" t="s">
        <v>566</v>
      </c>
      <c r="B36" s="3" t="s">
        <v>567</v>
      </c>
      <c r="C36" s="57">
        <v>19800000</v>
      </c>
      <c r="D36" s="57">
        <v>3762000</v>
      </c>
      <c r="E36" s="57">
        <v>23562000</v>
      </c>
      <c r="F36" s="3">
        <v>60</v>
      </c>
      <c r="G36">
        <f>VLOOKUP(F36,Indice!$K$19:$K$346,1,0)</f>
        <v>60</v>
      </c>
    </row>
    <row r="37" spans="1:7" x14ac:dyDescent="0.25">
      <c r="A37" s="3" t="s">
        <v>566</v>
      </c>
      <c r="B37" s="3" t="s">
        <v>567</v>
      </c>
      <c r="C37" s="57">
        <v>18000000</v>
      </c>
      <c r="D37" s="57">
        <v>3420000</v>
      </c>
      <c r="E37" s="57">
        <v>21420000</v>
      </c>
      <c r="F37" s="3">
        <v>91</v>
      </c>
      <c r="G37">
        <f>VLOOKUP(F37,Indice!$K$19:$K$346,1,0)</f>
        <v>91</v>
      </c>
    </row>
    <row r="38" spans="1:7" x14ac:dyDescent="0.25">
      <c r="A38" s="3" t="s">
        <v>566</v>
      </c>
      <c r="B38" s="3" t="s">
        <v>567</v>
      </c>
      <c r="C38" s="57">
        <v>17852000</v>
      </c>
      <c r="D38" s="57">
        <v>3391880</v>
      </c>
      <c r="E38" s="57">
        <v>21243880</v>
      </c>
      <c r="F38" s="3">
        <v>51</v>
      </c>
      <c r="G38">
        <f>VLOOKUP(F38,Indice!$K$19:$K$346,1,0)</f>
        <v>51</v>
      </c>
    </row>
    <row r="39" spans="1:7" x14ac:dyDescent="0.25">
      <c r="A39" s="3" t="s">
        <v>566</v>
      </c>
      <c r="B39" s="3" t="s">
        <v>567</v>
      </c>
      <c r="C39" s="57">
        <v>14500000</v>
      </c>
      <c r="D39" s="57">
        <v>2755000</v>
      </c>
      <c r="E39" s="57">
        <v>17255000</v>
      </c>
      <c r="F39" s="3">
        <v>92</v>
      </c>
      <c r="G39">
        <f>VLOOKUP(F39,Indice!$K$19:$K$346,1,0)</f>
        <v>92</v>
      </c>
    </row>
    <row r="40" spans="1:7" x14ac:dyDescent="0.25">
      <c r="A40" s="3" t="s">
        <v>566</v>
      </c>
      <c r="B40" s="3" t="s">
        <v>567</v>
      </c>
      <c r="C40" s="57">
        <v>12600000</v>
      </c>
      <c r="D40" s="57">
        <v>2394000</v>
      </c>
      <c r="E40" s="57">
        <v>14994000</v>
      </c>
      <c r="F40" s="3">
        <v>56</v>
      </c>
      <c r="G40">
        <f>VLOOKUP(F40,Indice!$K$19:$K$346,1,0)</f>
        <v>56</v>
      </c>
    </row>
    <row r="41" spans="1:7" x14ac:dyDescent="0.25">
      <c r="A41" s="3" t="s">
        <v>566</v>
      </c>
      <c r="B41" s="3" t="s">
        <v>567</v>
      </c>
      <c r="C41" s="57">
        <v>9800000</v>
      </c>
      <c r="D41" s="57">
        <v>1862000</v>
      </c>
      <c r="E41" s="57">
        <v>11662000</v>
      </c>
      <c r="F41" s="3">
        <v>54</v>
      </c>
      <c r="G41">
        <f>VLOOKUP(F41,Indice!$K$19:$K$346,1,0)</f>
        <v>54</v>
      </c>
    </row>
    <row r="42" spans="1:7" x14ac:dyDescent="0.25">
      <c r="A42" s="3" t="s">
        <v>566</v>
      </c>
      <c r="B42" s="3" t="s">
        <v>567</v>
      </c>
      <c r="C42" s="57">
        <v>4200000</v>
      </c>
      <c r="D42" s="57">
        <v>798000</v>
      </c>
      <c r="E42" s="57">
        <v>4998000</v>
      </c>
      <c r="F42" s="3">
        <v>63</v>
      </c>
      <c r="G42">
        <f>VLOOKUP(F42,Indice!$K$19:$K$346,1,0)</f>
        <v>63</v>
      </c>
    </row>
    <row r="43" spans="1:7" x14ac:dyDescent="0.25">
      <c r="A43" s="3" t="s">
        <v>566</v>
      </c>
      <c r="B43" s="3" t="s">
        <v>567</v>
      </c>
      <c r="C43" s="57">
        <v>3900000</v>
      </c>
      <c r="D43" s="57">
        <v>741000</v>
      </c>
      <c r="E43" s="57">
        <v>4641000</v>
      </c>
      <c r="F43" s="3">
        <v>59</v>
      </c>
      <c r="G43">
        <f>VLOOKUP(F43,Indice!$K$19:$K$346,1,0)</f>
        <v>59</v>
      </c>
    </row>
    <row r="44" spans="1:7" x14ac:dyDescent="0.25">
      <c r="A44" s="3" t="s">
        <v>566</v>
      </c>
      <c r="B44" s="3" t="s">
        <v>567</v>
      </c>
      <c r="C44" s="57">
        <v>1200000</v>
      </c>
      <c r="D44" s="57">
        <v>228000</v>
      </c>
      <c r="E44" s="57">
        <v>1428000</v>
      </c>
      <c r="F44" s="3">
        <v>52</v>
      </c>
      <c r="G44">
        <f>VLOOKUP(F44,Indice!$K$19:$K$346,1,0)</f>
        <v>52</v>
      </c>
    </row>
    <row r="46" spans="1:7" x14ac:dyDescent="0.25">
      <c r="A46" s="3" t="s">
        <v>569</v>
      </c>
      <c r="B46" s="3" t="s">
        <v>570</v>
      </c>
      <c r="C46" s="57">
        <v>28161666</v>
      </c>
      <c r="D46" s="57">
        <v>5350717</v>
      </c>
      <c r="E46" s="57">
        <v>33512383</v>
      </c>
      <c r="F46" s="3">
        <v>31</v>
      </c>
      <c r="G46">
        <f>VLOOKUP(F46,Indice!$K$19:$K$346,1,0)</f>
        <v>31</v>
      </c>
    </row>
    <row r="47" spans="1:7" x14ac:dyDescent="0.25">
      <c r="A47" s="3" t="s">
        <v>569</v>
      </c>
      <c r="B47" s="3" t="s">
        <v>570</v>
      </c>
      <c r="C47" s="57">
        <v>19684900</v>
      </c>
      <c r="D47" s="57">
        <v>3740131</v>
      </c>
      <c r="E47" s="57">
        <v>23425031</v>
      </c>
      <c r="F47" s="3">
        <v>41</v>
      </c>
      <c r="G47" t="e">
        <f>VLOOKUP(F47,Indice!$K$19:$K$346,1,0)</f>
        <v>#N/A</v>
      </c>
    </row>
    <row r="48" spans="1:7" x14ac:dyDescent="0.25">
      <c r="A48" s="3" t="s">
        <v>569</v>
      </c>
      <c r="B48" s="3" t="s">
        <v>570</v>
      </c>
      <c r="C48" s="57">
        <v>15948700</v>
      </c>
      <c r="D48" s="57">
        <v>3030253</v>
      </c>
      <c r="E48" s="57">
        <v>18978953</v>
      </c>
      <c r="F48" s="3">
        <v>42</v>
      </c>
      <c r="G48" t="e">
        <f>VLOOKUP(F48,Indice!$K$19:$K$346,1,0)</f>
        <v>#N/A</v>
      </c>
    </row>
    <row r="49" spans="1:7" x14ac:dyDescent="0.25">
      <c r="A49" s="3" t="s">
        <v>569</v>
      </c>
      <c r="B49" s="3" t="s">
        <v>570</v>
      </c>
      <c r="C49" s="57">
        <v>15948700</v>
      </c>
      <c r="D49" s="57">
        <v>3030253</v>
      </c>
      <c r="E49" s="57">
        <v>18978953</v>
      </c>
      <c r="F49" s="3">
        <v>43</v>
      </c>
      <c r="G49">
        <f>VLOOKUP(F49,Indice!$K$19:$K$346,1,0)</f>
        <v>43</v>
      </c>
    </row>
    <row r="50" spans="1:7" x14ac:dyDescent="0.25">
      <c r="A50" s="3" t="s">
        <v>569</v>
      </c>
      <c r="B50" s="3" t="s">
        <v>570</v>
      </c>
      <c r="C50" s="57">
        <v>9352381</v>
      </c>
      <c r="D50" s="57">
        <v>1776952</v>
      </c>
      <c r="E50" s="57">
        <v>11129333</v>
      </c>
      <c r="F50" s="3">
        <v>32</v>
      </c>
      <c r="G50" t="e">
        <f>VLOOKUP(F50,Indice!$K$19:$K$346,1,0)</f>
        <v>#N/A</v>
      </c>
    </row>
    <row r="51" spans="1:7" x14ac:dyDescent="0.25">
      <c r="A51" s="3" t="s">
        <v>569</v>
      </c>
      <c r="B51" s="3" t="s">
        <v>570</v>
      </c>
      <c r="C51" s="57">
        <v>9352381</v>
      </c>
      <c r="D51" s="57">
        <v>1776952</v>
      </c>
      <c r="E51" s="57">
        <v>11129333</v>
      </c>
      <c r="F51" s="3">
        <v>34</v>
      </c>
      <c r="G51" t="e">
        <f>VLOOKUP(F51,Indice!$K$19:$K$346,1,0)</f>
        <v>#N/A</v>
      </c>
    </row>
    <row r="52" spans="1:7" x14ac:dyDescent="0.25">
      <c r="A52" s="3" t="s">
        <v>569</v>
      </c>
      <c r="B52" s="3" t="s">
        <v>570</v>
      </c>
      <c r="C52" s="57">
        <v>9352381</v>
      </c>
      <c r="D52" s="57">
        <v>1776952</v>
      </c>
      <c r="E52" s="57">
        <v>11129333</v>
      </c>
      <c r="F52" s="3">
        <v>37</v>
      </c>
      <c r="G52" t="e">
        <f>VLOOKUP(F52,Indice!$K$19:$K$346,1,0)</f>
        <v>#N/A</v>
      </c>
    </row>
    <row r="53" spans="1:7" x14ac:dyDescent="0.25">
      <c r="A53" s="3" t="s">
        <v>569</v>
      </c>
      <c r="B53" s="3" t="s">
        <v>570</v>
      </c>
      <c r="C53" s="57">
        <v>9352381</v>
      </c>
      <c r="D53" s="57">
        <v>1776952</v>
      </c>
      <c r="E53" s="57">
        <v>11129333</v>
      </c>
      <c r="F53" s="3">
        <v>39</v>
      </c>
      <c r="G53">
        <f>VLOOKUP(F53,Indice!$K$19:$K$346,1,0)</f>
        <v>39</v>
      </c>
    </row>
    <row r="54" spans="1:7" x14ac:dyDescent="0.25">
      <c r="A54" s="3" t="s">
        <v>569</v>
      </c>
      <c r="B54" s="3" t="s">
        <v>570</v>
      </c>
      <c r="C54" s="57">
        <v>7290550</v>
      </c>
      <c r="D54" s="57">
        <v>1385205</v>
      </c>
      <c r="E54" s="57">
        <v>8675755</v>
      </c>
      <c r="F54" s="3">
        <v>22</v>
      </c>
      <c r="G54" t="e">
        <f>VLOOKUP(F54,Indice!$K$19:$K$346,1,0)</f>
        <v>#N/A</v>
      </c>
    </row>
    <row r="56" spans="1:7" x14ac:dyDescent="0.25">
      <c r="A56" s="3" t="s">
        <v>571</v>
      </c>
      <c r="B56" s="3" t="s">
        <v>572</v>
      </c>
      <c r="C56" s="57" t="s">
        <v>577</v>
      </c>
      <c r="D56" s="57">
        <v>7296728</v>
      </c>
      <c r="E56" s="57">
        <v>45700560</v>
      </c>
      <c r="F56" s="3">
        <v>128</v>
      </c>
      <c r="G56">
        <f>VLOOKUP(F56,Indice!$K$19:$K$346,1,0)</f>
        <v>128</v>
      </c>
    </row>
    <row r="58" spans="1:7" x14ac:dyDescent="0.25">
      <c r="A58" s="3" t="s">
        <v>578</v>
      </c>
      <c r="B58" s="3" t="s">
        <v>579</v>
      </c>
      <c r="C58" s="57">
        <v>4356376</v>
      </c>
      <c r="D58" s="57">
        <v>827711</v>
      </c>
      <c r="E58" s="57">
        <v>5184087</v>
      </c>
      <c r="F58" s="3">
        <v>1397</v>
      </c>
      <c r="G58" t="e">
        <f>VLOOKUP(F58,Indice!$K$19:$K$346,1,0)</f>
        <v>#N/A</v>
      </c>
    </row>
    <row r="59" spans="1:7" x14ac:dyDescent="0.25">
      <c r="A59" s="3" t="s">
        <v>578</v>
      </c>
      <c r="B59" s="3" t="s">
        <v>579</v>
      </c>
      <c r="C59" s="57">
        <v>9916078</v>
      </c>
      <c r="D59" s="57">
        <v>1884055</v>
      </c>
      <c r="E59" s="57">
        <v>11800133</v>
      </c>
      <c r="F59" s="3">
        <v>1735</v>
      </c>
      <c r="G59">
        <f>VLOOKUP(F59,Indice!$K$19:$K$346,1,0)</f>
        <v>1735</v>
      </c>
    </row>
    <row r="60" spans="1:7" x14ac:dyDescent="0.25">
      <c r="A60" s="3" t="s">
        <v>578</v>
      </c>
      <c r="B60" s="3" t="s">
        <v>579</v>
      </c>
      <c r="C60" s="57">
        <v>32957631</v>
      </c>
      <c r="D60" s="57">
        <v>6261950</v>
      </c>
      <c r="E60" s="57">
        <v>39219581</v>
      </c>
      <c r="F60" s="3">
        <v>1968</v>
      </c>
      <c r="G60">
        <f>VLOOKUP(F60,Indice!$K$19:$K$346,1,0)</f>
        <v>1968</v>
      </c>
    </row>
    <row r="61" spans="1:7" x14ac:dyDescent="0.25">
      <c r="A61" s="3" t="s">
        <v>578</v>
      </c>
      <c r="B61" s="3" t="s">
        <v>579</v>
      </c>
      <c r="C61" s="57">
        <v>17871586</v>
      </c>
      <c r="D61" s="57">
        <v>3395601</v>
      </c>
      <c r="E61" s="57">
        <v>21267187</v>
      </c>
      <c r="F61" s="3">
        <v>1983</v>
      </c>
      <c r="G61">
        <f>VLOOKUP(F61,Indice!$K$19:$K$346,1,0)</f>
        <v>1983</v>
      </c>
    </row>
    <row r="62" spans="1:7" x14ac:dyDescent="0.25">
      <c r="A62" s="3" t="s">
        <v>578</v>
      </c>
      <c r="B62" s="3" t="s">
        <v>579</v>
      </c>
      <c r="C62" s="57">
        <v>3146264</v>
      </c>
      <c r="D62" s="57">
        <v>597790</v>
      </c>
      <c r="E62" s="57">
        <v>3744054</v>
      </c>
      <c r="F62" s="3">
        <v>2106</v>
      </c>
      <c r="G62">
        <f>VLOOKUP(F62,Indice!$K$19:$K$346,1,0)</f>
        <v>2106</v>
      </c>
    </row>
    <row r="63" spans="1:7" x14ac:dyDescent="0.25">
      <c r="A63" s="3" t="s">
        <v>578</v>
      </c>
      <c r="B63" s="3" t="s">
        <v>579</v>
      </c>
      <c r="C63" s="57">
        <v>11305399</v>
      </c>
      <c r="D63" s="57">
        <v>2148026</v>
      </c>
      <c r="E63" s="57">
        <v>13453425</v>
      </c>
      <c r="F63" s="3">
        <v>2566</v>
      </c>
      <c r="G63">
        <f>VLOOKUP(F63,Indice!$K$19:$K$346,1,0)</f>
        <v>2566</v>
      </c>
    </row>
    <row r="65" spans="1:7" x14ac:dyDescent="0.25">
      <c r="A65" s="3" t="s">
        <v>580</v>
      </c>
      <c r="B65" s="3" t="s">
        <v>581</v>
      </c>
      <c r="C65" s="18">
        <v>16806723</v>
      </c>
      <c r="D65" s="18">
        <v>3193277</v>
      </c>
      <c r="E65" s="18">
        <v>20000000</v>
      </c>
      <c r="F65" s="3">
        <v>24</v>
      </c>
      <c r="G65">
        <f>VLOOKUP(F65,Indice!$K$19:$K$346,1,0)</f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eb091222-7bdf-4648-ac14-56df67859a6a" xsi:nil="true"/>
    <Primerresponsable xmlns="eb091222-7bdf-4648-ac14-56df67859a6a">
      <UserInfo>
        <DisplayName/>
        <AccountId xsi:nil="true"/>
        <AccountType/>
      </UserInfo>
    </Primerresponsable>
    <Imagen xmlns="eb091222-7bdf-4648-ac14-56df67859a6a" xsi:nil="true"/>
    <_ip_UnifiedCompliancePolicyProperties xmlns="http://schemas.microsoft.com/sharepoint/v3" xsi:nil="true"/>
    <Categoria xmlns="eb091222-7bdf-4648-ac14-56df67859a6a" xsi:nil="true"/>
    <TaxCatchAll xmlns="5aa2f8fb-f9e7-4046-baf3-643b2d01b046" xsi:nil="true"/>
    <lcf76f155ced4ddcb4097134ff3c332f xmlns="eb091222-7bdf-4648-ac14-56df67859a6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C0164CB14CAB4DA17DB030CC2DBD41" ma:contentTypeVersion="26" ma:contentTypeDescription="Create a new document." ma:contentTypeScope="" ma:versionID="3a3c6e85d5b1b121ca6f8be91ba68ae6">
  <xsd:schema xmlns:xsd="http://www.w3.org/2001/XMLSchema" xmlns:xs="http://www.w3.org/2001/XMLSchema" xmlns:p="http://schemas.microsoft.com/office/2006/metadata/properties" xmlns:ns1="http://schemas.microsoft.com/sharepoint/v3" xmlns:ns2="eb091222-7bdf-4648-ac14-56df67859a6a" xmlns:ns3="5aa2f8fb-f9e7-4046-baf3-643b2d01b046" targetNamespace="http://schemas.microsoft.com/office/2006/metadata/properties" ma:root="true" ma:fieldsID="afbbe9db76b21d10a1e6e66472294282" ns1:_="" ns2:_="" ns3:_="">
    <xsd:import namespace="http://schemas.microsoft.com/sharepoint/v3"/>
    <xsd:import namespace="eb091222-7bdf-4648-ac14-56df67859a6a"/>
    <xsd:import namespace="5aa2f8fb-f9e7-4046-baf3-643b2d01b0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_Flow_SignoffStatus" minOccurs="0"/>
                <xsd:element ref="ns2:Imagen" minOccurs="0"/>
                <xsd:element ref="ns2:Primerresponsable" minOccurs="0"/>
                <xsd:element ref="ns2:Categoria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91222-7bdf-4648-ac14-56df67859a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8628a9a-fe43-4aa1-831f-7a8d34a1dc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Flow_SignoffStatus" ma:index="22" nillable="true" ma:displayName="Sign-off status" ma:internalName="Sign_x002d_off_x0020_status">
      <xsd:simpleType>
        <xsd:restriction base="dms:Text"/>
      </xsd:simpleType>
    </xsd:element>
    <xsd:element name="Imagen" ma:index="23" nillable="true" ma:displayName="Imagen" ma:format="Thumbnail" ma:internalName="Imagen">
      <xsd:simpleType>
        <xsd:restriction base="dms:Unknown"/>
      </xsd:simpleType>
    </xsd:element>
    <xsd:element name="Primerresponsable" ma:index="24" nillable="true" ma:displayName="Primer responsable" ma:description="test" ma:format="Dropdown" ma:list="UserInfo" ma:SharePointGroup="0" ma:internalName="Primerresponsab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ategoria" ma:index="25" nillable="true" ma:displayName="Categoria" ma:format="Dropdown" ma:internalName="Categoria">
      <xsd:simpleType>
        <xsd:restriction base="dms:Choice">
          <xsd:enumeration value="Servicio Legal"/>
          <xsd:enumeration value="Due dilingence"/>
          <xsd:enumeration value="Precios de transferencia"/>
          <xsd:enumeration value="Operacion renta y asesoria recurrente"/>
          <xsd:enumeration value="Servicios tributarios"/>
          <xsd:enumeration value="Imouesto al valor agregado"/>
        </xsd:restriction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a2f8fb-f9e7-4046-baf3-643b2d01b04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2911d59-da0a-475b-ad51-95e2b6f5d16c}" ma:internalName="TaxCatchAll" ma:showField="CatchAllData" ma:web="5aa2f8fb-f9e7-4046-baf3-643b2d01b0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0A33BB-F4F0-44CA-B4F6-40FC0AF211D7}">
  <ds:schemaRefs>
    <ds:schemaRef ds:uri="http://purl.org/dc/elements/1.1/"/>
    <ds:schemaRef ds:uri="5aa2f8fb-f9e7-4046-baf3-643b2d01b046"/>
    <ds:schemaRef ds:uri="http://schemas.microsoft.com/office/2006/documentManagement/types"/>
    <ds:schemaRef ds:uri="http://purl.org/dc/terms/"/>
    <ds:schemaRef ds:uri="http://schemas.microsoft.com/sharepoint/v3"/>
    <ds:schemaRef ds:uri="http://schemas.microsoft.com/office/infopath/2007/PartnerControls"/>
    <ds:schemaRef ds:uri="eb091222-7bdf-4648-ac14-56df67859a6a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1809C9E-1B29-4388-859C-4ECCE6E252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886D3C-A66A-49AE-AF57-9E62F5BD21AB}"/>
</file>

<file path=docMetadata/LabelInfo.xml><?xml version="1.0" encoding="utf-8"?>
<clbl:labelList xmlns:clbl="http://schemas.microsoft.com/office/2020/mipLabelMetadata">
  <clbl:label id="{88606789-7178-42ed-a2cb-2f310395f8e0}" enabled="1" method="Privileged" siteId="{ad9dc499-26eb-41de-90c1-2c7cfce752f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Indice (2)</vt:lpstr>
      <vt:lpstr>Indice</vt:lpstr>
      <vt:lpstr>Proveedores</vt:lpstr>
      <vt:lpstr>Hoja1</vt:lpstr>
      <vt:lpstr>EXP 9487115</vt:lpstr>
      <vt:lpstr>Requerimientos_Generales</vt:lpstr>
      <vt:lpstr>Pendientes a cargar 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Chamorro</dc:creator>
  <cp:lastModifiedBy>Jean Soto</cp:lastModifiedBy>
  <dcterms:created xsi:type="dcterms:W3CDTF">2025-03-14T16:43:52Z</dcterms:created>
  <dcterms:modified xsi:type="dcterms:W3CDTF">2025-07-02T19:43:52Z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0x0101006EC0164CB14CAB4DA17DB030CC2DBD41</vt:lpwstr>
  </property>
  <property fmtid="{D5CDD505-2E9C-101B-9397-08002B2CF9AE}" pid="3" name="MediaServiceImageTags">
    <vt:lpwstr/>
  </property>
</Properties>
</file>