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FD51EE50-8D73-483D-AA49-1F8A36AA2BBC}" xr6:coauthVersionLast="47" xr6:coauthVersionMax="47" xr10:uidLastSave="{00000000-0000-0000-0000-000000000000}"/>
  <bookViews>
    <workbookView xWindow="390" yWindow="390" windowWidth="21165" windowHeight="15600" activeTab="4" xr2:uid="{123E2ECC-8474-4F38-AC8E-530CCC4039F8}"/>
  </bookViews>
  <sheets>
    <sheet name="References" sheetId="19" r:id="rId1"/>
    <sheet name="prod" sheetId="15" r:id="rId2"/>
    <sheet name="import" sheetId="14" r:id="rId3"/>
    <sheet name="export" sheetId="13" r:id="rId4"/>
    <sheet name="Energy_Intensity" sheetId="20" r:id="rId5"/>
    <sheet name="Population" sheetId="18"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20" l="1"/>
  <c r="C7" i="20"/>
  <c r="B7" i="20"/>
  <c r="E7" i="20" s="1"/>
  <c r="D17" i="20"/>
  <c r="C17" i="20"/>
  <c r="B17" i="20"/>
  <c r="D45" i="20" l="1"/>
  <c r="C45" i="20"/>
  <c r="B45" i="20"/>
  <c r="D22" i="20"/>
  <c r="C22" i="20"/>
  <c r="B42" i="20"/>
  <c r="D42" i="20"/>
  <c r="C42" i="20"/>
  <c r="D37" i="20"/>
  <c r="C37" i="20"/>
  <c r="B37" i="20"/>
  <c r="D32" i="20"/>
  <c r="C32" i="20"/>
  <c r="B32" i="20"/>
  <c r="D27" i="20"/>
  <c r="C27" i="20"/>
  <c r="B27" i="20"/>
  <c r="B22" i="20"/>
  <c r="B50" i="14" l="1"/>
  <c r="B49" i="14"/>
  <c r="B48" i="14"/>
  <c r="B47" i="14"/>
  <c r="B46" i="14"/>
  <c r="B45" i="14"/>
  <c r="B44" i="14"/>
  <c r="B38" i="14"/>
  <c r="B37" i="14"/>
  <c r="B36" i="14"/>
  <c r="B35" i="14"/>
  <c r="B34" i="14"/>
  <c r="B33" i="14"/>
  <c r="B32" i="14"/>
  <c r="B31" i="14"/>
  <c r="B30" i="14"/>
  <c r="B29" i="14"/>
  <c r="B28" i="14"/>
  <c r="B26" i="14"/>
  <c r="B25" i="14"/>
  <c r="B24" i="14"/>
  <c r="B23" i="14"/>
  <c r="B20" i="14"/>
  <c r="B19" i="14"/>
  <c r="B18" i="14"/>
  <c r="B17" i="14"/>
  <c r="B49" i="13"/>
  <c r="B48" i="13"/>
  <c r="B47" i="13"/>
  <c r="B46" i="13"/>
  <c r="B45" i="13"/>
  <c r="B44" i="13"/>
  <c r="B50" i="13"/>
  <c r="B39" i="13"/>
  <c r="B38" i="13"/>
  <c r="B37" i="13"/>
  <c r="B34" i="13"/>
  <c r="B35" i="13"/>
  <c r="B36" i="13"/>
  <c r="B33" i="13"/>
  <c r="B32" i="13"/>
  <c r="B30" i="13"/>
  <c r="B31" i="13"/>
  <c r="B29" i="13"/>
  <c r="B28" i="13"/>
  <c r="B26" i="13"/>
  <c r="B25" i="13"/>
  <c r="B24" i="13"/>
  <c r="B23" i="13"/>
  <c r="B43" i="14" l="1"/>
  <c r="B42" i="14"/>
  <c r="B41" i="14"/>
  <c r="B40" i="14"/>
  <c r="B39" i="14"/>
  <c r="B27" i="14"/>
  <c r="B43" i="13"/>
  <c r="B42" i="13"/>
  <c r="B40" i="13"/>
  <c r="B41" i="13"/>
  <c r="B27" i="13"/>
  <c r="B22" i="13"/>
  <c r="B21" i="13"/>
  <c r="B20" i="13"/>
  <c r="B19" i="13"/>
  <c r="B18" i="13"/>
  <c r="B17" i="13"/>
  <c r="B16" i="13"/>
  <c r="B15" i="13"/>
  <c r="B14" i="13"/>
  <c r="B13" i="13"/>
  <c r="B12" i="13"/>
  <c r="B11" i="13"/>
  <c r="B1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80F0AF-3098-486A-B6CA-D9F346AB80B6}">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7" authorId="0" shapeId="0" xr:uid="{407A7C97-EB52-47A4-BCE1-6F42EAC4D62B}">
      <text>
        <r>
          <rPr>
            <sz val="9"/>
            <color indexed="81"/>
            <rFont val="Tahoma"/>
            <family val="2"/>
          </rPr>
          <t>"L'industrie du verre en Belgique", Verre, vol 1, n° 4, July-August, 1987, p. 432-9</t>
        </r>
      </text>
    </comment>
    <comment ref="B27" authorId="0" shapeId="0" xr:uid="{8E43DA06-AC0A-4D94-B9AF-4357EE45ACB1}">
      <text>
        <r>
          <rPr>
            <b/>
            <sz val="9"/>
            <color indexed="81"/>
            <rFont val="Tahoma"/>
            <family val="2"/>
          </rPr>
          <t>See also:</t>
        </r>
        <r>
          <rPr>
            <sz val="9"/>
            <color indexed="81"/>
            <rFont val="Tahoma"/>
            <family val="2"/>
          </rPr>
          <t xml:space="preserve"> "L'industrie du verre en Belgique", Verre, vol 1, n° 4, July-August 1987, p. 432-9</t>
        </r>
      </text>
    </comment>
    <comment ref="B39" authorId="0" shapeId="0" xr:uid="{BC0BC320-88F2-40EF-857E-02C7912456CB}">
      <text>
        <r>
          <rPr>
            <b/>
            <sz val="9"/>
            <color indexed="81"/>
            <rFont val="Tahoma"/>
            <family val="2"/>
          </rPr>
          <t xml:space="preserve">See also:
</t>
        </r>
        <r>
          <rPr>
            <sz val="9"/>
            <color indexed="81"/>
            <rFont val="Tahoma"/>
            <family val="2"/>
          </rPr>
          <t>"L'industrie du verre en Belgique", Verre, vol 1, N° 4, juillet-aout 1987, 432-9</t>
        </r>
      </text>
    </comment>
    <comment ref="B40" authorId="0" shapeId="0" xr:uid="{55CDB7F2-0CE4-4EBC-ABBE-A50E1ADD8592}">
      <text>
        <r>
          <rPr>
            <b/>
            <sz val="9"/>
            <color indexed="81"/>
            <rFont val="Tahoma"/>
            <family val="2"/>
          </rPr>
          <t xml:space="preserve">See also:
</t>
        </r>
        <r>
          <rPr>
            <sz val="9"/>
            <color indexed="81"/>
            <rFont val="Tahoma"/>
            <family val="2"/>
          </rPr>
          <t>"L'industrie du verre en Belgique", Verre, vol 1, N° 4, juillet-aout 1987, 432-9</t>
        </r>
      </text>
    </comment>
    <comment ref="B41" authorId="0" shapeId="0" xr:uid="{AACAE1F4-3F8C-4923-A7B6-D7EBEFF0029B}">
      <text>
        <r>
          <rPr>
            <b/>
            <sz val="9"/>
            <color indexed="81"/>
            <rFont val="Tahoma"/>
            <family val="2"/>
          </rPr>
          <t xml:space="preserve">See also:
</t>
        </r>
        <r>
          <rPr>
            <sz val="9"/>
            <color indexed="81"/>
            <rFont val="Tahoma"/>
            <family val="2"/>
          </rPr>
          <t>"L'industrie du verre en Belgique", Verre, vol 1, N° 4, juillet-aout 1987, 432-9</t>
        </r>
      </text>
    </comment>
    <comment ref="B42" authorId="0" shapeId="0" xr:uid="{738547BA-68B5-4FE3-848B-4CD4EBB12836}">
      <text>
        <r>
          <rPr>
            <b/>
            <sz val="9"/>
            <color indexed="81"/>
            <rFont val="Tahoma"/>
            <family val="2"/>
          </rPr>
          <t xml:space="preserve">See also:
</t>
        </r>
        <r>
          <rPr>
            <sz val="9"/>
            <color indexed="81"/>
            <rFont val="Tahoma"/>
            <family val="2"/>
          </rPr>
          <t>"L'industrie du verre en Belgique", Verre, vol 1, N° 4, juillet-aout 1987, 432-9</t>
        </r>
      </text>
    </comment>
    <comment ref="B43" authorId="0" shapeId="0" xr:uid="{BDCDBA4C-1B8E-42B9-A21D-C08297C9CF0C}">
      <text>
        <r>
          <rPr>
            <b/>
            <sz val="9"/>
            <color indexed="81"/>
            <rFont val="Tahoma"/>
            <family val="2"/>
          </rPr>
          <t xml:space="preserve">See also:
</t>
        </r>
        <r>
          <rPr>
            <sz val="9"/>
            <color indexed="81"/>
            <rFont val="Tahoma"/>
            <family val="2"/>
          </rPr>
          <t>"L'industrie du verre en Belgique", Verre, vol 1, N° 4, juillet-aout 1987, 432-9</t>
        </r>
      </text>
    </comment>
    <comment ref="B47" authorId="0" shapeId="0" xr:uid="{62955B20-96C1-4EF4-8868-5C8A1E4FAC3D}">
      <text>
        <r>
          <rPr>
            <sz val="9"/>
            <color indexed="81"/>
            <rFont val="Tahoma"/>
            <family val="2"/>
          </rPr>
          <t>ICEDD, Bilan énergétique de la Wallonie 2012. Bilan de l'industrie et bilan global, p. 38</t>
        </r>
      </text>
    </comment>
    <comment ref="B48" authorId="0" shapeId="0" xr:uid="{D1F872DB-0C90-4F4C-A8F0-D488F41F2F69}">
      <text>
        <r>
          <rPr>
            <sz val="9"/>
            <color indexed="81"/>
            <rFont val="Tahoma"/>
            <family val="2"/>
          </rPr>
          <t>ICEDD, Bilan énergétique de la Wallonie 2012. Bilan de l'industrie et bilan global, p. 38</t>
        </r>
      </text>
    </comment>
    <comment ref="B49" authorId="0" shapeId="0" xr:uid="{5666A54F-B981-44FC-A5DA-AC381F334BB3}">
      <text>
        <r>
          <rPr>
            <sz val="9"/>
            <color indexed="81"/>
            <rFont val="Tahoma"/>
            <family val="2"/>
          </rPr>
          <t>ICEDD, Bilan énergétique de la Wallonie 2012. Bilan de l'industrie et bilan global, p. 38</t>
        </r>
      </text>
    </comment>
    <comment ref="B50" authorId="0" shapeId="0" xr:uid="{98206CBA-A31D-4E48-980E-DD63BC03DA7E}">
      <text>
        <r>
          <rPr>
            <sz val="9"/>
            <color indexed="81"/>
            <rFont val="Tahoma"/>
            <family val="2"/>
          </rPr>
          <t>ICEDD, Bilan énergétique de la Wallonie 2012. Bilan de l'industrie et bilan global, p. 38</t>
        </r>
      </text>
    </comment>
    <comment ref="B51" authorId="0" shapeId="0" xr:uid="{6C6552A8-DA75-4FFC-AAAC-E09419E743C3}">
      <text>
        <r>
          <rPr>
            <sz val="9"/>
            <color indexed="81"/>
            <rFont val="Tahoma"/>
            <family val="2"/>
          </rPr>
          <t>ICEDD, Bilan énergétique de la Wallonie 2012. Bilan de l'industrie et bilan global, p. 38</t>
        </r>
      </text>
    </comment>
    <comment ref="B52" authorId="0" shapeId="0" xr:uid="{1F8E32FD-62AC-4A40-91E3-3CED289E6CBD}">
      <text>
        <r>
          <rPr>
            <sz val="9"/>
            <color indexed="81"/>
            <rFont val="Tahoma"/>
            <family val="2"/>
          </rPr>
          <t>ICEDD, Bilan énergétique de la Wallonie 2012. Bilan de l'industrie et bilan global, p. 38</t>
        </r>
      </text>
    </comment>
    <comment ref="B53" authorId="0" shapeId="0" xr:uid="{F1261E74-12AA-49C9-BF1D-0F489E77AF0C}">
      <text>
        <r>
          <rPr>
            <sz val="9"/>
            <color indexed="81"/>
            <rFont val="Tahoma"/>
            <family val="2"/>
          </rPr>
          <t>ICEDD, Bilan énergétique de la Wallonie 2012. Bilan de l'industrie et bilan global, p. 38</t>
        </r>
      </text>
    </comment>
    <comment ref="B54" authorId="0" shapeId="0" xr:uid="{70DC3473-3447-4719-A1C0-D766A356D209}">
      <text>
        <r>
          <rPr>
            <sz val="9"/>
            <color indexed="81"/>
            <rFont val="Tahoma"/>
            <family val="2"/>
          </rPr>
          <t>ICEDD, Bilan énergétique de la Wallonie 2012. Bilan de l'industrie et bilan global, p. 38</t>
        </r>
      </text>
    </comment>
    <comment ref="B55" authorId="0" shapeId="0" xr:uid="{25B8BFD1-FF8E-4695-8D3B-1F04E0873F8E}">
      <text>
        <r>
          <rPr>
            <sz val="9"/>
            <color indexed="81"/>
            <rFont val="Tahoma"/>
            <family val="2"/>
          </rPr>
          <t>ICEDD, Bilan énergétique de la Wallonie 2012. Bilan de l'industrie et bilan global, p. 38</t>
        </r>
      </text>
    </comment>
    <comment ref="B56" authorId="0" shapeId="0" xr:uid="{52F33A99-0D0B-4259-A80A-327EB7C19980}">
      <text>
        <r>
          <rPr>
            <sz val="9"/>
            <color indexed="81"/>
            <rFont val="Tahoma"/>
            <family val="2"/>
          </rPr>
          <t>ICEDD, Bilan énergétique de la Wallonie 2012. Bilan de l'industrie et bilan global, p. 38</t>
        </r>
      </text>
    </comment>
    <comment ref="B57" authorId="0" shapeId="0" xr:uid="{EED5E0C0-7039-4EBE-BEB7-731F4AB2D310}">
      <text>
        <r>
          <rPr>
            <sz val="9"/>
            <color indexed="81"/>
            <rFont val="Tahoma"/>
            <family val="2"/>
          </rPr>
          <t>ICEDD, Bilan énergétique de la Wallonie 2012. Bilan de l'industrie et bilan global, p. 38</t>
        </r>
      </text>
    </comment>
    <comment ref="B58" authorId="0" shapeId="0" xr:uid="{CB926990-D23D-40E6-A836-F3281928C622}">
      <text>
        <r>
          <rPr>
            <sz val="9"/>
            <color indexed="81"/>
            <rFont val="Tahoma"/>
            <family val="2"/>
          </rPr>
          <t>ICEDD, Bilan énergétique de la Wallonie 2012. Bilan de l'industrie et bilan global, p. 38</t>
        </r>
      </text>
    </comment>
    <comment ref="B59" authorId="0" shapeId="0" xr:uid="{21748B7F-E41B-4370-85B5-FD2F0867FD43}">
      <text>
        <r>
          <rPr>
            <sz val="9"/>
            <color indexed="81"/>
            <rFont val="Tahoma"/>
            <family val="2"/>
          </rPr>
          <t>ICEDD, Bilan énergétique de la Wallonie 2012. Bilan de l'industrie et bilan global, p. 38</t>
        </r>
      </text>
    </comment>
    <comment ref="B60" authorId="0" shapeId="0" xr:uid="{1464D249-C5A4-4870-8379-8C910C5FE3F7}">
      <text>
        <r>
          <rPr>
            <sz val="9"/>
            <color indexed="81"/>
            <rFont val="Tahoma"/>
            <family val="2"/>
          </rPr>
          <t>ICEDD, Bilan énergétique de la Wallonie 2012. Bilan de l'industrie et bilan global, p. 38</t>
        </r>
      </text>
    </comment>
    <comment ref="B61" authorId="0" shapeId="0" xr:uid="{692A6916-772E-44DF-93C7-154E663D6B1D}">
      <text>
        <r>
          <rPr>
            <sz val="9"/>
            <color indexed="81"/>
            <rFont val="Tahoma"/>
            <family val="2"/>
          </rPr>
          <t>ICEDD, Bilan énergétique de la Wallonie 2012. Bilan de l'industrie et bilan global, p. 38</t>
        </r>
      </text>
    </comment>
    <comment ref="B62" authorId="0" shapeId="0" xr:uid="{A427882F-7797-4C83-9895-E1E70694B621}">
      <text>
        <r>
          <rPr>
            <sz val="9"/>
            <color indexed="81"/>
            <rFont val="Tahoma"/>
            <family val="2"/>
          </rPr>
          <t>ICEDD, Bilan énergétique de la Wallonie 2012. Bilan de l'industrie et bilan global, p. 38</t>
        </r>
      </text>
    </comment>
    <comment ref="B63" authorId="0" shapeId="0" xr:uid="{6019CF96-E4D4-4629-9B21-41F7B13F7B2D}">
      <text>
        <r>
          <rPr>
            <sz val="9"/>
            <color indexed="81"/>
            <rFont val="Tahoma"/>
            <family val="2"/>
          </rPr>
          <t>ICEDD, Bilan énergétique de la Wallonie 2012. Bilan de l'industrie et bilan global, p. 38</t>
        </r>
      </text>
    </comment>
    <comment ref="B64" authorId="0" shapeId="0" xr:uid="{4B691808-64DE-4924-8E47-8CD5B4CC7882}">
      <text>
        <r>
          <rPr>
            <sz val="9"/>
            <color indexed="81"/>
            <rFont val="Tahoma"/>
            <family val="2"/>
          </rPr>
          <t>ICEDD, Bilan énergétique de la Wallonie 2012. Bilan de l'industrie et bilan global, p. 38</t>
        </r>
      </text>
    </comment>
    <comment ref="B65" authorId="0" shapeId="0" xr:uid="{FA00D844-B0AE-4966-9F18-BFBA78DC5A62}">
      <text>
        <r>
          <rPr>
            <sz val="9"/>
            <color indexed="81"/>
            <rFont val="Tahoma"/>
            <family val="2"/>
          </rPr>
          <t>ICEDD, Bilan énergétique de la Wallonie 2012. Bilan de l'industrie et bilan global, p. 38</t>
        </r>
      </text>
    </comment>
    <comment ref="B66" authorId="0" shapeId="0" xr:uid="{17454C45-7D9B-4EDD-8DBD-CD55B2F7B504}">
      <text>
        <r>
          <rPr>
            <sz val="9"/>
            <color indexed="81"/>
            <rFont val="Tahoma"/>
            <family val="2"/>
          </rPr>
          <t>ICEDD, Bilan énergétique de la Wallonie 2012. Bilan de l'industrie et bilan global, p. 38</t>
        </r>
      </text>
    </comment>
    <comment ref="B67" authorId="0" shapeId="0" xr:uid="{05FD7DBA-81F6-4F23-B05F-C0076288518C}">
      <text>
        <r>
          <rPr>
            <sz val="9"/>
            <color indexed="81"/>
            <rFont val="Tahoma"/>
            <family val="2"/>
          </rPr>
          <t>ICEDD, Bilan énergétique de la Wallonie 2012. Bilan de l'industrie et bilan global, p. 38</t>
        </r>
      </text>
    </comment>
    <comment ref="B68" authorId="0" shapeId="0" xr:uid="{C5AFDD2F-1913-40D4-B64F-8130C27890FC}">
      <text>
        <r>
          <rPr>
            <sz val="9"/>
            <color indexed="81"/>
            <rFont val="Tahoma"/>
            <family val="2"/>
          </rPr>
          <t>ICEDD, Bilan énergétique de la Wallonie 2012. Bilan de l'industrie et bilan global, p. 38</t>
        </r>
      </text>
    </comment>
    <comment ref="B69" authorId="0" shapeId="0" xr:uid="{1DE707F9-BA17-469A-B287-9FA7BCE6C68D}">
      <text>
        <r>
          <rPr>
            <sz val="9"/>
            <color indexed="81"/>
            <rFont val="Tahoma"/>
            <family val="2"/>
          </rPr>
          <t>ICEDD, Bilan énergétique de la Wallonie 2012. Bilan de l'industrie et bilan global, p. 38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5D128518-8EE1-4ACD-89D2-6196556CA731}">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15" authorId="0" shapeId="0" xr:uid="{390BB944-D9DC-4D13-99D6-BAD7486197C4}">
      <text>
        <r>
          <rPr>
            <sz val="9"/>
            <color indexed="81"/>
            <rFont val="Tahoma"/>
            <family val="2"/>
          </rPr>
          <t>L'industrie du verre, Rapport annuel, exercice 1965, Fédération de l'industrie du verre, 1966</t>
        </r>
      </text>
    </comment>
    <comment ref="B21" authorId="0" shapeId="0" xr:uid="{67FAEDF3-3681-4F76-AD42-0A15DFB5230E}">
      <text>
        <r>
          <rPr>
            <sz val="9"/>
            <color indexed="81"/>
            <rFont val="Tahoma"/>
            <family val="2"/>
          </rPr>
          <t>L'industrie du verre, Rapport annuel, exercice 1965, Fédération de l'industrie du verre, 1966</t>
        </r>
      </text>
    </comment>
    <comment ref="B22" authorId="0" shapeId="0" xr:uid="{E6635DD9-9465-4FA6-B1EF-8CF31EC52CAC}">
      <text>
        <r>
          <rPr>
            <sz val="9"/>
            <color indexed="81"/>
            <rFont val="Tahoma"/>
            <family val="2"/>
          </rPr>
          <t>L'industrie du verre, Rapport annuel, exercice 1965, Fédération de l'industrie du verre, 1966</t>
        </r>
      </text>
    </comment>
    <comment ref="B27" authorId="0" shapeId="0" xr:uid="{F33AF8D0-C1E0-423C-8CAF-1E20EF0449C6}">
      <text>
        <r>
          <rPr>
            <i/>
            <sz val="9"/>
            <color indexed="81"/>
            <rFont val="Tahoma"/>
            <family val="2"/>
          </rPr>
          <t>Verre</t>
        </r>
        <r>
          <rPr>
            <sz val="9"/>
            <color indexed="81"/>
            <rFont val="Tahoma"/>
            <family val="2"/>
          </rPr>
          <t>, vol 1, N° 4, juillet-aout 1987
"L'industrie du verre en Belgique" p. 432-9</t>
        </r>
      </text>
    </comment>
    <comment ref="B39" authorId="0" shapeId="0" xr:uid="{A9C2CA60-C672-49D1-8F28-F548E3081DF5}">
      <text>
        <r>
          <rPr>
            <i/>
            <sz val="9"/>
            <color indexed="81"/>
            <rFont val="Tahoma"/>
            <family val="2"/>
          </rPr>
          <t>Verre</t>
        </r>
        <r>
          <rPr>
            <sz val="9"/>
            <color indexed="81"/>
            <rFont val="Tahoma"/>
            <family val="2"/>
          </rPr>
          <t>, vol 1, N° 4, juillet-aout 1987
"L'industrie du verre en Belgique" p. 432-9</t>
        </r>
      </text>
    </comment>
    <comment ref="B40" authorId="0" shapeId="0" xr:uid="{1AE45353-6EA1-44CD-AFDC-F31DC1232CCD}">
      <text>
        <r>
          <rPr>
            <i/>
            <sz val="9"/>
            <color indexed="81"/>
            <rFont val="Tahoma"/>
            <family val="2"/>
          </rPr>
          <t>Verre</t>
        </r>
        <r>
          <rPr>
            <sz val="9"/>
            <color indexed="81"/>
            <rFont val="Tahoma"/>
            <family val="2"/>
          </rPr>
          <t>, vol 1, N° 4, juillet-aout 1987
"L'industrie du verre en Belgique" p. 432-9</t>
        </r>
      </text>
    </comment>
    <comment ref="B41" authorId="0" shapeId="0" xr:uid="{7513F407-45F9-4189-8FE4-1364C85C87C8}">
      <text>
        <r>
          <rPr>
            <i/>
            <sz val="9"/>
            <color indexed="81"/>
            <rFont val="Tahoma"/>
            <family val="2"/>
          </rPr>
          <t>Verre</t>
        </r>
        <r>
          <rPr>
            <sz val="9"/>
            <color indexed="81"/>
            <rFont val="Tahoma"/>
            <family val="2"/>
          </rPr>
          <t>, vol 1, N° 4, juillet-aout 1987
"L'industrie du verre en Belgique" p. 432-9</t>
        </r>
      </text>
    </comment>
    <comment ref="B42" authorId="0" shapeId="0" xr:uid="{5BB0B88C-9233-4A46-A1E6-1DE8B194C225}">
      <text>
        <r>
          <rPr>
            <i/>
            <sz val="9"/>
            <color indexed="81"/>
            <rFont val="Tahoma"/>
            <family val="2"/>
          </rPr>
          <t>Verre</t>
        </r>
        <r>
          <rPr>
            <sz val="9"/>
            <color indexed="81"/>
            <rFont val="Tahoma"/>
            <family val="2"/>
          </rPr>
          <t>, vol 1, N° 4, juillet-aout 1987
"L'industrie du verre en Belgique" p. 432-9</t>
        </r>
      </text>
    </comment>
    <comment ref="B43" authorId="0" shapeId="0" xr:uid="{63A02CE1-3280-4FC7-947D-C3831F7F0F9B}">
      <text>
        <r>
          <rPr>
            <i/>
            <sz val="9"/>
            <color indexed="81"/>
            <rFont val="Tahoma"/>
            <family val="2"/>
          </rPr>
          <t>Verre</t>
        </r>
        <r>
          <rPr>
            <sz val="9"/>
            <color indexed="81"/>
            <rFont val="Tahoma"/>
            <family val="2"/>
          </rPr>
          <t>, vol 1, N° 4, juillet-aout 1987
"L'industrie du verre en Belgique" p. 432-9</t>
        </r>
      </text>
    </comment>
    <comment ref="B53" authorId="0" shapeId="0" xr:uid="{078C54D2-56DC-4786-97A6-7FE6FC705F6C}">
      <text>
        <r>
          <rPr>
            <sz val="9"/>
            <color indexed="81"/>
            <rFont val="Tahoma"/>
            <family val="2"/>
          </rPr>
          <t>Estimated according to PRODCOM data, Eurostat, 2020</t>
        </r>
      </text>
    </comment>
    <comment ref="B54" authorId="0" shapeId="0" xr:uid="{6E006DC9-EAB0-4EBA-839D-D2AE2964FCDF}">
      <text>
        <r>
          <rPr>
            <sz val="9"/>
            <color indexed="81"/>
            <rFont val="Tahoma"/>
            <family val="2"/>
          </rPr>
          <t>Estimated according to PRODCOM data, Eurostat, 2020</t>
        </r>
      </text>
    </comment>
    <comment ref="B55" authorId="0" shapeId="0" xr:uid="{EF08403B-27B8-44EC-B8A0-DD81A9062233}">
      <text>
        <r>
          <rPr>
            <sz val="9"/>
            <color indexed="81"/>
            <rFont val="Tahoma"/>
            <family val="2"/>
          </rPr>
          <t>Estimated according to PRODCOM data, Eurostat, 2020</t>
        </r>
      </text>
    </comment>
    <comment ref="B56" authorId="0" shapeId="0" xr:uid="{3D449FA4-467E-43E8-966F-7CC2D9101049}">
      <text>
        <r>
          <rPr>
            <sz val="9"/>
            <color indexed="81"/>
            <rFont val="Tahoma"/>
            <family val="2"/>
          </rPr>
          <t>Estimated according to PRODCOM data, Eurostat, 2020</t>
        </r>
      </text>
    </comment>
    <comment ref="B57" authorId="0" shapeId="0" xr:uid="{9E42B4A9-6053-43EA-BEE2-2D6065A0F3FE}">
      <text>
        <r>
          <rPr>
            <sz val="9"/>
            <color indexed="81"/>
            <rFont val="Tahoma"/>
            <family val="2"/>
          </rPr>
          <t>Estimated according to PRODCOM data, Eurostat, 2020</t>
        </r>
      </text>
    </comment>
    <comment ref="B58" authorId="0" shapeId="0" xr:uid="{0491CCC9-0D93-4FD2-BF40-08CDDD1BC145}">
      <text>
        <r>
          <rPr>
            <sz val="9"/>
            <color indexed="81"/>
            <rFont val="Tahoma"/>
            <family val="2"/>
          </rPr>
          <t>Estimated according to PRODCOM data, Eurostat, 2020</t>
        </r>
      </text>
    </comment>
    <comment ref="B59" authorId="0" shapeId="0" xr:uid="{25DE4CA0-C782-4891-B8F5-1A1870D79E75}">
      <text>
        <r>
          <rPr>
            <sz val="9"/>
            <color indexed="81"/>
            <rFont val="Tahoma"/>
            <family val="2"/>
          </rPr>
          <t>Estimated according to PRODCOM data, Eurostat, 2020</t>
        </r>
      </text>
    </comment>
    <comment ref="B60" authorId="0" shapeId="0" xr:uid="{50667B2A-C9EF-4506-ADE3-7C3A2BFF8D8A}">
      <text>
        <r>
          <rPr>
            <sz val="9"/>
            <color indexed="81"/>
            <rFont val="Tahoma"/>
            <family val="2"/>
          </rPr>
          <t>Estimated according to PRODCOM data, Eurostat, 2020</t>
        </r>
      </text>
    </comment>
    <comment ref="B61" authorId="0" shapeId="0" xr:uid="{CACEFC36-5970-46CE-BEC1-A8BFE85CE5F6}">
      <text>
        <r>
          <rPr>
            <sz val="9"/>
            <color indexed="81"/>
            <rFont val="Tahoma"/>
            <family val="2"/>
          </rPr>
          <t>Estimated according to PRODCOM data, Eurostat, 2020</t>
        </r>
      </text>
    </comment>
    <comment ref="B62" authorId="0" shapeId="0" xr:uid="{24841E5A-9DBF-4C78-9B0B-943D1BABC290}">
      <text>
        <r>
          <rPr>
            <sz val="9"/>
            <color indexed="81"/>
            <rFont val="Tahoma"/>
            <family val="2"/>
          </rPr>
          <t>Estimated according to PRODCOM data, Eurostat, 2020</t>
        </r>
      </text>
    </comment>
    <comment ref="B63" authorId="0" shapeId="0" xr:uid="{80A2AA8F-907C-4A82-BF95-AA641737F02B}">
      <text>
        <r>
          <rPr>
            <sz val="9"/>
            <color indexed="81"/>
            <rFont val="Tahoma"/>
            <family val="2"/>
          </rPr>
          <t>Estimated according to PRODCOM data, Eurostat, 2020</t>
        </r>
      </text>
    </comment>
    <comment ref="B64" authorId="0" shapeId="0" xr:uid="{21A5E2D2-6FA4-46B0-BD76-3FB6B704C57E}">
      <text>
        <r>
          <rPr>
            <sz val="9"/>
            <color indexed="81"/>
            <rFont val="Tahoma"/>
            <family val="2"/>
          </rPr>
          <t>Estimated according to PRODCOM data, Eurostat, 2020</t>
        </r>
      </text>
    </comment>
    <comment ref="B65" authorId="0" shapeId="0" xr:uid="{5D0B46C4-FC0C-4123-8FFD-37E8E39630BD}">
      <text>
        <r>
          <rPr>
            <sz val="9"/>
            <color indexed="81"/>
            <rFont val="Tahoma"/>
            <family val="2"/>
          </rPr>
          <t>Estimated according to PRODCOM data, Eurostat, 2020</t>
        </r>
      </text>
    </comment>
    <comment ref="B66" authorId="0" shapeId="0" xr:uid="{8E90CD55-9F40-4450-B953-78F30EB5D004}">
      <text>
        <r>
          <rPr>
            <sz val="9"/>
            <color indexed="81"/>
            <rFont val="Tahoma"/>
            <family val="2"/>
          </rPr>
          <t>Estimated according to PRODCOM data, Eurostat, 2020</t>
        </r>
      </text>
    </comment>
    <comment ref="B67" authorId="0" shapeId="0" xr:uid="{082C09DC-AA1B-4909-9621-7BABA42F4BCF}">
      <text>
        <r>
          <rPr>
            <sz val="9"/>
            <color indexed="81"/>
            <rFont val="Tahoma"/>
            <family val="2"/>
          </rPr>
          <t>Estimated according to PRODCOM data, Eurostat, 2020</t>
        </r>
      </text>
    </comment>
    <comment ref="B68" authorId="0" shapeId="0" xr:uid="{1DB6BF75-DA4B-4D2C-83D0-B263C8A48BBB}">
      <text>
        <r>
          <rPr>
            <sz val="9"/>
            <color indexed="81"/>
            <rFont val="Tahoma"/>
            <family val="2"/>
          </rPr>
          <t>Estimated according to PRODCOM data, Eurostat, 2020</t>
        </r>
      </text>
    </comment>
    <comment ref="B69" authorId="0" shapeId="0" xr:uid="{BE9CA067-7C8B-4FFE-AA5F-B98C41FF3A00}">
      <text>
        <r>
          <rPr>
            <sz val="9"/>
            <color indexed="81"/>
            <rFont val="Tahoma"/>
            <family val="2"/>
          </rPr>
          <t>Estimated according to PRODCOM data, Eurostat, 2020</t>
        </r>
      </text>
    </comment>
    <comment ref="B70" authorId="0" shapeId="0" xr:uid="{62550DA9-EDE1-4DB8-B8C7-A4BD996750A1}">
      <text>
        <r>
          <rPr>
            <sz val="9"/>
            <color indexed="81"/>
            <rFont val="Tahoma"/>
            <family val="2"/>
          </rPr>
          <t>Estimated according to PRODCOM data, Eurostat, 2020</t>
        </r>
      </text>
    </comment>
    <comment ref="B71" authorId="0" shapeId="0" xr:uid="{3D6CF2D4-A6EC-40BD-B099-F494078CA612}">
      <text>
        <r>
          <rPr>
            <sz val="9"/>
            <color indexed="81"/>
            <rFont val="Tahoma"/>
            <family val="2"/>
          </rPr>
          <t>Estimated according to PRODCOM data, Eurostat, 2020</t>
        </r>
      </text>
    </comment>
    <comment ref="B72" authorId="0" shapeId="0" xr:uid="{B67C11FC-A9F5-4ED3-B73B-6202CE03F359}">
      <text>
        <r>
          <rPr>
            <sz val="9"/>
            <color indexed="81"/>
            <rFont val="Tahoma"/>
            <family val="2"/>
          </rPr>
          <t>Estimated according to PRODCOM data, Eurostat, 2020</t>
        </r>
      </text>
    </comment>
    <comment ref="B73" authorId="0" shapeId="0" xr:uid="{03513F22-B1C1-4232-8A4A-F8431097938D}">
      <text>
        <r>
          <rPr>
            <sz val="9"/>
            <color indexed="81"/>
            <rFont val="Tahoma"/>
            <family val="2"/>
          </rPr>
          <t>Estimated according to PRODCOM data, Eurostat, 2020</t>
        </r>
      </text>
    </comment>
    <comment ref="B74" authorId="0" shapeId="0" xr:uid="{2146BC18-100B-4D5A-A7E2-33F7384A2708}">
      <text>
        <r>
          <rPr>
            <sz val="9"/>
            <color indexed="81"/>
            <rFont val="Tahoma"/>
            <family val="2"/>
          </rPr>
          <t>Estimated according to PRODCOM data, Eurostat, 2020</t>
        </r>
      </text>
    </comment>
    <comment ref="B75" authorId="0" shapeId="0" xr:uid="{BDF7085D-FEC3-4CE3-935D-15FA29E59162}">
      <text>
        <r>
          <rPr>
            <sz val="9"/>
            <color indexed="81"/>
            <rFont val="Tahoma"/>
            <family val="2"/>
          </rPr>
          <t>Estimated according to PRODCOM data, Eurostat, 2020</t>
        </r>
      </text>
    </comment>
    <comment ref="B76" authorId="0" shapeId="0" xr:uid="{595310E7-CF60-4866-9FCE-D405FACB0B64}">
      <text>
        <r>
          <rPr>
            <sz val="9"/>
            <color indexed="81"/>
            <rFont val="Tahoma"/>
            <family val="2"/>
          </rPr>
          <t>Estimated according to PRODCOM data, Eurostat, 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3F33E81-4ED8-47CC-8F0E-4CD94C2AFF01}">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10" authorId="0" shapeId="0" xr:uid="{8AF99699-A6B4-4336-8FE0-D44322AB32D7}">
      <text>
        <r>
          <rPr>
            <sz val="9"/>
            <color indexed="81"/>
            <rFont val="Tahoma"/>
            <family val="2"/>
          </rPr>
          <t>L'industrie du verre, Rapport annuel, exercice 1965, Fédération de l'industrie du verre, 1966</t>
        </r>
      </text>
    </comment>
    <comment ref="B11" authorId="0" shapeId="0" xr:uid="{0959DC61-8A74-4E6D-8A82-F7CB41D5411B}">
      <text>
        <r>
          <rPr>
            <sz val="9"/>
            <color indexed="81"/>
            <rFont val="Tahoma"/>
            <family val="2"/>
          </rPr>
          <t>L'industrie du verre, Rapport annuel, exercice 1965, Fédération de l'industrie du verre, 1966</t>
        </r>
      </text>
    </comment>
    <comment ref="B12" authorId="0" shapeId="0" xr:uid="{B273957E-426E-4224-B737-EF266085D8C6}">
      <text>
        <r>
          <rPr>
            <sz val="9"/>
            <color indexed="81"/>
            <rFont val="Tahoma"/>
            <family val="2"/>
          </rPr>
          <t>L'industrie du verre, Rapport annuel, exercice 1965, Fédération de l'industrie du verre, 1966</t>
        </r>
      </text>
    </comment>
    <comment ref="B13" authorId="0" shapeId="0" xr:uid="{3B3208CC-A6BE-417B-8C31-EC9B50905233}">
      <text>
        <r>
          <rPr>
            <sz val="9"/>
            <color indexed="81"/>
            <rFont val="Tahoma"/>
            <family val="2"/>
          </rPr>
          <t>L'industrie du verre, Rapport annuel, exercice 1965, Fédération de l'industrie du verre, 1966</t>
        </r>
      </text>
    </comment>
    <comment ref="B14" authorId="0" shapeId="0" xr:uid="{8AA7FFB0-B6B0-47EB-9343-D4DA42929153}">
      <text>
        <r>
          <rPr>
            <sz val="9"/>
            <color indexed="81"/>
            <rFont val="Tahoma"/>
            <family val="2"/>
          </rPr>
          <t>L'industrie du verre, Rapport annuel, exercice 1965, Fédération de l'industrie du verre, 1966</t>
        </r>
      </text>
    </comment>
    <comment ref="B15" authorId="0" shapeId="0" xr:uid="{DA79F120-41B6-4E52-94C3-2AE72E381B5A}">
      <text>
        <r>
          <rPr>
            <sz val="9"/>
            <color indexed="81"/>
            <rFont val="Tahoma"/>
            <family val="2"/>
          </rPr>
          <t>L'industrie du verre, Rapport annuel, exercice 1965, Fédération de l'industrie du verre, 1966</t>
        </r>
      </text>
    </comment>
    <comment ref="B16" authorId="0" shapeId="0" xr:uid="{32E8B0B2-FBFB-41EF-B2E8-FC400E12EA2A}">
      <text>
        <r>
          <rPr>
            <sz val="9"/>
            <color indexed="81"/>
            <rFont val="Tahoma"/>
            <family val="2"/>
          </rPr>
          <t>L'industrie du verre, Rapport annuel, exercice 1965, Fédération de l'industrie du verre, 1966</t>
        </r>
      </text>
    </comment>
    <comment ref="B17" authorId="0" shapeId="0" xr:uid="{A7E79D00-0293-42D1-99D8-A87C52F89169}">
      <text>
        <r>
          <rPr>
            <sz val="9"/>
            <color indexed="81"/>
            <rFont val="Tahoma"/>
            <family val="2"/>
          </rPr>
          <t>L'industrie du verre, Rapport annuel, exercice 1965, Fédération de l'industrie du verre, 1966</t>
        </r>
      </text>
    </comment>
    <comment ref="B18" authorId="0" shapeId="0" xr:uid="{70DE27E9-C55C-478A-A9A3-CAF9C632F8FB}">
      <text>
        <r>
          <rPr>
            <sz val="9"/>
            <color indexed="81"/>
            <rFont val="Tahoma"/>
            <family val="2"/>
          </rPr>
          <t>L'industrie du verre, Rapport annuel, exercice 1965, Fédération de l'industrie du verre, 1966</t>
        </r>
      </text>
    </comment>
    <comment ref="B19" authorId="0" shapeId="0" xr:uid="{2CCBE9F8-4BC3-425A-B373-EF0A63515B7B}">
      <text>
        <r>
          <rPr>
            <sz val="9"/>
            <color indexed="81"/>
            <rFont val="Tahoma"/>
            <family val="2"/>
          </rPr>
          <t>L'industrie du verre, Rapport annuel, exercice 1965, Fédération de l'industrie du verre, 1966</t>
        </r>
      </text>
    </comment>
    <comment ref="B20" authorId="0" shapeId="0" xr:uid="{4CC5FD83-A13E-4F4C-84A4-8246E8A97D59}">
      <text>
        <r>
          <rPr>
            <sz val="9"/>
            <color indexed="81"/>
            <rFont val="Tahoma"/>
            <family val="2"/>
          </rPr>
          <t>L'industrie du verre, Rapport annuel, exercice 1965, Fédération de l'industrie du verre, 1966</t>
        </r>
      </text>
    </comment>
    <comment ref="B21" authorId="0" shapeId="0" xr:uid="{7FBBA495-F9D1-4463-AFAF-4E84881AA2D2}">
      <text>
        <r>
          <rPr>
            <sz val="9"/>
            <color indexed="81"/>
            <rFont val="Tahoma"/>
            <family val="2"/>
          </rPr>
          <t>L'industrie du verre, Rapport annuel, exercice 1965, Fédération de l'industrie du verre, 1966</t>
        </r>
      </text>
    </comment>
    <comment ref="B22" authorId="0" shapeId="0" xr:uid="{D7A3D419-775E-4729-8535-756B94ECBF2F}">
      <text>
        <r>
          <rPr>
            <sz val="9"/>
            <color indexed="81"/>
            <rFont val="Tahoma"/>
            <family val="2"/>
          </rPr>
          <t>L'industrie du verre, Rapport annuel, exercice 1965, Fédération de l'industrie du verre, 1966</t>
        </r>
      </text>
    </comment>
    <comment ref="B27" authorId="0" shapeId="0" xr:uid="{5CEE022A-D9CF-4D20-BE70-16E25A6A7FF8}">
      <text>
        <r>
          <rPr>
            <sz val="9"/>
            <color indexed="81"/>
            <rFont val="Tahoma"/>
            <family val="2"/>
          </rPr>
          <t>See also:
Verre…, vol 1, N° 4, juillet-aout 1987
"L'industrie du verre en Belgique" p. 432-9</t>
        </r>
      </text>
    </comment>
    <comment ref="B39" authorId="0" shapeId="0" xr:uid="{C480135A-EE74-4F94-8106-ED093CC2FD8F}">
      <text>
        <r>
          <rPr>
            <sz val="9"/>
            <color indexed="81"/>
            <rFont val="Tahoma"/>
            <family val="2"/>
          </rPr>
          <t>See also:
Verre…, vol 1, N° 4, juillet-aout 1987
"L'industrie du verre en Belgique" p. 432-9</t>
        </r>
      </text>
    </comment>
    <comment ref="B40" authorId="0" shapeId="0" xr:uid="{46BA7342-DD64-47BA-B62F-245B4C0B1CAB}">
      <text>
        <r>
          <rPr>
            <sz val="9"/>
            <color indexed="81"/>
            <rFont val="Tahoma"/>
            <family val="2"/>
          </rPr>
          <t>See also:
Verre…, vol 1, N° 4, juillet-aout 1987
"L'industrie du verre en Belgique" p. 432-9</t>
        </r>
      </text>
    </comment>
    <comment ref="B41" authorId="0" shapeId="0" xr:uid="{F34D830A-F4CF-4643-BB5D-C4C9F7729EE5}">
      <text>
        <r>
          <rPr>
            <sz val="9"/>
            <color indexed="81"/>
            <rFont val="Tahoma"/>
            <family val="2"/>
          </rPr>
          <t>See also:
Verre…, vol 1, N° 4, juillet-aout 1987
"L'industrie du verre en Belgique" p. 432-9</t>
        </r>
      </text>
    </comment>
    <comment ref="B42" authorId="0" shapeId="0" xr:uid="{960BA0A7-06A2-4DB5-AEF7-E7F3383477FE}">
      <text>
        <r>
          <rPr>
            <sz val="9"/>
            <color indexed="81"/>
            <rFont val="Tahoma"/>
            <family val="2"/>
          </rPr>
          <t>See also:
Verre…, vol 1, N° 4, juillet-aout 1987
"L'industrie du verre en Belgique" p. 432-9</t>
        </r>
      </text>
    </comment>
    <comment ref="B43" authorId="0" shapeId="0" xr:uid="{8F1F67BF-80CF-43AD-9314-87B013FB2AE0}">
      <text>
        <r>
          <rPr>
            <sz val="9"/>
            <color indexed="81"/>
            <rFont val="Tahoma"/>
            <family val="2"/>
          </rPr>
          <t>See also:
Verre…, vol 1, N° 4, juillet-aout 1987
"L'industrie du verre en Belgique" p. 432-9</t>
        </r>
      </text>
    </comment>
    <comment ref="B53" authorId="0" shapeId="0" xr:uid="{C140BE8D-0119-4D06-B047-2BC12FF048AB}">
      <text>
        <r>
          <rPr>
            <sz val="9"/>
            <color indexed="81"/>
            <rFont val="Tahoma"/>
            <family val="2"/>
          </rPr>
          <t>Estimated according to PRODCOM data, Eurostat, 2020</t>
        </r>
      </text>
    </comment>
    <comment ref="B54" authorId="0" shapeId="0" xr:uid="{6230554C-6AC9-4A4B-AE5C-C0CCBB29228D}">
      <text>
        <r>
          <rPr>
            <sz val="9"/>
            <color indexed="81"/>
            <rFont val="Tahoma"/>
            <family val="2"/>
          </rPr>
          <t>Estimated according to PRODCOM data, Eurostat, 2020</t>
        </r>
      </text>
    </comment>
    <comment ref="B55" authorId="0" shapeId="0" xr:uid="{3F4C17E6-74A6-4554-A7FE-BB79AA1DD0C5}">
      <text>
        <r>
          <rPr>
            <sz val="9"/>
            <color indexed="81"/>
            <rFont val="Tahoma"/>
            <family val="2"/>
          </rPr>
          <t>Estimated according to PRODCOM data, Eurostat, 2020</t>
        </r>
      </text>
    </comment>
    <comment ref="B56" authorId="0" shapeId="0" xr:uid="{23CAC9AF-93AE-459B-8448-8A3FF01A56D9}">
      <text>
        <r>
          <rPr>
            <sz val="9"/>
            <color indexed="81"/>
            <rFont val="Tahoma"/>
            <family val="2"/>
          </rPr>
          <t>Estimated according to PRODCOM data, Eurostat, 2020</t>
        </r>
      </text>
    </comment>
    <comment ref="B57" authorId="0" shapeId="0" xr:uid="{8DDC68DA-0213-47FF-BDCC-8A500BC10B75}">
      <text>
        <r>
          <rPr>
            <sz val="9"/>
            <color indexed="81"/>
            <rFont val="Tahoma"/>
            <family val="2"/>
          </rPr>
          <t>Estimated according to PRODCOM data, Eurostat, 2020</t>
        </r>
      </text>
    </comment>
    <comment ref="B58" authorId="0" shapeId="0" xr:uid="{5F387C56-BB5C-4679-B3D8-9257373EA36D}">
      <text>
        <r>
          <rPr>
            <sz val="9"/>
            <color indexed="81"/>
            <rFont val="Tahoma"/>
            <family val="2"/>
          </rPr>
          <t>Estimated according to PRODCOM data, Eurostat, 2020</t>
        </r>
      </text>
    </comment>
    <comment ref="B59" authorId="0" shapeId="0" xr:uid="{DD2DC4D8-9674-4195-88EF-3C6DE1133AAF}">
      <text>
        <r>
          <rPr>
            <sz val="9"/>
            <color indexed="81"/>
            <rFont val="Tahoma"/>
            <family val="2"/>
          </rPr>
          <t>Estimated according to PRODCOM data, Eurostat, 2020</t>
        </r>
      </text>
    </comment>
    <comment ref="B60" authorId="0" shapeId="0" xr:uid="{1E25C87C-37E7-4B0D-A364-11384B8D47D4}">
      <text>
        <r>
          <rPr>
            <sz val="9"/>
            <color indexed="81"/>
            <rFont val="Tahoma"/>
            <family val="2"/>
          </rPr>
          <t>Estimated according to PRODCOM data, Eurostat, 2020</t>
        </r>
      </text>
    </comment>
    <comment ref="B61" authorId="0" shapeId="0" xr:uid="{5B809094-DEDF-448A-9F28-BECB0E760EB5}">
      <text>
        <r>
          <rPr>
            <sz val="9"/>
            <color indexed="81"/>
            <rFont val="Tahoma"/>
            <family val="2"/>
          </rPr>
          <t>Estimated according to PRODCOM data, Eurostat, 2020</t>
        </r>
      </text>
    </comment>
    <comment ref="B62" authorId="0" shapeId="0" xr:uid="{4C139746-510F-4838-8CAC-D8DDAC0D9B61}">
      <text>
        <r>
          <rPr>
            <sz val="9"/>
            <color indexed="81"/>
            <rFont val="Tahoma"/>
            <family val="2"/>
          </rPr>
          <t>Estimated according to PRODCOM data, Eurostat, 2020</t>
        </r>
      </text>
    </comment>
    <comment ref="B63" authorId="0" shapeId="0" xr:uid="{4A97A96A-EF0E-40A2-B396-BD140B64B66C}">
      <text>
        <r>
          <rPr>
            <sz val="9"/>
            <color indexed="81"/>
            <rFont val="Tahoma"/>
            <family val="2"/>
          </rPr>
          <t>Estimated according to PRODCOM data, Eurostat, 2020</t>
        </r>
      </text>
    </comment>
    <comment ref="B64" authorId="0" shapeId="0" xr:uid="{648A9EAF-B6BB-459B-B27D-E9167EF3EE50}">
      <text>
        <r>
          <rPr>
            <sz val="9"/>
            <color indexed="81"/>
            <rFont val="Tahoma"/>
            <family val="2"/>
          </rPr>
          <t>Estimated according to PRODCOM data, Eurostat, 2020</t>
        </r>
      </text>
    </comment>
    <comment ref="B65" authorId="0" shapeId="0" xr:uid="{3AD75844-3901-41D4-8537-E583BEE3E4CB}">
      <text>
        <r>
          <rPr>
            <sz val="9"/>
            <color indexed="81"/>
            <rFont val="Tahoma"/>
            <family val="2"/>
          </rPr>
          <t>Estimated according to PRODCOM data, Eurostat, 2020</t>
        </r>
      </text>
    </comment>
    <comment ref="B66" authorId="0" shapeId="0" xr:uid="{A9D3A812-10B3-44EC-A246-D939D96C10E3}">
      <text>
        <r>
          <rPr>
            <sz val="9"/>
            <color indexed="81"/>
            <rFont val="Tahoma"/>
            <family val="2"/>
          </rPr>
          <t>Estimated according to PRODCOM data, Eurostat, 2020</t>
        </r>
      </text>
    </comment>
    <comment ref="B67" authorId="0" shapeId="0" xr:uid="{3B48203C-95D9-42D3-B2D7-CA6B62D48DEB}">
      <text>
        <r>
          <rPr>
            <sz val="9"/>
            <color indexed="81"/>
            <rFont val="Tahoma"/>
            <family val="2"/>
          </rPr>
          <t>Estimated according to PRODCOM data, Eurostat, 2020</t>
        </r>
      </text>
    </comment>
    <comment ref="B68" authorId="0" shapeId="0" xr:uid="{54CC9B35-70DA-4D46-867F-9CBD5611E284}">
      <text>
        <r>
          <rPr>
            <sz val="9"/>
            <color indexed="81"/>
            <rFont val="Tahoma"/>
            <family val="2"/>
          </rPr>
          <t>Estimated according to PRODCOM data, Eurostat, 2020</t>
        </r>
      </text>
    </comment>
    <comment ref="B69" authorId="0" shapeId="0" xr:uid="{A1A7A004-EE05-4B4E-88CD-4B0930DADF0D}">
      <text>
        <r>
          <rPr>
            <sz val="9"/>
            <color indexed="81"/>
            <rFont val="Tahoma"/>
            <family val="2"/>
          </rPr>
          <t>Estimated according to PRODCOM data, Eurostat, 2020</t>
        </r>
      </text>
    </comment>
    <comment ref="B70" authorId="0" shapeId="0" xr:uid="{EF55D829-F589-4BCD-A248-44096B75FFAD}">
      <text>
        <r>
          <rPr>
            <sz val="9"/>
            <color indexed="81"/>
            <rFont val="Tahoma"/>
            <family val="2"/>
          </rPr>
          <t>Estimated according to PRODCOM data, Eurostat, 2020</t>
        </r>
      </text>
    </comment>
    <comment ref="B71" authorId="0" shapeId="0" xr:uid="{46F28C7E-48F9-4B67-95FB-A1E8966B4848}">
      <text>
        <r>
          <rPr>
            <sz val="9"/>
            <color indexed="81"/>
            <rFont val="Tahoma"/>
            <family val="2"/>
          </rPr>
          <t>Estimated according to PRODCOM data, Eurostat, 2020</t>
        </r>
      </text>
    </comment>
    <comment ref="B72" authorId="0" shapeId="0" xr:uid="{EBDA581D-BE0F-4E08-8B91-73EE10FBBBF2}">
      <text>
        <r>
          <rPr>
            <sz val="9"/>
            <color indexed="81"/>
            <rFont val="Tahoma"/>
            <family val="2"/>
          </rPr>
          <t>Estimated according to PRODCOM data, Eurostat, 2020</t>
        </r>
      </text>
    </comment>
    <comment ref="B73" authorId="0" shapeId="0" xr:uid="{CBF7C170-5F94-4858-8E2F-9D67012986C5}">
      <text>
        <r>
          <rPr>
            <sz val="9"/>
            <color indexed="81"/>
            <rFont val="Tahoma"/>
            <family val="2"/>
          </rPr>
          <t>Estimated according to PRODCOM data, Eurostat, 2020</t>
        </r>
      </text>
    </comment>
    <comment ref="B74" authorId="0" shapeId="0" xr:uid="{D9ED8676-52BF-45E7-85EC-12D1B0EBFBAC}">
      <text>
        <r>
          <rPr>
            <sz val="9"/>
            <color indexed="81"/>
            <rFont val="Tahoma"/>
            <family val="2"/>
          </rPr>
          <t>Estimated according to PRODCOM data, Eurostat, 2020</t>
        </r>
      </text>
    </comment>
    <comment ref="B75" authorId="0" shapeId="0" xr:uid="{F2CB5D53-396F-4E4A-A0E6-1FBC6504C51B}">
      <text>
        <r>
          <rPr>
            <sz val="9"/>
            <color indexed="81"/>
            <rFont val="Tahoma"/>
            <family val="2"/>
          </rPr>
          <t>Estimated according to PRODCOM data, Eurostat, 2020</t>
        </r>
      </text>
    </comment>
    <comment ref="B76" authorId="0" shapeId="0" xr:uid="{3FD112BF-2FBC-4AD1-AA8D-5CA0A4DA74FA}">
      <text>
        <r>
          <rPr>
            <sz val="9"/>
            <color indexed="81"/>
            <rFont val="Tahoma"/>
            <family val="2"/>
          </rPr>
          <t>Estimated according to PRODCOM data, Eurostat,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7" authorId="0" shapeId="0" xr:uid="{DE537177-3911-4596-AA03-3835C6C01F34}">
      <text>
        <r>
          <rPr>
            <sz val="9"/>
            <color indexed="81"/>
            <rFont val="Tahoma"/>
            <family val="2"/>
          </rPr>
          <t>French data: see paper for explanation</t>
        </r>
      </text>
    </comment>
    <comment ref="C7" authorId="0" shapeId="0" xr:uid="{D206FCDE-335E-4920-B453-B58C33114E10}">
      <text>
        <r>
          <rPr>
            <sz val="9"/>
            <color indexed="81"/>
            <rFont val="Tahoma"/>
            <family val="2"/>
          </rPr>
          <t>French data: see paper for explanation</t>
        </r>
      </text>
    </comment>
    <comment ref="B17" authorId="0" shapeId="0" xr:uid="{087A89E6-A66E-4BBD-928F-6B194FF60FC9}">
      <text>
        <r>
          <rPr>
            <sz val="9"/>
            <color indexed="81"/>
            <rFont val="Tahoma"/>
            <family val="2"/>
          </rPr>
          <t>(VGI-FIV, 1994)</t>
        </r>
      </text>
    </comment>
    <comment ref="C17" authorId="0" shapeId="0" xr:uid="{B95431E1-3982-4C0A-A5FC-D15F35146521}">
      <text>
        <r>
          <rPr>
            <sz val="9"/>
            <color indexed="81"/>
            <rFont val="Tahoma"/>
            <family val="2"/>
          </rPr>
          <t>(VGI-FIV, 1994)</t>
        </r>
      </text>
    </comment>
    <comment ref="D17" authorId="0" shapeId="0" xr:uid="{8F06FEB8-9546-43D5-A6DB-CB71AEB1562E}">
      <text>
        <r>
          <rPr>
            <sz val="9"/>
            <color indexed="81"/>
            <rFont val="Tahoma"/>
            <family val="2"/>
          </rPr>
          <t>(VGI-FIV, 1994)</t>
        </r>
      </text>
    </comment>
    <comment ref="E17" authorId="0" shapeId="0" xr:uid="{16C0BCF4-9E11-4201-B1AD-CE952F0FE18B}">
      <text>
        <r>
          <rPr>
            <sz val="9"/>
            <color indexed="81"/>
            <rFont val="Tahoma"/>
            <family val="2"/>
          </rPr>
          <t>(VGI-FIV, 1994)</t>
        </r>
      </text>
    </comment>
    <comment ref="B22" authorId="0" shapeId="0" xr:uid="{7D93CD46-417C-42CD-AA7F-E2E0E3FFF9C3}">
      <text>
        <r>
          <rPr>
            <sz val="9"/>
            <color indexed="81"/>
            <rFont val="Tahoma"/>
            <family val="2"/>
          </rPr>
          <t>(VGI-FIV, 1994)</t>
        </r>
      </text>
    </comment>
    <comment ref="C22" authorId="0" shapeId="0" xr:uid="{FB51A112-1D64-42D4-AAC8-F93A979609F2}">
      <text>
        <r>
          <rPr>
            <sz val="9"/>
            <color indexed="81"/>
            <rFont val="Tahoma"/>
            <family val="2"/>
          </rPr>
          <t>(VGI-FIV, 1994)</t>
        </r>
      </text>
    </comment>
    <comment ref="D22" authorId="0" shapeId="0" xr:uid="{7D4C727A-EF44-4896-A09A-34C1A4F1446B}">
      <text>
        <r>
          <rPr>
            <sz val="9"/>
            <color indexed="81"/>
            <rFont val="Tahoma"/>
            <family val="2"/>
          </rPr>
          <t>(VGI-FIV, 1994)</t>
        </r>
      </text>
    </comment>
    <comment ref="E22" authorId="0" shapeId="0" xr:uid="{4DAF08F2-FD84-42B2-A21B-7997544440DF}">
      <text>
        <r>
          <rPr>
            <sz val="9"/>
            <color indexed="81"/>
            <rFont val="Tahoma"/>
            <family val="2"/>
          </rPr>
          <t>(VGI-FIV, 1994)</t>
        </r>
      </text>
    </comment>
    <comment ref="B27" authorId="0" shapeId="0" xr:uid="{084B936F-8A54-40CA-B925-5A418DFA6A13}">
      <text>
        <r>
          <rPr>
            <sz val="9"/>
            <color indexed="81"/>
            <rFont val="Tahoma"/>
            <family val="2"/>
          </rPr>
          <t>(Commission of the European Communities, 1984)</t>
        </r>
      </text>
    </comment>
    <comment ref="C27" authorId="0" shapeId="0" xr:uid="{FB67D8DD-F384-4A7A-8E33-BBAB6E7B1FA2}">
      <text>
        <r>
          <rPr>
            <sz val="9"/>
            <color indexed="81"/>
            <rFont val="Tahoma"/>
            <family val="2"/>
          </rPr>
          <t>(Commission of the European Communities, 1984)</t>
        </r>
      </text>
    </comment>
    <comment ref="D27" authorId="0" shapeId="0" xr:uid="{64D53901-A92E-4EF7-9298-F674D2B1E323}">
      <text>
        <r>
          <rPr>
            <sz val="9"/>
            <color indexed="81"/>
            <rFont val="Tahoma"/>
            <family val="2"/>
          </rPr>
          <t>(Commission of the European Communities, 1984)</t>
        </r>
      </text>
    </comment>
    <comment ref="E27" authorId="0" shapeId="0" xr:uid="{41C88D21-6E50-4400-88FD-6A659BAAA377}">
      <text>
        <r>
          <rPr>
            <sz val="9"/>
            <color indexed="81"/>
            <rFont val="Tahoma"/>
            <family val="2"/>
          </rPr>
          <t>(VGI-FIV, 1994)</t>
        </r>
      </text>
    </comment>
    <comment ref="B32" authorId="0" shapeId="0" xr:uid="{F8CD4DCA-40F2-444A-97D7-8E5F99E86DA8}">
      <text>
        <r>
          <rPr>
            <sz val="9"/>
            <color indexed="81"/>
            <rFont val="Tahoma"/>
            <family val="2"/>
          </rPr>
          <t>(Commission of the European Communities, 1984)</t>
        </r>
      </text>
    </comment>
    <comment ref="C32" authorId="0" shapeId="0" xr:uid="{5CE94E9C-3353-47AF-B1BF-438981A7FA28}">
      <text>
        <r>
          <rPr>
            <sz val="9"/>
            <color indexed="81"/>
            <rFont val="Tahoma"/>
            <family val="2"/>
          </rPr>
          <t>(Commission of the European Communities, 1984)</t>
        </r>
      </text>
    </comment>
    <comment ref="D32" authorId="0" shapeId="0" xr:uid="{15CA4ED0-AAA5-41E8-863C-CC8C22209288}">
      <text>
        <r>
          <rPr>
            <sz val="9"/>
            <color indexed="81"/>
            <rFont val="Tahoma"/>
            <family val="2"/>
          </rPr>
          <t>(Commission of the European Communities, 1984)</t>
        </r>
      </text>
    </comment>
    <comment ref="E32" authorId="0" shapeId="0" xr:uid="{D4F16F58-A8AD-4E7A-8A1C-4392B4590CF3}">
      <text>
        <r>
          <rPr>
            <sz val="9"/>
            <color indexed="81"/>
            <rFont val="Tahoma"/>
            <family val="2"/>
          </rPr>
          <t>(VGI-FIV, 1994)</t>
        </r>
      </text>
    </comment>
    <comment ref="B37" authorId="0" shapeId="0" xr:uid="{3B74881D-88EA-438D-9F4B-700EB315BF81}">
      <text>
        <r>
          <rPr>
            <sz val="9"/>
            <color indexed="81"/>
            <rFont val="Tahoma"/>
            <family val="2"/>
          </rPr>
          <t>(Commission of the European Communities, 1984)</t>
        </r>
      </text>
    </comment>
    <comment ref="C37" authorId="0" shapeId="0" xr:uid="{FAC8AD69-B36C-487B-9B20-08C90EBD0E7A}">
      <text>
        <r>
          <rPr>
            <sz val="9"/>
            <color indexed="81"/>
            <rFont val="Tahoma"/>
            <family val="2"/>
          </rPr>
          <t>(Commission of the European Communities, 1984)</t>
        </r>
      </text>
    </comment>
    <comment ref="D37" authorId="0" shapeId="0" xr:uid="{FE5DC22D-35BC-4234-8748-8AE45E7B04DD}">
      <text>
        <r>
          <rPr>
            <sz val="9"/>
            <color indexed="81"/>
            <rFont val="Tahoma"/>
            <family val="2"/>
          </rPr>
          <t>(Commission of the European Communities, 1984)</t>
        </r>
      </text>
    </comment>
    <comment ref="E37" authorId="0" shapeId="0" xr:uid="{F5AFFC68-91A1-4976-9B4C-7DDDD8EE626D}">
      <text>
        <r>
          <rPr>
            <sz val="9"/>
            <color indexed="81"/>
            <rFont val="Tahoma"/>
            <family val="2"/>
          </rPr>
          <t>(VGI-FIV, 1994)</t>
        </r>
      </text>
    </comment>
    <comment ref="B42" authorId="0" shapeId="0" xr:uid="{F3C9A46D-459D-4945-9E1E-9E44D4DA868A}">
      <text>
        <r>
          <rPr>
            <sz val="9"/>
            <color indexed="81"/>
            <rFont val="Tahoma"/>
            <family val="2"/>
          </rPr>
          <t>(Commission of the European Communities, 1984)</t>
        </r>
      </text>
    </comment>
    <comment ref="C42" authorId="0" shapeId="0" xr:uid="{62263B9B-EC07-4766-BBAE-9F55583F8221}">
      <text>
        <r>
          <rPr>
            <sz val="9"/>
            <color indexed="81"/>
            <rFont val="Tahoma"/>
            <family val="2"/>
          </rPr>
          <t>(Commission of the European Communities, 1984)</t>
        </r>
      </text>
    </comment>
    <comment ref="D42" authorId="0" shapeId="0" xr:uid="{CBF2758F-B604-47F3-99CB-2AC57A8845C2}">
      <text>
        <r>
          <rPr>
            <sz val="9"/>
            <color indexed="81"/>
            <rFont val="Tahoma"/>
            <family val="2"/>
          </rPr>
          <t>(Commission of the European Communities, 1984)</t>
        </r>
      </text>
    </comment>
    <comment ref="E42" authorId="0" shapeId="0" xr:uid="{C9EA12CC-B7B4-49F7-B42F-C23FD1044097}">
      <text>
        <r>
          <rPr>
            <sz val="9"/>
            <color indexed="81"/>
            <rFont val="Tahoma"/>
            <family val="2"/>
          </rPr>
          <t>(VGI-FIV, 1994)</t>
        </r>
      </text>
    </comment>
    <comment ref="B45" authorId="0" shapeId="0" xr:uid="{FFE76674-C8D2-4BC0-950B-EA5AFA419A9B}">
      <text>
        <r>
          <rPr>
            <sz val="9"/>
            <color indexed="81"/>
            <rFont val="Tahoma"/>
            <family val="2"/>
          </rPr>
          <t>(Commission of the European Communities, 1984)</t>
        </r>
      </text>
    </comment>
    <comment ref="C45" authorId="0" shapeId="0" xr:uid="{7E865A39-DF89-4CFC-A5C3-9A5B3D68AF59}">
      <text>
        <r>
          <rPr>
            <sz val="9"/>
            <color indexed="81"/>
            <rFont val="Tahoma"/>
            <family val="2"/>
          </rPr>
          <t>(Commission of the European Communities, 1984)</t>
        </r>
      </text>
    </comment>
    <comment ref="D45" authorId="0" shapeId="0" xr:uid="{64411045-B946-42B0-8634-06C7EC93E236}">
      <text>
        <r>
          <rPr>
            <sz val="9"/>
            <color indexed="81"/>
            <rFont val="Tahoma"/>
            <family val="2"/>
          </rPr>
          <t>(Commission of the European Communities, 1984)</t>
        </r>
      </text>
    </comment>
    <comment ref="E45" authorId="0" shapeId="0" xr:uid="{6E5B2B96-FCB1-421D-95E1-B353EC696B4D}">
      <text>
        <r>
          <rPr>
            <sz val="9"/>
            <color indexed="81"/>
            <rFont val="Tahoma"/>
            <family val="2"/>
          </rPr>
          <t>(VGI-FIV, 1994)</t>
        </r>
      </text>
    </comment>
    <comment ref="B52" authorId="0" shapeId="0" xr:uid="{0B4E96A6-257D-46AA-B963-1BCFD1A801CB}">
      <text>
        <r>
          <rPr>
            <sz val="9"/>
            <color indexed="81"/>
            <rFont val="Tahoma"/>
            <family val="2"/>
          </rPr>
          <t>(Dinesen et al., 1994),  (Tackels, 1993), (Weir, 1998) and (West et al., 2011)</t>
        </r>
      </text>
    </comment>
    <comment ref="C52" authorId="0" shapeId="0" xr:uid="{7136E34E-3013-4C38-B4CC-E74F51634316}">
      <text>
        <r>
          <rPr>
            <sz val="9"/>
            <color indexed="81"/>
            <rFont val="Tahoma"/>
            <family val="2"/>
          </rPr>
          <t>(Dinesen et al., 1994),  (Tackels, 1993), (Weir, 1998) and (West et al., 2011)</t>
        </r>
      </text>
    </comment>
    <comment ref="D52" authorId="0" shapeId="0" xr:uid="{95FC4FDA-BCDB-4B3F-9AB2-019AD98439BE}">
      <text>
        <r>
          <rPr>
            <sz val="9"/>
            <color indexed="81"/>
            <rFont val="Tahoma"/>
            <family val="2"/>
          </rPr>
          <t>(Dinesen et al., 1994),  (Tackels, 1993), (Weir, 1998) and (West et al., 2011)</t>
        </r>
      </text>
    </comment>
    <comment ref="E52" authorId="0" shapeId="0" xr:uid="{030C8104-8D81-457A-8579-D99098794C7D}">
      <text>
        <r>
          <rPr>
            <sz val="9"/>
            <color indexed="81"/>
            <rFont val="Tahoma"/>
            <family val="2"/>
          </rPr>
          <t>(Dinesen et al., 1994),  (Tackels, 1993), (Weir, 1998) and (West et al., 2011)</t>
        </r>
      </text>
    </comment>
    <comment ref="B67" authorId="0" shapeId="0" xr:uid="{039AE180-EEB0-45F6-8286-8E09B58A6FB9}">
      <text>
        <r>
          <rPr>
            <sz val="9"/>
            <color indexed="81"/>
            <rFont val="Tahoma"/>
            <family val="2"/>
          </rPr>
          <t>(PE International, 2011) and (Schmitz et al., 2011)</t>
        </r>
      </text>
    </comment>
    <comment ref="C67" authorId="0" shapeId="0" xr:uid="{AC3A829B-397D-4859-8314-4B77983921AE}">
      <text>
        <r>
          <rPr>
            <sz val="9"/>
            <color indexed="81"/>
            <rFont val="Tahoma"/>
            <family val="2"/>
          </rPr>
          <t>(PE International, 2011) and (Schmitz et al., 2011)</t>
        </r>
      </text>
    </comment>
    <comment ref="D67" authorId="0" shapeId="0" xr:uid="{192AF2BA-4794-40C3-B48E-49ACD4238D11}">
      <text>
        <r>
          <rPr>
            <sz val="9"/>
            <color indexed="81"/>
            <rFont val="Tahoma"/>
            <family val="2"/>
          </rPr>
          <t>(PE International, 2011) and (Schmitz et al., 2011)</t>
        </r>
      </text>
    </comment>
    <comment ref="E67" authorId="0" shapeId="0" xr:uid="{1A69A1E0-0A3C-44CA-A254-6792F6F1258F}">
      <text>
        <r>
          <rPr>
            <sz val="9"/>
            <color indexed="81"/>
            <rFont val="Tahoma"/>
            <family val="2"/>
          </rPr>
          <t>(PE International, 2011) and (Schmitz et al., 2011)</t>
        </r>
      </text>
    </comment>
    <comment ref="B76" authorId="0" shapeId="0" xr:uid="{72D8DD52-12F8-4B6A-BFD4-072FF9464C9C}">
      <text>
        <r>
          <rPr>
            <sz val="9"/>
            <color indexed="81"/>
            <rFont val="Tahoma"/>
            <family val="2"/>
          </rPr>
          <t>(PE International, 2011) and (Schmitz et al., 2011)</t>
        </r>
      </text>
    </comment>
    <comment ref="C76" authorId="0" shapeId="0" xr:uid="{F54D31B0-3DFA-4F01-B982-E766429A0EDF}">
      <text>
        <r>
          <rPr>
            <sz val="9"/>
            <color indexed="81"/>
            <rFont val="Tahoma"/>
            <family val="2"/>
          </rPr>
          <t>(PE International, 2011) and (Schmitz et al., 2011)</t>
        </r>
      </text>
    </comment>
    <comment ref="D76" authorId="0" shapeId="0" xr:uid="{9491EF51-462C-4170-A6D8-36A9213F51AC}">
      <text>
        <r>
          <rPr>
            <sz val="9"/>
            <color indexed="81"/>
            <rFont val="Tahoma"/>
            <family val="2"/>
          </rPr>
          <t>(PE International, 2011) and (Schmitz et al., 2011)</t>
        </r>
      </text>
    </comment>
    <comment ref="E76" authorId="0" shapeId="0" xr:uid="{2600A99E-340E-4B8F-9612-33F71417A296}">
      <text>
        <r>
          <rPr>
            <sz val="9"/>
            <color indexed="81"/>
            <rFont val="Tahoma"/>
            <family val="2"/>
          </rPr>
          <t>(PE International, 2011) and (Schmitz et al., 2011)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D03E3816-3F82-47F1-A999-231153AAE251}">
      <text>
        <r>
          <rPr>
            <sz val="9"/>
            <color indexed="81"/>
            <rFont val="Tahoma"/>
            <family val="2"/>
          </rPr>
          <t>OECD Data:
https://data.oecd.org/pop/population.htm</t>
        </r>
      </text>
    </comment>
    <comment ref="B4" authorId="0" shapeId="0" xr:uid="{A8064E29-81F2-45FE-8AD8-04497206EDD5}">
      <text>
        <r>
          <rPr>
            <sz val="9"/>
            <color indexed="81"/>
            <rFont val="Tahoma"/>
            <family val="2"/>
          </rPr>
          <t>La population de la Belgique, 1974, Société Belge de Démographie, Brussels : C.I.C.R.E.D.
http://www.cicred.org/Eng/Publications/pdf/c-c4.pdf</t>
        </r>
      </text>
    </comment>
  </commentList>
</comments>
</file>

<file path=xl/sharedStrings.xml><?xml version="1.0" encoding="utf-8"?>
<sst xmlns="http://schemas.openxmlformats.org/spreadsheetml/2006/main" count="30" uniqueCount="24">
  <si>
    <t>year</t>
  </si>
  <si>
    <t>flat glass, kt</t>
  </si>
  <si>
    <t>Population, x1000</t>
  </si>
  <si>
    <t>REFERENCES</t>
  </si>
  <si>
    <t>The reference of each entry is indicated in the "note" that is attached to the cell. When no note is given, please refer to the information available at the head of the column</t>
  </si>
  <si>
    <t>(Eurostat, n.d.)</t>
  </si>
  <si>
    <t xml:space="preserve">Eurostat, n.d. PRODCOM database. </t>
  </si>
  <si>
    <t>https://ec.europa.eu/eurostat/web/prodcom/data/database</t>
  </si>
  <si>
    <t>(Institut du verre, 1995-2000)</t>
  </si>
  <si>
    <t>Institut du verre, 1995-2000. Verre. Institut du verre-Prover, Paris. Bibliothèque nationale de France, Sciences et techniques department, call number 4-JO-52115.</t>
  </si>
  <si>
    <t>(VGI-FIV, 1994)</t>
  </si>
  <si>
    <t>Fédération de l'industrie du verre (VGI-FIV), 1994. Aperçu statistique de l'industrie verrière, 1960-1993.</t>
  </si>
  <si>
    <t>https://www.vgi-fiv.be/categorie_publication/economique/</t>
  </si>
  <si>
    <t>ICEDD, 2014. Bilan énergétique de la Wallonie 2012. Bilan de l'industrie et bilan global.</t>
  </si>
  <si>
    <t>https://energie.wallonie.be/servlet/Repository/spw_dgo4_energie_wallonie2012_bilanindustrieetbilanglobal_novembre2014_v2.pdf?ID=30744</t>
  </si>
  <si>
    <t>(ICEDD, 2014)</t>
  </si>
  <si>
    <t>Fédération de l'industrie du verre (VGI-FIV), 1966. L'industrie du verre. Rapport annuel, exercice 1965.</t>
  </si>
  <si>
    <t>(VGI-FIV, 1966)</t>
  </si>
  <si>
    <t>fuel oil, GJ/t</t>
  </si>
  <si>
    <t>electricity, GJ/t</t>
  </si>
  <si>
    <t>natural gas, GJ/t</t>
  </si>
  <si>
    <t>Total, GJ/t</t>
  </si>
  <si>
    <t>(VGI-FIV, 2001)</t>
  </si>
  <si>
    <t>Fédération de l'industrie du verre (VGI-FIV), 2001. La réduction des émissions de gaz à effet de serre.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</si>
</sst>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0_-;\-* #,##0.000_-;_-* &quot;-&quot;??_-;_-@_-"/>
    <numFmt numFmtId="166" formatCode="0.0"/>
  </numFmts>
  <fonts count="13" x14ac:knownFonts="1">
    <font>
      <sz val="11"/>
      <color theme="1"/>
      <name val="Calibri"/>
      <family val="2"/>
      <scheme val="minor"/>
    </font>
    <font>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theme="1"/>
      <name val="Calibri"/>
      <family val="2"/>
      <scheme val="minor"/>
    </font>
    <font>
      <sz val="8"/>
      <color theme="1"/>
      <name val="Courier New"/>
      <family val="3"/>
    </font>
    <font>
      <u/>
      <sz val="11"/>
      <color theme="10"/>
      <name val="Calibri"/>
      <family val="2"/>
      <scheme val="minor"/>
    </font>
    <font>
      <b/>
      <sz val="11"/>
      <color rgb="FFC00000"/>
      <name val="Calibri"/>
      <family val="2"/>
      <scheme val="minor"/>
    </font>
    <font>
      <i/>
      <sz val="9"/>
      <color indexed="81"/>
      <name val="Tahoma"/>
      <family val="2"/>
    </font>
    <font>
      <i/>
      <sz val="1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52">
    <xf numFmtId="0" fontId="0" fillId="0" borderId="0" xfId="0"/>
    <xf numFmtId="0" fontId="0" fillId="0" borderId="0" xfId="0" applyAlignment="1">
      <alignment horizontal="right"/>
    </xf>
    <xf numFmtId="0" fontId="0" fillId="0" borderId="0" xfId="0" applyAlignment="1">
      <alignment horizontal="center"/>
    </xf>
    <xf numFmtId="0" fontId="2" fillId="0" borderId="0" xfId="0" applyFont="1" applyAlignment="1">
      <alignment horizontal="right"/>
    </xf>
    <xf numFmtId="164" fontId="0" fillId="0" borderId="0" xfId="1" applyNumberFormat="1" applyFont="1" applyAlignment="1">
      <alignment horizontal="right"/>
    </xf>
    <xf numFmtId="0" fontId="0" fillId="0" borderId="0" xfId="0" applyBorder="1" applyAlignment="1">
      <alignment horizontal="right" wrapText="1"/>
    </xf>
    <xf numFmtId="0" fontId="0" fillId="0" borderId="0" xfId="0" applyBorder="1" applyAlignment="1">
      <alignment horizontal="right"/>
    </xf>
    <xf numFmtId="164" fontId="0" fillId="0" borderId="2" xfId="1" applyNumberFormat="1" applyFont="1" applyBorder="1" applyAlignment="1">
      <alignment horizontal="right" wrapText="1"/>
    </xf>
    <xf numFmtId="164" fontId="0" fillId="0" borderId="0" xfId="1" applyNumberFormat="1" applyFont="1" applyBorder="1" applyAlignment="1">
      <alignment horizontal="right"/>
    </xf>
    <xf numFmtId="164" fontId="0" fillId="0" borderId="2" xfId="1" applyNumberFormat="1" applyFont="1" applyBorder="1" applyAlignment="1">
      <alignment horizontal="right"/>
    </xf>
    <xf numFmtId="164" fontId="0" fillId="0" borderId="0" xfId="0" applyNumberFormat="1" applyAlignment="1">
      <alignment horizontal="right"/>
    </xf>
    <xf numFmtId="0" fontId="0" fillId="0" borderId="0" xfId="0" applyBorder="1" applyAlignment="1">
      <alignment horizontal="center"/>
    </xf>
    <xf numFmtId="0" fontId="0" fillId="0" borderId="1" xfId="0" applyBorder="1" applyAlignment="1">
      <alignment horizontal="center"/>
    </xf>
    <xf numFmtId="1" fontId="0" fillId="0" borderId="0" xfId="1" applyNumberFormat="1" applyFont="1" applyBorder="1" applyAlignment="1">
      <alignment horizontal="right" vertical="center"/>
    </xf>
    <xf numFmtId="1" fontId="0" fillId="0" borderId="0" xfId="0" applyNumberFormat="1" applyBorder="1" applyAlignment="1">
      <alignment horizontal="right" vertical="center"/>
    </xf>
    <xf numFmtId="1" fontId="0" fillId="0" borderId="0" xfId="0" applyNumberFormat="1" applyBorder="1" applyAlignment="1">
      <alignment horizontal="right"/>
    </xf>
    <xf numFmtId="1" fontId="0" fillId="0" borderId="1" xfId="0" applyNumberFormat="1" applyBorder="1" applyAlignment="1">
      <alignment horizontal="right" vertical="center"/>
    </xf>
    <xf numFmtId="9" fontId="0" fillId="0" borderId="0" xfId="2" applyFont="1" applyBorder="1" applyAlignment="1">
      <alignment horizontal="right"/>
    </xf>
    <xf numFmtId="0" fontId="2" fillId="0" borderId="3" xfId="0" applyFont="1" applyBorder="1" applyAlignment="1">
      <alignment horizontal="center"/>
    </xf>
    <xf numFmtId="0" fontId="2" fillId="0" borderId="3" xfId="0" applyFont="1" applyBorder="1" applyAlignment="1">
      <alignment horizontal="right" wrapText="1"/>
    </xf>
    <xf numFmtId="0" fontId="2" fillId="0" borderId="4" xfId="0" applyFont="1" applyBorder="1" applyAlignment="1">
      <alignment horizontal="center"/>
    </xf>
    <xf numFmtId="1" fontId="2" fillId="0" borderId="4" xfId="0" applyNumberFormat="1" applyFont="1" applyBorder="1" applyAlignment="1">
      <alignment horizontal="right" vertical="center"/>
    </xf>
    <xf numFmtId="1" fontId="2" fillId="0" borderId="0" xfId="0" applyNumberFormat="1" applyFont="1" applyBorder="1" applyAlignment="1">
      <alignment horizontal="right"/>
    </xf>
    <xf numFmtId="164" fontId="0" fillId="0" borderId="0" xfId="1" applyNumberFormat="1" applyFont="1" applyBorder="1" applyAlignment="1">
      <alignment horizontal="right" vertical="center"/>
    </xf>
    <xf numFmtId="43" fontId="0" fillId="0" borderId="0" xfId="0" applyNumberFormat="1" applyAlignment="1">
      <alignment horizontal="right"/>
    </xf>
    <xf numFmtId="3" fontId="0" fillId="0" borderId="0" xfId="0" applyNumberFormat="1"/>
    <xf numFmtId="0" fontId="6" fillId="0" borderId="0" xfId="0" applyFont="1"/>
    <xf numFmtId="164" fontId="0" fillId="0" borderId="0" xfId="1" applyNumberFormat="1" applyFont="1" applyFill="1" applyBorder="1" applyAlignment="1">
      <alignment horizontal="right"/>
    </xf>
    <xf numFmtId="43" fontId="0" fillId="0" borderId="0" xfId="0" applyNumberFormat="1"/>
    <xf numFmtId="165" fontId="0" fillId="0" borderId="0" xfId="0" applyNumberFormat="1" applyAlignment="1">
      <alignment horizontal="right"/>
    </xf>
    <xf numFmtId="1" fontId="0" fillId="0" borderId="0" xfId="0" applyNumberFormat="1"/>
    <xf numFmtId="9" fontId="0" fillId="0" borderId="2" xfId="2" applyFont="1" applyBorder="1" applyAlignment="1">
      <alignment horizontal="right"/>
    </xf>
    <xf numFmtId="0" fontId="8" fillId="0" borderId="0" xfId="0" applyFont="1" applyAlignment="1">
      <alignment vertical="top"/>
    </xf>
    <xf numFmtId="0" fontId="0" fillId="0" borderId="0" xfId="0" applyAlignment="1">
      <alignment wrapText="1"/>
    </xf>
    <xf numFmtId="0" fontId="0" fillId="2" borderId="0" xfId="0" applyFill="1"/>
    <xf numFmtId="0" fontId="0" fillId="2" borderId="0" xfId="0" applyFill="1" applyAlignment="1">
      <alignment vertical="top"/>
    </xf>
    <xf numFmtId="0" fontId="5" fillId="2" borderId="0" xfId="0" applyFont="1" applyFill="1" applyAlignment="1">
      <alignment wrapText="1"/>
    </xf>
    <xf numFmtId="0" fontId="0" fillId="0" borderId="0" xfId="0" applyAlignment="1">
      <alignment vertical="top"/>
    </xf>
    <xf numFmtId="0" fontId="0" fillId="0" borderId="0" xfId="0" applyAlignment="1">
      <alignment vertical="center" wrapText="1"/>
    </xf>
    <xf numFmtId="0" fontId="7" fillId="0" borderId="0" xfId="3"/>
    <xf numFmtId="0" fontId="10" fillId="0" borderId="4" xfId="0" applyFont="1" applyBorder="1" applyAlignment="1">
      <alignment horizontal="center" wrapText="1"/>
    </xf>
    <xf numFmtId="0" fontId="10" fillId="0" borderId="3" xfId="0" applyFont="1" applyBorder="1" applyAlignment="1">
      <alignment horizontal="right" wrapText="1"/>
    </xf>
    <xf numFmtId="0" fontId="10" fillId="0" borderId="0" xfId="0" applyFont="1" applyAlignment="1">
      <alignment horizontal="right" wrapText="1"/>
    </xf>
    <xf numFmtId="0" fontId="11" fillId="0" borderId="1" xfId="0" applyFont="1" applyBorder="1" applyAlignment="1">
      <alignment horizontal="center"/>
    </xf>
    <xf numFmtId="43" fontId="11" fillId="0" borderId="0" xfId="0" applyNumberFormat="1" applyFont="1" applyAlignment="1">
      <alignment horizontal="right"/>
    </xf>
    <xf numFmtId="0" fontId="11" fillId="0" borderId="0" xfId="0" applyFont="1" applyAlignment="1">
      <alignment horizontal="right"/>
    </xf>
    <xf numFmtId="43" fontId="11" fillId="0" borderId="0" xfId="1" applyFont="1" applyFill="1" applyBorder="1" applyAlignment="1">
      <alignment horizontal="right"/>
    </xf>
    <xf numFmtId="2" fontId="11" fillId="0" borderId="0" xfId="0" applyNumberFormat="1" applyFont="1" applyAlignment="1">
      <alignment horizontal="right"/>
    </xf>
    <xf numFmtId="0" fontId="11" fillId="0" borderId="0" xfId="0" applyFont="1" applyAlignment="1">
      <alignment horizontal="center"/>
    </xf>
    <xf numFmtId="0" fontId="11" fillId="0" borderId="0" xfId="0" applyFont="1" applyAlignment="1">
      <alignment horizontal="right" wrapText="1"/>
    </xf>
    <xf numFmtId="166" fontId="11" fillId="0" borderId="0" xfId="0" applyNumberFormat="1" applyFont="1" applyAlignment="1">
      <alignment horizontal="right"/>
    </xf>
    <xf numFmtId="0" fontId="12" fillId="0" borderId="0" xfId="0" applyFont="1" applyAlignment="1">
      <alignment horizontal="right"/>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R_RawData_VPyth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prod"/>
      <sheetName val="import"/>
      <sheetName val="export"/>
      <sheetName val="Population"/>
      <sheetName val="MatEnergy_WindowGlass"/>
      <sheetName val="MatEnergy_PlateGlass"/>
      <sheetName val="RawMat_Intensity"/>
      <sheetName val="Energy_Intensity"/>
      <sheetName val="emissions"/>
    </sheetNames>
    <sheetDataSet>
      <sheetData sheetId="0"/>
      <sheetData sheetId="1">
        <row r="7">
          <cell r="G7">
            <v>0.25630252100840334</v>
          </cell>
          <cell r="I7">
            <v>0.40493697478991592</v>
          </cell>
          <cell r="K7">
            <v>0.33876050420168063</v>
          </cell>
        </row>
      </sheetData>
      <sheetData sheetId="2"/>
      <sheetData sheetId="3"/>
      <sheetData sheetId="4"/>
      <sheetData sheetId="5">
        <row r="7">
          <cell r="L7">
            <v>26.691839999999999</v>
          </cell>
          <cell r="N7">
            <v>0.36000000000000004</v>
          </cell>
          <cell r="O7">
            <v>0</v>
          </cell>
        </row>
      </sheetData>
      <sheetData sheetId="6">
        <row r="7">
          <cell r="L7">
            <v>43.411199999999994</v>
          </cell>
          <cell r="N7">
            <v>1.8</v>
          </cell>
          <cell r="O7">
            <v>0</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e.wallonie.be/servlet/Repository/spw_dgo4_energie_wallonie2012_bilanindustrieetbilanglobal_novembre2014_v2.pdf?ID=30744" TargetMode="External"/><Relationship Id="rId2" Type="http://schemas.openxmlformats.org/officeDocument/2006/relationships/hyperlink" Target="https://www.vgi-fiv.be/categorie_publication/economique/" TargetMode="External"/><Relationship Id="rId1" Type="http://schemas.openxmlformats.org/officeDocument/2006/relationships/hyperlink" Target="https://ec.europa.eu/eurostat/web/prodcom/data/databas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F8ED2-37F9-40BE-8E6A-7FBA957A3175}">
  <dimension ref="A2:D17"/>
  <sheetViews>
    <sheetView showGridLines="0" workbookViewId="0">
      <selection activeCell="C22" sqref="C22"/>
    </sheetView>
  </sheetViews>
  <sheetFormatPr defaultColWidth="118.7109375" defaultRowHeight="15" x14ac:dyDescent="0.25"/>
  <cols>
    <col min="1" max="1" width="4.28515625" customWidth="1"/>
    <col min="2" max="2" width="27" style="37" bestFit="1" customWidth="1"/>
    <col min="3" max="3" width="88.5703125" style="33" customWidth="1"/>
    <col min="4" max="4" width="86.140625" bestFit="1" customWidth="1"/>
  </cols>
  <sheetData>
    <row r="2" spans="1:4" x14ac:dyDescent="0.25">
      <c r="B2" s="32" t="s">
        <v>3</v>
      </c>
    </row>
    <row r="3" spans="1:4" ht="30" x14ac:dyDescent="0.25">
      <c r="A3" s="34"/>
      <c r="B3" s="35"/>
      <c r="C3" s="36" t="s">
        <v>4</v>
      </c>
      <c r="D3" s="34"/>
    </row>
    <row r="7" spans="1:4" ht="30" x14ac:dyDescent="0.25">
      <c r="B7" s="37" t="s">
        <v>10</v>
      </c>
      <c r="C7" s="33" t="s">
        <v>11</v>
      </c>
      <c r="D7" s="39" t="s">
        <v>12</v>
      </c>
    </row>
    <row r="8" spans="1:4" x14ac:dyDescent="0.25">
      <c r="D8" s="39"/>
    </row>
    <row r="9" spans="1:4" ht="30" x14ac:dyDescent="0.25">
      <c r="B9" s="37" t="s">
        <v>8</v>
      </c>
      <c r="C9" s="38" t="s">
        <v>9</v>
      </c>
    </row>
    <row r="10" spans="1:4" x14ac:dyDescent="0.25">
      <c r="C10" s="38"/>
    </row>
    <row r="11" spans="1:4" x14ac:dyDescent="0.25">
      <c r="B11" s="37" t="s">
        <v>15</v>
      </c>
      <c r="C11" s="38" t="s">
        <v>13</v>
      </c>
      <c r="D11" s="39" t="s">
        <v>14</v>
      </c>
    </row>
    <row r="12" spans="1:4" x14ac:dyDescent="0.25">
      <c r="C12" s="38"/>
      <c r="D12" s="39"/>
    </row>
    <row r="13" spans="1:4" ht="30" x14ac:dyDescent="0.25">
      <c r="B13" s="37" t="s">
        <v>17</v>
      </c>
      <c r="C13" s="38" t="s">
        <v>16</v>
      </c>
      <c r="D13" s="39"/>
    </row>
    <row r="14" spans="1:4" x14ac:dyDescent="0.25">
      <c r="C14" s="38"/>
      <c r="D14" s="39"/>
    </row>
    <row r="15" spans="1:4" x14ac:dyDescent="0.25">
      <c r="B15" s="37" t="s">
        <v>5</v>
      </c>
      <c r="C15" s="33" t="s">
        <v>6</v>
      </c>
      <c r="D15" s="39" t="s">
        <v>7</v>
      </c>
    </row>
    <row r="16" spans="1:4" x14ac:dyDescent="0.25">
      <c r="C16" s="38"/>
      <c r="D16" s="39"/>
    </row>
    <row r="17" spans="2:4" ht="30" x14ac:dyDescent="0.25">
      <c r="B17" s="37" t="s">
        <v>22</v>
      </c>
      <c r="C17" s="38" t="s">
        <v>23</v>
      </c>
      <c r="D17" s="39"/>
    </row>
  </sheetData>
  <hyperlinks>
    <hyperlink ref="D15" r:id="rId1" xr:uid="{B84DBD6C-579B-48BC-96D1-AA795C116670}"/>
    <hyperlink ref="D7" r:id="rId2" xr:uid="{BABC48D3-1AA2-44C3-9FD9-1ACF96779787}"/>
    <hyperlink ref="D11" r:id="rId3" xr:uid="{9095B0BE-927F-4EF3-8BC6-7EABCBE59D13}"/>
  </hyperlinks>
  <pageMargins left="0.7" right="0.7" top="0.75" bottom="0.75" header="0.3" footer="0.3"/>
  <pageSetup paperSize="9" orientation="portrait" horizontalDpi="1200" verticalDpi="120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2404-9C07-4082-8695-AA4274664C99}">
  <sheetPr codeName="Sheet8"/>
  <dimension ref="A1:B88"/>
  <sheetViews>
    <sheetView zoomScale="85" zoomScaleNormal="85" workbookViewId="0">
      <pane xSplit="1" ySplit="1" topLeftCell="B2" activePane="bottomRight" state="frozen"/>
      <selection pane="topRight" activeCell="B1" sqref="B1"/>
      <selection pane="bottomLeft" activeCell="A2" sqref="A2"/>
      <selection pane="bottomRight" activeCell="F58" sqref="F58"/>
    </sheetView>
  </sheetViews>
  <sheetFormatPr defaultColWidth="13.5703125" defaultRowHeight="15" x14ac:dyDescent="0.25"/>
  <cols>
    <col min="1" max="1" width="7" style="2" customWidth="1"/>
    <col min="2" max="2" width="14.42578125" style="5" bestFit="1" customWidth="1"/>
    <col min="3" max="16384" width="13.5703125" style="6"/>
  </cols>
  <sheetData>
    <row r="1" spans="1:2" s="3" customFormat="1" x14ac:dyDescent="0.25">
      <c r="A1" s="18" t="s">
        <v>0</v>
      </c>
      <c r="B1" s="19" t="s">
        <v>1</v>
      </c>
    </row>
    <row r="2" spans="1:2" s="1" customFormat="1" x14ac:dyDescent="0.25">
      <c r="A2" s="2">
        <v>1945</v>
      </c>
      <c r="B2" s="9"/>
    </row>
    <row r="3" spans="1:2" s="1" customFormat="1" x14ac:dyDescent="0.25">
      <c r="A3" s="2">
        <v>1946</v>
      </c>
      <c r="B3" s="9"/>
    </row>
    <row r="4" spans="1:2" s="1" customFormat="1" x14ac:dyDescent="0.25">
      <c r="A4" s="2">
        <v>1947</v>
      </c>
      <c r="B4" s="9"/>
    </row>
    <row r="5" spans="1:2" s="1" customFormat="1" x14ac:dyDescent="0.25">
      <c r="A5" s="2">
        <v>1948</v>
      </c>
      <c r="B5" s="9"/>
    </row>
    <row r="6" spans="1:2" s="1" customFormat="1" x14ac:dyDescent="0.25">
      <c r="A6" s="2">
        <v>1949</v>
      </c>
      <c r="B6" s="9"/>
    </row>
    <row r="7" spans="1:2" s="1" customFormat="1" x14ac:dyDescent="0.25">
      <c r="A7" s="2">
        <v>1950</v>
      </c>
      <c r="B7" s="9">
        <v>206.25</v>
      </c>
    </row>
    <row r="8" spans="1:2" s="1" customFormat="1" x14ac:dyDescent="0.25">
      <c r="A8" s="2">
        <v>1951</v>
      </c>
      <c r="B8" s="9"/>
    </row>
    <row r="9" spans="1:2" s="1" customFormat="1" x14ac:dyDescent="0.25">
      <c r="A9" s="2">
        <v>1952</v>
      </c>
      <c r="B9" s="9"/>
    </row>
    <row r="10" spans="1:2" s="1" customFormat="1" x14ac:dyDescent="0.25">
      <c r="A10" s="2">
        <v>1953</v>
      </c>
      <c r="B10" s="9"/>
    </row>
    <row r="11" spans="1:2" s="1" customFormat="1" x14ac:dyDescent="0.25">
      <c r="A11" s="2">
        <v>1954</v>
      </c>
      <c r="B11" s="9"/>
    </row>
    <row r="12" spans="1:2" s="1" customFormat="1" x14ac:dyDescent="0.25">
      <c r="A12" s="2">
        <v>1955</v>
      </c>
      <c r="B12" s="9"/>
    </row>
    <row r="13" spans="1:2" s="1" customFormat="1" x14ac:dyDescent="0.25">
      <c r="A13" s="2">
        <v>1956</v>
      </c>
      <c r="B13" s="9"/>
    </row>
    <row r="14" spans="1:2" s="1" customFormat="1" x14ac:dyDescent="0.25">
      <c r="A14" s="2">
        <v>1957</v>
      </c>
      <c r="B14" s="9"/>
    </row>
    <row r="15" spans="1:2" s="1" customFormat="1" x14ac:dyDescent="0.25">
      <c r="A15" s="2">
        <v>1958</v>
      </c>
      <c r="B15" s="9"/>
    </row>
    <row r="16" spans="1:2" s="1" customFormat="1" x14ac:dyDescent="0.25">
      <c r="A16" s="2">
        <v>1959</v>
      </c>
      <c r="B16" s="31"/>
    </row>
    <row r="17" spans="1:2" s="1" customFormat="1" x14ac:dyDescent="0.25">
      <c r="A17" s="2">
        <v>1960</v>
      </c>
      <c r="B17" s="9">
        <v>699.89800000000002</v>
      </c>
    </row>
    <row r="18" spans="1:2" s="1" customFormat="1" x14ac:dyDescent="0.25">
      <c r="A18" s="2">
        <v>1961</v>
      </c>
      <c r="B18" s="9">
        <v>582.92999999999995</v>
      </c>
    </row>
    <row r="19" spans="1:2" s="1" customFormat="1" x14ac:dyDescent="0.25">
      <c r="A19" s="2">
        <v>1962</v>
      </c>
      <c r="B19" s="9">
        <v>726.21799999999996</v>
      </c>
    </row>
    <row r="20" spans="1:2" s="1" customFormat="1" x14ac:dyDescent="0.25">
      <c r="A20" s="2">
        <v>1963</v>
      </c>
      <c r="B20" s="9">
        <v>642.11800000000005</v>
      </c>
    </row>
    <row r="21" spans="1:2" s="1" customFormat="1" x14ac:dyDescent="0.25">
      <c r="A21" s="2">
        <v>1964</v>
      </c>
      <c r="B21" s="9">
        <v>747.31899999999996</v>
      </c>
    </row>
    <row r="22" spans="1:2" s="1" customFormat="1" x14ac:dyDescent="0.25">
      <c r="A22" s="2">
        <v>1965</v>
      </c>
      <c r="B22" s="9">
        <v>606.51</v>
      </c>
    </row>
    <row r="23" spans="1:2" s="1" customFormat="1" x14ac:dyDescent="0.25">
      <c r="A23" s="2">
        <v>1966</v>
      </c>
      <c r="B23" s="9">
        <v>619.07000000000005</v>
      </c>
    </row>
    <row r="24" spans="1:2" s="1" customFormat="1" x14ac:dyDescent="0.25">
      <c r="A24" s="2">
        <v>1967</v>
      </c>
      <c r="B24" s="9">
        <v>633.10299999999995</v>
      </c>
    </row>
    <row r="25" spans="1:2" s="1" customFormat="1" x14ac:dyDescent="0.25">
      <c r="A25" s="2">
        <v>1968</v>
      </c>
      <c r="B25" s="9">
        <v>674.30100000000004</v>
      </c>
    </row>
    <row r="26" spans="1:2" s="1" customFormat="1" x14ac:dyDescent="0.25">
      <c r="A26" s="2">
        <v>1969</v>
      </c>
      <c r="B26" s="9">
        <v>729.02200000000005</v>
      </c>
    </row>
    <row r="27" spans="1:2" s="1" customFormat="1" x14ac:dyDescent="0.25">
      <c r="A27" s="2">
        <v>1970</v>
      </c>
      <c r="B27" s="9">
        <v>871</v>
      </c>
    </row>
    <row r="28" spans="1:2" s="1" customFormat="1" x14ac:dyDescent="0.25">
      <c r="A28" s="2">
        <v>1971</v>
      </c>
      <c r="B28" s="9">
        <v>813.495</v>
      </c>
    </row>
    <row r="29" spans="1:2" s="1" customFormat="1" x14ac:dyDescent="0.25">
      <c r="A29" s="2">
        <v>1972</v>
      </c>
      <c r="B29" s="9">
        <v>850.19100000000003</v>
      </c>
    </row>
    <row r="30" spans="1:2" s="1" customFormat="1" x14ac:dyDescent="0.25">
      <c r="A30" s="2">
        <v>1973</v>
      </c>
      <c r="B30" s="9">
        <v>929.88099999999997</v>
      </c>
    </row>
    <row r="31" spans="1:2" s="1" customFormat="1" x14ac:dyDescent="0.25">
      <c r="A31" s="2">
        <v>1974</v>
      </c>
      <c r="B31" s="9">
        <v>830.64599999999996</v>
      </c>
    </row>
    <row r="32" spans="1:2" s="1" customFormat="1" x14ac:dyDescent="0.25">
      <c r="A32" s="2">
        <v>1975</v>
      </c>
      <c r="B32" s="9">
        <v>588.41</v>
      </c>
    </row>
    <row r="33" spans="1:2" s="1" customFormat="1" x14ac:dyDescent="0.25">
      <c r="A33" s="2">
        <v>1976</v>
      </c>
      <c r="B33" s="9">
        <v>768.41399999999999</v>
      </c>
    </row>
    <row r="34" spans="1:2" s="1" customFormat="1" x14ac:dyDescent="0.25">
      <c r="A34" s="2">
        <v>1977</v>
      </c>
      <c r="B34" s="9">
        <v>838.33699999999999</v>
      </c>
    </row>
    <row r="35" spans="1:2" s="1" customFormat="1" x14ac:dyDescent="0.25">
      <c r="A35" s="2">
        <v>1978</v>
      </c>
      <c r="B35" s="9">
        <v>811.57899999999995</v>
      </c>
    </row>
    <row r="36" spans="1:2" s="1" customFormat="1" x14ac:dyDescent="0.25">
      <c r="A36" s="2">
        <v>1979</v>
      </c>
      <c r="B36" s="9">
        <v>841.46900000000005</v>
      </c>
    </row>
    <row r="37" spans="1:2" s="1" customFormat="1" x14ac:dyDescent="0.25">
      <c r="A37" s="2">
        <v>1980</v>
      </c>
      <c r="B37" s="9">
        <v>856.35799999999995</v>
      </c>
    </row>
    <row r="38" spans="1:2" s="1" customFormat="1" x14ac:dyDescent="0.25">
      <c r="A38" s="2">
        <v>1981</v>
      </c>
      <c r="B38" s="9">
        <v>706.85</v>
      </c>
    </row>
    <row r="39" spans="1:2" s="1" customFormat="1" x14ac:dyDescent="0.25">
      <c r="A39" s="2">
        <v>1982</v>
      </c>
      <c r="B39" s="9">
        <v>710</v>
      </c>
    </row>
    <row r="40" spans="1:2" s="1" customFormat="1" x14ac:dyDescent="0.25">
      <c r="A40" s="2">
        <v>1983</v>
      </c>
      <c r="B40" s="9">
        <v>706</v>
      </c>
    </row>
    <row r="41" spans="1:2" s="1" customFormat="1" x14ac:dyDescent="0.25">
      <c r="A41" s="2">
        <v>1984</v>
      </c>
      <c r="B41" s="9">
        <v>840</v>
      </c>
    </row>
    <row r="42" spans="1:2" s="1" customFormat="1" x14ac:dyDescent="0.25">
      <c r="A42" s="2">
        <v>1985</v>
      </c>
      <c r="B42" s="9">
        <v>802</v>
      </c>
    </row>
    <row r="43" spans="1:2" s="1" customFormat="1" x14ac:dyDescent="0.25">
      <c r="A43" s="2">
        <v>1986</v>
      </c>
      <c r="B43" s="9">
        <v>825</v>
      </c>
    </row>
    <row r="44" spans="1:2" s="1" customFormat="1" x14ac:dyDescent="0.25">
      <c r="A44" s="2">
        <v>1987</v>
      </c>
      <c r="B44" s="9">
        <v>885.95299999999997</v>
      </c>
    </row>
    <row r="45" spans="1:2" s="1" customFormat="1" x14ac:dyDescent="0.25">
      <c r="A45" s="2">
        <v>1988</v>
      </c>
      <c r="B45" s="9">
        <v>945.91</v>
      </c>
    </row>
    <row r="46" spans="1:2" s="1" customFormat="1" x14ac:dyDescent="0.25">
      <c r="A46" s="2">
        <v>1989</v>
      </c>
      <c r="B46" s="9">
        <v>989.08500000000004</v>
      </c>
    </row>
    <row r="47" spans="1:2" s="1" customFormat="1" x14ac:dyDescent="0.25">
      <c r="A47" s="2">
        <v>1990</v>
      </c>
      <c r="B47" s="9">
        <v>1142</v>
      </c>
    </row>
    <row r="48" spans="1:2" s="1" customFormat="1" x14ac:dyDescent="0.25">
      <c r="A48" s="2">
        <v>1991</v>
      </c>
      <c r="B48" s="9">
        <v>898</v>
      </c>
    </row>
    <row r="49" spans="1:2" s="1" customFormat="1" x14ac:dyDescent="0.25">
      <c r="A49" s="2">
        <v>1992</v>
      </c>
      <c r="B49" s="9">
        <v>1013</v>
      </c>
    </row>
    <row r="50" spans="1:2" s="1" customFormat="1" x14ac:dyDescent="0.25">
      <c r="A50" s="2">
        <v>1993</v>
      </c>
      <c r="B50" s="9">
        <v>961</v>
      </c>
    </row>
    <row r="51" spans="1:2" s="1" customFormat="1" x14ac:dyDescent="0.25">
      <c r="A51" s="2">
        <v>1994</v>
      </c>
      <c r="B51" s="9">
        <v>1103</v>
      </c>
    </row>
    <row r="52" spans="1:2" s="1" customFormat="1" x14ac:dyDescent="0.25">
      <c r="A52" s="2">
        <v>1995</v>
      </c>
      <c r="B52" s="9">
        <v>1193</v>
      </c>
    </row>
    <row r="53" spans="1:2" s="1" customFormat="1" x14ac:dyDescent="0.25">
      <c r="A53" s="2">
        <v>1996</v>
      </c>
      <c r="B53" s="9">
        <v>1138</v>
      </c>
    </row>
    <row r="54" spans="1:2" s="1" customFormat="1" x14ac:dyDescent="0.25">
      <c r="A54" s="2">
        <v>1997</v>
      </c>
      <c r="B54" s="9">
        <v>1162</v>
      </c>
    </row>
    <row r="55" spans="1:2" s="1" customFormat="1" x14ac:dyDescent="0.25">
      <c r="A55" s="2">
        <v>1998</v>
      </c>
      <c r="B55" s="9">
        <v>1125</v>
      </c>
    </row>
    <row r="56" spans="1:2" s="1" customFormat="1" x14ac:dyDescent="0.25">
      <c r="A56" s="2">
        <v>1999</v>
      </c>
      <c r="B56" s="9">
        <v>1085</v>
      </c>
    </row>
    <row r="57" spans="1:2" s="1" customFormat="1" x14ac:dyDescent="0.25">
      <c r="A57" s="2">
        <v>2000</v>
      </c>
      <c r="B57" s="9">
        <v>1134</v>
      </c>
    </row>
    <row r="58" spans="1:2" s="1" customFormat="1" x14ac:dyDescent="0.25">
      <c r="A58" s="2">
        <v>2001</v>
      </c>
      <c r="B58" s="9">
        <v>1143</v>
      </c>
    </row>
    <row r="59" spans="1:2" s="1" customFormat="1" x14ac:dyDescent="0.25">
      <c r="A59" s="2">
        <v>2002</v>
      </c>
      <c r="B59" s="9">
        <v>1275</v>
      </c>
    </row>
    <row r="60" spans="1:2" s="1" customFormat="1" x14ac:dyDescent="0.25">
      <c r="A60" s="2">
        <v>2003</v>
      </c>
      <c r="B60" s="9">
        <v>1148</v>
      </c>
    </row>
    <row r="61" spans="1:2" s="1" customFormat="1" x14ac:dyDescent="0.25">
      <c r="A61" s="2">
        <v>2004</v>
      </c>
      <c r="B61" s="9">
        <v>1149</v>
      </c>
    </row>
    <row r="62" spans="1:2" s="1" customFormat="1" x14ac:dyDescent="0.25">
      <c r="A62" s="2">
        <v>2005</v>
      </c>
      <c r="B62" s="9">
        <v>1234</v>
      </c>
    </row>
    <row r="63" spans="1:2" s="1" customFormat="1" x14ac:dyDescent="0.25">
      <c r="A63" s="2">
        <v>2006</v>
      </c>
      <c r="B63" s="9">
        <v>1227</v>
      </c>
    </row>
    <row r="64" spans="1:2" s="1" customFormat="1" x14ac:dyDescent="0.25">
      <c r="A64" s="2">
        <v>2007</v>
      </c>
      <c r="B64" s="9">
        <v>1363</v>
      </c>
    </row>
    <row r="65" spans="1:2" s="1" customFormat="1" x14ac:dyDescent="0.25">
      <c r="A65" s="2">
        <v>2008</v>
      </c>
      <c r="B65" s="9">
        <v>1301</v>
      </c>
    </row>
    <row r="66" spans="1:2" s="1" customFormat="1" x14ac:dyDescent="0.25">
      <c r="A66" s="2">
        <v>2009</v>
      </c>
      <c r="B66" s="9">
        <v>990</v>
      </c>
    </row>
    <row r="67" spans="1:2" s="1" customFormat="1" x14ac:dyDescent="0.25">
      <c r="A67" s="2">
        <v>2010</v>
      </c>
      <c r="B67" s="9">
        <v>1170</v>
      </c>
    </row>
    <row r="68" spans="1:2" s="1" customFormat="1" x14ac:dyDescent="0.25">
      <c r="A68" s="2">
        <v>2011</v>
      </c>
      <c r="B68" s="9">
        <v>1226</v>
      </c>
    </row>
    <row r="69" spans="1:2" s="1" customFormat="1" x14ac:dyDescent="0.25">
      <c r="A69" s="2">
        <v>2012</v>
      </c>
      <c r="B69" s="9">
        <v>1010</v>
      </c>
    </row>
    <row r="70" spans="1:2" s="1" customFormat="1" x14ac:dyDescent="0.25">
      <c r="A70" s="2">
        <v>2013</v>
      </c>
    </row>
    <row r="71" spans="1:2" s="1" customFormat="1" x14ac:dyDescent="0.25">
      <c r="A71" s="2">
        <v>2014</v>
      </c>
      <c r="B71" s="9"/>
    </row>
    <row r="72" spans="1:2" s="1" customFormat="1" x14ac:dyDescent="0.25">
      <c r="A72" s="2">
        <v>2015</v>
      </c>
      <c r="B72" s="7"/>
    </row>
    <row r="73" spans="1:2" s="1" customFormat="1" x14ac:dyDescent="0.25">
      <c r="A73" s="2">
        <v>2016</v>
      </c>
      <c r="B73" s="7"/>
    </row>
    <row r="74" spans="1:2" s="1" customFormat="1" x14ac:dyDescent="0.25">
      <c r="A74" s="2">
        <v>2017</v>
      </c>
      <c r="B74" s="7"/>
    </row>
    <row r="75" spans="1:2" s="1" customFormat="1" x14ac:dyDescent="0.25">
      <c r="A75" s="2">
        <v>2018</v>
      </c>
      <c r="B75" s="7"/>
    </row>
    <row r="76" spans="1:2" s="1" customFormat="1" x14ac:dyDescent="0.25">
      <c r="A76" s="2">
        <v>2019</v>
      </c>
      <c r="B76" s="7"/>
    </row>
    <row r="77" spans="1:2" s="1" customFormat="1" x14ac:dyDescent="0.25">
      <c r="A77" s="2">
        <v>2020</v>
      </c>
      <c r="B77" s="7"/>
    </row>
    <row r="78" spans="1:2" x14ac:dyDescent="0.25">
      <c r="A78" s="11"/>
    </row>
    <row r="79" spans="1:2" x14ac:dyDescent="0.25">
      <c r="A79" s="11"/>
    </row>
    <row r="80" spans="1:2" x14ac:dyDescent="0.25">
      <c r="A80" s="11"/>
    </row>
    <row r="81" spans="1:1" x14ac:dyDescent="0.25">
      <c r="A81" s="11"/>
    </row>
    <row r="82" spans="1:1" x14ac:dyDescent="0.25">
      <c r="A82" s="11"/>
    </row>
    <row r="83" spans="1:1" x14ac:dyDescent="0.25">
      <c r="A83" s="11"/>
    </row>
    <row r="84" spans="1:1" x14ac:dyDescent="0.25">
      <c r="A84" s="11"/>
    </row>
    <row r="85" spans="1:1" x14ac:dyDescent="0.25">
      <c r="A85" s="11"/>
    </row>
    <row r="86" spans="1:1" x14ac:dyDescent="0.25">
      <c r="A86" s="11"/>
    </row>
    <row r="87" spans="1:1" x14ac:dyDescent="0.25">
      <c r="A87" s="11"/>
    </row>
    <row r="88" spans="1:1" x14ac:dyDescent="0.25">
      <c r="A88" s="11"/>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653F-4255-4899-B7D6-3BA7509BAA32}">
  <sheetPr codeName="Sheet1"/>
  <dimension ref="A1:C81"/>
  <sheetViews>
    <sheetView zoomScale="72" zoomScaleNormal="115" workbookViewId="0">
      <pane xSplit="1" ySplit="1" topLeftCell="B29" activePane="bottomRight" state="frozen"/>
      <selection pane="topRight" activeCell="B1" sqref="B1"/>
      <selection pane="bottomLeft" activeCell="A2" sqref="A2"/>
      <selection pane="bottomRight" activeCell="F83" sqref="F83"/>
    </sheetView>
  </sheetViews>
  <sheetFormatPr defaultColWidth="13.5703125" defaultRowHeight="15" x14ac:dyDescent="0.25"/>
  <cols>
    <col min="1" max="1" width="7" style="14" customWidth="1"/>
    <col min="2" max="2" width="19.42578125" style="13" customWidth="1"/>
    <col min="3" max="16384" width="13.5703125" style="15"/>
  </cols>
  <sheetData>
    <row r="1" spans="1:2" s="22" customFormat="1" x14ac:dyDescent="0.25">
      <c r="A1" s="21" t="s">
        <v>0</v>
      </c>
      <c r="B1" s="19" t="s">
        <v>1</v>
      </c>
    </row>
    <row r="2" spans="1:2" x14ac:dyDescent="0.25">
      <c r="A2" s="16">
        <v>1945</v>
      </c>
      <c r="B2" s="23"/>
    </row>
    <row r="3" spans="1:2" x14ac:dyDescent="0.25">
      <c r="A3" s="16">
        <v>1946</v>
      </c>
      <c r="B3" s="23"/>
    </row>
    <row r="4" spans="1:2" x14ac:dyDescent="0.25">
      <c r="A4" s="16">
        <v>1947</v>
      </c>
      <c r="B4" s="23"/>
    </row>
    <row r="5" spans="1:2" x14ac:dyDescent="0.25">
      <c r="A5" s="16">
        <v>1948</v>
      </c>
      <c r="B5" s="23"/>
    </row>
    <row r="6" spans="1:2" x14ac:dyDescent="0.25">
      <c r="A6" s="16">
        <v>1949</v>
      </c>
      <c r="B6" s="23"/>
    </row>
    <row r="7" spans="1:2" x14ac:dyDescent="0.25">
      <c r="A7" s="16">
        <v>1950</v>
      </c>
      <c r="B7" s="23"/>
    </row>
    <row r="8" spans="1:2" x14ac:dyDescent="0.25">
      <c r="A8" s="16">
        <v>1951</v>
      </c>
      <c r="B8" s="23"/>
    </row>
    <row r="9" spans="1:2" x14ac:dyDescent="0.25">
      <c r="A9" s="16">
        <v>1952</v>
      </c>
      <c r="B9" s="23"/>
    </row>
    <row r="10" spans="1:2" x14ac:dyDescent="0.25">
      <c r="A10" s="16">
        <v>1953</v>
      </c>
      <c r="B10" s="23"/>
    </row>
    <row r="11" spans="1:2" x14ac:dyDescent="0.25">
      <c r="A11" s="16">
        <v>1954</v>
      </c>
      <c r="B11" s="23"/>
    </row>
    <row r="12" spans="1:2" x14ac:dyDescent="0.25">
      <c r="A12" s="16">
        <v>1955</v>
      </c>
      <c r="B12" s="23"/>
    </row>
    <row r="13" spans="1:2" x14ac:dyDescent="0.25">
      <c r="A13" s="16">
        <v>1956</v>
      </c>
      <c r="B13" s="23"/>
    </row>
    <row r="14" spans="1:2" x14ac:dyDescent="0.25">
      <c r="A14" s="16">
        <v>1957</v>
      </c>
      <c r="B14" s="23"/>
    </row>
    <row r="15" spans="1:2" x14ac:dyDescent="0.25">
      <c r="A15" s="16">
        <v>1958</v>
      </c>
      <c r="B15" s="8">
        <v>4.7309999999999999</v>
      </c>
    </row>
    <row r="16" spans="1:2" x14ac:dyDescent="0.25">
      <c r="A16" s="16">
        <v>1959</v>
      </c>
      <c r="B16" s="23"/>
    </row>
    <row r="17" spans="1:3" x14ac:dyDescent="0.25">
      <c r="A17" s="16">
        <v>1960</v>
      </c>
      <c r="B17" s="23">
        <f>14+1</f>
        <v>15</v>
      </c>
      <c r="C17" s="17"/>
    </row>
    <row r="18" spans="1:3" x14ac:dyDescent="0.25">
      <c r="A18" s="16">
        <v>1961</v>
      </c>
      <c r="B18" s="23">
        <f>4+1</f>
        <v>5</v>
      </c>
      <c r="C18" s="17"/>
    </row>
    <row r="19" spans="1:3" x14ac:dyDescent="0.25">
      <c r="A19" s="16">
        <v>1962</v>
      </c>
      <c r="B19" s="23">
        <f>11+1</f>
        <v>12</v>
      </c>
      <c r="C19" s="17"/>
    </row>
    <row r="20" spans="1:3" x14ac:dyDescent="0.25">
      <c r="A20" s="16">
        <v>1963</v>
      </c>
      <c r="B20" s="23">
        <f>7+1</f>
        <v>8</v>
      </c>
      <c r="C20" s="17"/>
    </row>
    <row r="21" spans="1:3" x14ac:dyDescent="0.25">
      <c r="A21" s="16">
        <v>1964</v>
      </c>
      <c r="B21" s="8">
        <v>22.033999999999999</v>
      </c>
      <c r="C21" s="17"/>
    </row>
    <row r="22" spans="1:3" x14ac:dyDescent="0.25">
      <c r="A22" s="16">
        <v>1965</v>
      </c>
      <c r="B22" s="8">
        <v>24.206</v>
      </c>
      <c r="C22" s="17"/>
    </row>
    <row r="23" spans="1:3" x14ac:dyDescent="0.25">
      <c r="A23" s="16">
        <v>1966</v>
      </c>
      <c r="B23" s="23">
        <f>32+3</f>
        <v>35</v>
      </c>
      <c r="C23" s="17"/>
    </row>
    <row r="24" spans="1:3" x14ac:dyDescent="0.25">
      <c r="A24" s="16">
        <v>1967</v>
      </c>
      <c r="B24" s="23">
        <f>26+1</f>
        <v>27</v>
      </c>
      <c r="C24" s="17"/>
    </row>
    <row r="25" spans="1:3" x14ac:dyDescent="0.25">
      <c r="A25" s="16">
        <v>1968</v>
      </c>
      <c r="B25" s="23">
        <f>31+3</f>
        <v>34</v>
      </c>
      <c r="C25" s="17"/>
    </row>
    <row r="26" spans="1:3" x14ac:dyDescent="0.25">
      <c r="A26" s="16">
        <v>1969</v>
      </c>
      <c r="B26" s="23">
        <f>30+6</f>
        <v>36</v>
      </c>
      <c r="C26" s="17"/>
    </row>
    <row r="27" spans="1:3" x14ac:dyDescent="0.25">
      <c r="A27" s="16">
        <v>1970</v>
      </c>
      <c r="B27" s="4">
        <f>30+7</f>
        <v>37</v>
      </c>
      <c r="C27" s="17"/>
    </row>
    <row r="28" spans="1:3" x14ac:dyDescent="0.25">
      <c r="A28" s="16">
        <v>1971</v>
      </c>
      <c r="B28" s="23">
        <f>29+9</f>
        <v>38</v>
      </c>
      <c r="C28" s="17"/>
    </row>
    <row r="29" spans="1:3" x14ac:dyDescent="0.25">
      <c r="A29" s="16">
        <v>1972</v>
      </c>
      <c r="B29" s="23">
        <f>38+7</f>
        <v>45</v>
      </c>
      <c r="C29" s="17"/>
    </row>
    <row r="30" spans="1:3" x14ac:dyDescent="0.25">
      <c r="A30" s="16">
        <v>1973</v>
      </c>
      <c r="B30" s="23">
        <f>50+9</f>
        <v>59</v>
      </c>
      <c r="C30" s="17"/>
    </row>
    <row r="31" spans="1:3" x14ac:dyDescent="0.25">
      <c r="A31" s="16">
        <v>1974</v>
      </c>
      <c r="B31" s="23">
        <f>51+7</f>
        <v>58</v>
      </c>
      <c r="C31" s="17"/>
    </row>
    <row r="32" spans="1:3" x14ac:dyDescent="0.25">
      <c r="A32" s="16">
        <v>1975</v>
      </c>
      <c r="B32" s="23">
        <f>46+7</f>
        <v>53</v>
      </c>
      <c r="C32" s="17"/>
    </row>
    <row r="33" spans="1:3" x14ac:dyDescent="0.25">
      <c r="A33" s="16">
        <v>1976</v>
      </c>
      <c r="B33" s="23">
        <f>75+10</f>
        <v>85</v>
      </c>
      <c r="C33" s="17"/>
    </row>
    <row r="34" spans="1:3" x14ac:dyDescent="0.25">
      <c r="A34" s="16">
        <v>1977</v>
      </c>
      <c r="B34" s="23">
        <f>84+14</f>
        <v>98</v>
      </c>
      <c r="C34" s="17"/>
    </row>
    <row r="35" spans="1:3" x14ac:dyDescent="0.25">
      <c r="A35" s="16">
        <v>1978</v>
      </c>
      <c r="B35" s="23">
        <f>77+14</f>
        <v>91</v>
      </c>
      <c r="C35" s="17"/>
    </row>
    <row r="36" spans="1:3" x14ac:dyDescent="0.25">
      <c r="A36" s="16">
        <v>1979</v>
      </c>
      <c r="B36" s="23">
        <f>94+16</f>
        <v>110</v>
      </c>
      <c r="C36" s="17"/>
    </row>
    <row r="37" spans="1:3" x14ac:dyDescent="0.25">
      <c r="A37" s="16">
        <v>1980</v>
      </c>
      <c r="B37" s="23">
        <f>111+20</f>
        <v>131</v>
      </c>
      <c r="C37" s="17"/>
    </row>
    <row r="38" spans="1:3" x14ac:dyDescent="0.25">
      <c r="A38" s="16">
        <v>1981</v>
      </c>
      <c r="B38" s="23">
        <f>110+18</f>
        <v>128</v>
      </c>
      <c r="C38" s="17"/>
    </row>
    <row r="39" spans="1:3" x14ac:dyDescent="0.25">
      <c r="A39" s="16">
        <v>1982</v>
      </c>
      <c r="B39" s="4">
        <f>154+17</f>
        <v>171</v>
      </c>
      <c r="C39" s="17"/>
    </row>
    <row r="40" spans="1:3" x14ac:dyDescent="0.25">
      <c r="A40" s="16">
        <v>1983</v>
      </c>
      <c r="B40" s="4">
        <f>138+17</f>
        <v>155</v>
      </c>
      <c r="C40" s="17"/>
    </row>
    <row r="41" spans="1:3" x14ac:dyDescent="0.25">
      <c r="A41" s="16">
        <v>1984</v>
      </c>
      <c r="B41" s="4">
        <f>118+18</f>
        <v>136</v>
      </c>
      <c r="C41" s="17"/>
    </row>
    <row r="42" spans="1:3" x14ac:dyDescent="0.25">
      <c r="A42" s="16">
        <v>1985</v>
      </c>
      <c r="B42" s="4">
        <f>131+20</f>
        <v>151</v>
      </c>
      <c r="C42" s="17"/>
    </row>
    <row r="43" spans="1:3" x14ac:dyDescent="0.25">
      <c r="A43" s="16">
        <v>1986</v>
      </c>
      <c r="B43" s="4">
        <f>136+24</f>
        <v>160</v>
      </c>
      <c r="C43" s="17"/>
    </row>
    <row r="44" spans="1:3" x14ac:dyDescent="0.25">
      <c r="A44" s="16">
        <v>1987</v>
      </c>
      <c r="B44" s="23">
        <f>166+30</f>
        <v>196</v>
      </c>
      <c r="C44" s="17"/>
    </row>
    <row r="45" spans="1:3" x14ac:dyDescent="0.25">
      <c r="A45" s="16">
        <v>1988</v>
      </c>
      <c r="B45" s="23">
        <f>156+44</f>
        <v>200</v>
      </c>
      <c r="C45" s="17"/>
    </row>
    <row r="46" spans="1:3" x14ac:dyDescent="0.25">
      <c r="A46" s="16">
        <v>1989</v>
      </c>
      <c r="B46" s="23">
        <f>155+49</f>
        <v>204</v>
      </c>
      <c r="C46" s="17"/>
    </row>
    <row r="47" spans="1:3" x14ac:dyDescent="0.25">
      <c r="A47" s="16">
        <v>1990</v>
      </c>
      <c r="B47" s="23">
        <f>142+45</f>
        <v>187</v>
      </c>
      <c r="C47" s="17"/>
    </row>
    <row r="48" spans="1:3" x14ac:dyDescent="0.25">
      <c r="A48" s="16">
        <v>1991</v>
      </c>
      <c r="B48" s="23">
        <f>163+46</f>
        <v>209</v>
      </c>
      <c r="C48" s="17"/>
    </row>
    <row r="49" spans="1:3" x14ac:dyDescent="0.25">
      <c r="A49" s="16">
        <v>1992</v>
      </c>
      <c r="B49" s="23">
        <f>182+48</f>
        <v>230</v>
      </c>
      <c r="C49" s="17"/>
    </row>
    <row r="50" spans="1:3" x14ac:dyDescent="0.25">
      <c r="A50" s="16">
        <v>1993</v>
      </c>
      <c r="B50" s="23">
        <f>124+38</f>
        <v>162</v>
      </c>
      <c r="C50" s="17"/>
    </row>
    <row r="51" spans="1:3" x14ac:dyDescent="0.25">
      <c r="A51" s="16">
        <v>1994</v>
      </c>
      <c r="B51" s="23"/>
    </row>
    <row r="52" spans="1:3" x14ac:dyDescent="0.25">
      <c r="A52" s="16">
        <v>1995</v>
      </c>
      <c r="B52" s="23"/>
    </row>
    <row r="53" spans="1:3" x14ac:dyDescent="0.25">
      <c r="A53" s="16">
        <v>1996</v>
      </c>
      <c r="B53" s="8">
        <v>227.74783500000004</v>
      </c>
    </row>
    <row r="54" spans="1:3" x14ac:dyDescent="0.25">
      <c r="A54" s="16">
        <v>1997</v>
      </c>
      <c r="B54" s="8">
        <v>144.56236999999996</v>
      </c>
    </row>
    <row r="55" spans="1:3" x14ac:dyDescent="0.25">
      <c r="A55" s="16">
        <v>1998</v>
      </c>
      <c r="B55" s="8">
        <v>219.30247999999997</v>
      </c>
    </row>
    <row r="56" spans="1:3" x14ac:dyDescent="0.25">
      <c r="A56" s="16">
        <v>1999</v>
      </c>
      <c r="B56" s="8">
        <v>257.18237499999998</v>
      </c>
    </row>
    <row r="57" spans="1:3" x14ac:dyDescent="0.25">
      <c r="A57" s="16">
        <v>2000</v>
      </c>
      <c r="B57" s="8">
        <v>250.85938999999999</v>
      </c>
      <c r="C57" s="25"/>
    </row>
    <row r="58" spans="1:3" x14ac:dyDescent="0.25">
      <c r="A58" s="16">
        <v>2001</v>
      </c>
      <c r="B58" s="8">
        <v>238.67235000000002</v>
      </c>
      <c r="C58" s="25"/>
    </row>
    <row r="59" spans="1:3" x14ac:dyDescent="0.25">
      <c r="A59" s="16">
        <v>2002</v>
      </c>
      <c r="B59" s="8">
        <v>245.98853500000001</v>
      </c>
      <c r="C59" s="25"/>
    </row>
    <row r="60" spans="1:3" x14ac:dyDescent="0.25">
      <c r="A60" s="16">
        <v>2003</v>
      </c>
      <c r="B60" s="8">
        <v>262.16664499999996</v>
      </c>
      <c r="C60" s="25"/>
    </row>
    <row r="61" spans="1:3" x14ac:dyDescent="0.25">
      <c r="A61" s="16">
        <v>2004</v>
      </c>
      <c r="B61" s="8">
        <v>270.80542999999994</v>
      </c>
      <c r="C61" s="25"/>
    </row>
    <row r="62" spans="1:3" x14ac:dyDescent="0.25">
      <c r="A62" s="16">
        <v>2005</v>
      </c>
      <c r="B62" s="8">
        <v>272.66947499999998</v>
      </c>
      <c r="C62" s="25"/>
    </row>
    <row r="63" spans="1:3" x14ac:dyDescent="0.25">
      <c r="A63" s="16">
        <v>2006</v>
      </c>
      <c r="B63" s="8">
        <v>286.68788999999992</v>
      </c>
      <c r="C63" s="25"/>
    </row>
    <row r="64" spans="1:3" x14ac:dyDescent="0.25">
      <c r="A64" s="16">
        <v>2007</v>
      </c>
      <c r="B64" s="8">
        <v>327.98110000000008</v>
      </c>
      <c r="C64" s="25"/>
    </row>
    <row r="65" spans="1:3" x14ac:dyDescent="0.25">
      <c r="A65" s="16">
        <v>2008</v>
      </c>
      <c r="B65" s="8">
        <v>298.70961000000005</v>
      </c>
      <c r="C65" s="25"/>
    </row>
    <row r="66" spans="1:3" x14ac:dyDescent="0.25">
      <c r="A66" s="16">
        <v>2009</v>
      </c>
      <c r="B66" s="8">
        <v>226.05818500000001</v>
      </c>
      <c r="C66" s="25"/>
    </row>
    <row r="67" spans="1:3" x14ac:dyDescent="0.25">
      <c r="A67" s="16">
        <v>2010</v>
      </c>
      <c r="B67" s="8">
        <v>291.62551499999995</v>
      </c>
      <c r="C67" s="25"/>
    </row>
    <row r="68" spans="1:3" x14ac:dyDescent="0.25">
      <c r="A68" s="16">
        <v>2011</v>
      </c>
      <c r="B68" s="8">
        <v>276.16961000000003</v>
      </c>
      <c r="C68" s="25"/>
    </row>
    <row r="69" spans="1:3" x14ac:dyDescent="0.25">
      <c r="A69" s="16">
        <v>2012</v>
      </c>
      <c r="B69" s="8">
        <v>238.987775</v>
      </c>
      <c r="C69" s="25"/>
    </row>
    <row r="70" spans="1:3" x14ac:dyDescent="0.25">
      <c r="A70" s="16">
        <v>2013</v>
      </c>
      <c r="B70" s="8">
        <v>273.47733999999997</v>
      </c>
      <c r="C70" s="25"/>
    </row>
    <row r="71" spans="1:3" x14ac:dyDescent="0.25">
      <c r="A71" s="16">
        <v>2014</v>
      </c>
      <c r="B71" s="8">
        <v>240.30352999999999</v>
      </c>
      <c r="C71" s="25"/>
    </row>
    <row r="72" spans="1:3" x14ac:dyDescent="0.25">
      <c r="A72" s="16">
        <v>2015</v>
      </c>
      <c r="B72" s="8">
        <v>224.46110999999999</v>
      </c>
      <c r="C72" s="25"/>
    </row>
    <row r="73" spans="1:3" x14ac:dyDescent="0.25">
      <c r="A73" s="16">
        <v>2016</v>
      </c>
      <c r="B73" s="8">
        <v>216.26886500000001</v>
      </c>
      <c r="C73" s="25"/>
    </row>
    <row r="74" spans="1:3" x14ac:dyDescent="0.25">
      <c r="A74" s="16">
        <v>2017</v>
      </c>
      <c r="B74" s="8">
        <v>230.95865499999996</v>
      </c>
      <c r="C74" s="25"/>
    </row>
    <row r="75" spans="1:3" x14ac:dyDescent="0.25">
      <c r="A75" s="16">
        <v>2018</v>
      </c>
      <c r="B75" s="8">
        <v>228.64879500000001</v>
      </c>
      <c r="C75" s="25"/>
    </row>
    <row r="76" spans="1:3" x14ac:dyDescent="0.25">
      <c r="A76" s="16">
        <v>2019</v>
      </c>
      <c r="B76" s="8">
        <v>254.22450500000002</v>
      </c>
      <c r="C76" s="25"/>
    </row>
    <row r="77" spans="1:3" x14ac:dyDescent="0.25">
      <c r="A77" s="16">
        <v>2020</v>
      </c>
      <c r="C77" s="25"/>
    </row>
    <row r="78" spans="1:3" x14ac:dyDescent="0.25">
      <c r="C78" s="25"/>
    </row>
    <row r="79" spans="1:3" x14ac:dyDescent="0.25">
      <c r="C79" s="25"/>
    </row>
    <row r="80" spans="1:3" x14ac:dyDescent="0.25">
      <c r="C80" s="25"/>
    </row>
    <row r="81" spans="3:3" x14ac:dyDescent="0.25">
      <c r="C81" s="25"/>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587BC-FAB8-4B3E-8393-9A15FDDF8E5E}">
  <sheetPr codeName="Sheet2"/>
  <dimension ref="A1:D88"/>
  <sheetViews>
    <sheetView zoomScale="70" zoomScaleNormal="70" workbookViewId="0">
      <pane xSplit="1" ySplit="1" topLeftCell="B35" activePane="bottomRight" state="frozen"/>
      <selection pane="topRight" activeCell="B1" sqref="B1"/>
      <selection pane="bottomLeft" activeCell="A2" sqref="A2"/>
      <selection pane="bottomRight" activeCell="D56" sqref="D56"/>
    </sheetView>
  </sheetViews>
  <sheetFormatPr defaultColWidth="13.5703125" defaultRowHeight="15" x14ac:dyDescent="0.25"/>
  <cols>
    <col min="1" max="1" width="7" style="2" customWidth="1"/>
    <col min="2" max="2" width="20.140625" style="8" customWidth="1"/>
    <col min="3" max="16384" width="13.5703125" style="6"/>
  </cols>
  <sheetData>
    <row r="1" spans="1:4" s="3" customFormat="1" x14ac:dyDescent="0.25">
      <c r="A1" s="20" t="s">
        <v>0</v>
      </c>
      <c r="B1" s="19" t="s">
        <v>1</v>
      </c>
    </row>
    <row r="2" spans="1:4" s="1" customFormat="1" x14ac:dyDescent="0.25">
      <c r="A2" s="12">
        <v>1945</v>
      </c>
      <c r="B2" s="8"/>
    </row>
    <row r="3" spans="1:4" s="1" customFormat="1" x14ac:dyDescent="0.25">
      <c r="A3" s="12">
        <v>1946</v>
      </c>
      <c r="B3" s="8"/>
    </row>
    <row r="4" spans="1:4" s="1" customFormat="1" x14ac:dyDescent="0.25">
      <c r="A4" s="12">
        <v>1947</v>
      </c>
      <c r="B4" s="8"/>
    </row>
    <row r="5" spans="1:4" s="1" customFormat="1" x14ac:dyDescent="0.25">
      <c r="A5" s="12">
        <v>1948</v>
      </c>
      <c r="B5" s="8"/>
    </row>
    <row r="6" spans="1:4" s="1" customFormat="1" x14ac:dyDescent="0.25">
      <c r="A6" s="12">
        <v>1949</v>
      </c>
      <c r="B6" s="8"/>
    </row>
    <row r="7" spans="1:4" s="1" customFormat="1" x14ac:dyDescent="0.25">
      <c r="A7" s="12">
        <v>1950</v>
      </c>
      <c r="B7" s="8"/>
    </row>
    <row r="8" spans="1:4" s="1" customFormat="1" x14ac:dyDescent="0.25">
      <c r="A8" s="12">
        <v>1951</v>
      </c>
      <c r="B8" s="8"/>
    </row>
    <row r="9" spans="1:4" s="1" customFormat="1" x14ac:dyDescent="0.25">
      <c r="A9" s="12">
        <v>1952</v>
      </c>
      <c r="B9" s="8"/>
    </row>
    <row r="10" spans="1:4" s="1" customFormat="1" x14ac:dyDescent="0.25">
      <c r="A10" s="12">
        <v>1953</v>
      </c>
      <c r="B10" s="8">
        <f>12*17.961</f>
        <v>215.53199999999998</v>
      </c>
      <c r="D10" s="10"/>
    </row>
    <row r="11" spans="1:4" s="1" customFormat="1" x14ac:dyDescent="0.25">
      <c r="A11" s="12">
        <v>1954</v>
      </c>
      <c r="B11" s="8">
        <f>12*20.025</f>
        <v>240.29999999999998</v>
      </c>
      <c r="D11" s="10"/>
    </row>
    <row r="12" spans="1:4" s="1" customFormat="1" x14ac:dyDescent="0.25">
      <c r="A12" s="12">
        <v>1955</v>
      </c>
      <c r="B12" s="8">
        <f>12*27.272</f>
        <v>327.26400000000001</v>
      </c>
      <c r="D12" s="10"/>
    </row>
    <row r="13" spans="1:4" s="1" customFormat="1" x14ac:dyDescent="0.25">
      <c r="A13" s="12">
        <v>1956</v>
      </c>
      <c r="B13" s="8">
        <f>12*28.632</f>
        <v>343.584</v>
      </c>
      <c r="D13" s="10"/>
    </row>
    <row r="14" spans="1:4" s="1" customFormat="1" x14ac:dyDescent="0.25">
      <c r="A14" s="12">
        <v>1957</v>
      </c>
      <c r="B14" s="8">
        <f>12*24.209</f>
        <v>290.50799999999998</v>
      </c>
      <c r="D14" s="10"/>
    </row>
    <row r="15" spans="1:4" s="1" customFormat="1" x14ac:dyDescent="0.25">
      <c r="A15" s="12">
        <v>1958</v>
      </c>
      <c r="B15" s="8">
        <f>12*27.366</f>
        <v>328.392</v>
      </c>
      <c r="C15" s="10"/>
      <c r="D15" s="10"/>
    </row>
    <row r="16" spans="1:4" s="1" customFormat="1" x14ac:dyDescent="0.25">
      <c r="A16" s="12">
        <v>1959</v>
      </c>
      <c r="B16" s="8">
        <f>12*35.975</f>
        <v>431.70000000000005</v>
      </c>
      <c r="C16" s="10"/>
      <c r="D16" s="10"/>
    </row>
    <row r="17" spans="1:4" s="1" customFormat="1" x14ac:dyDescent="0.25">
      <c r="A17" s="12">
        <v>1960</v>
      </c>
      <c r="B17" s="8">
        <f>12*38.486</f>
        <v>461.83199999999999</v>
      </c>
      <c r="C17" s="10"/>
      <c r="D17" s="10"/>
    </row>
    <row r="18" spans="1:4" s="1" customFormat="1" x14ac:dyDescent="0.25">
      <c r="A18" s="12">
        <v>1961</v>
      </c>
      <c r="B18" s="8">
        <f>12*32.923</f>
        <v>395.07600000000002</v>
      </c>
      <c r="C18" s="10"/>
      <c r="D18" s="10"/>
    </row>
    <row r="19" spans="1:4" s="1" customFormat="1" x14ac:dyDescent="0.25">
      <c r="A19" s="12">
        <v>1962</v>
      </c>
      <c r="B19" s="8">
        <f>12*39.034</f>
        <v>468.40800000000002</v>
      </c>
      <c r="C19" s="10"/>
      <c r="D19" s="10"/>
    </row>
    <row r="20" spans="1:4" s="1" customFormat="1" x14ac:dyDescent="0.25">
      <c r="A20" s="12">
        <v>1963</v>
      </c>
      <c r="B20" s="8">
        <f>12*36.272</f>
        <v>435.26400000000001</v>
      </c>
      <c r="C20" s="10"/>
      <c r="D20" s="10"/>
    </row>
    <row r="21" spans="1:4" s="1" customFormat="1" x14ac:dyDescent="0.25">
      <c r="A21" s="12">
        <v>1964</v>
      </c>
      <c r="B21" s="8">
        <f>12*40.991</f>
        <v>491.892</v>
      </c>
      <c r="C21" s="10"/>
      <c r="D21" s="10"/>
    </row>
    <row r="22" spans="1:4" s="1" customFormat="1" x14ac:dyDescent="0.25">
      <c r="A22" s="12">
        <v>1965</v>
      </c>
      <c r="B22" s="8">
        <f>12*34.918</f>
        <v>419.01599999999996</v>
      </c>
      <c r="C22" s="10"/>
      <c r="D22" s="10"/>
    </row>
    <row r="23" spans="1:4" s="1" customFormat="1" x14ac:dyDescent="0.25">
      <c r="A23" s="12">
        <v>1966</v>
      </c>
      <c r="B23" s="4">
        <f>328+66</f>
        <v>394</v>
      </c>
      <c r="C23" s="10"/>
      <c r="D23" s="10"/>
    </row>
    <row r="24" spans="1:4" s="1" customFormat="1" x14ac:dyDescent="0.25">
      <c r="A24" s="12">
        <v>1967</v>
      </c>
      <c r="B24" s="4">
        <f>315+72</f>
        <v>387</v>
      </c>
      <c r="C24" s="10"/>
      <c r="D24" s="10"/>
    </row>
    <row r="25" spans="1:4" s="1" customFormat="1" x14ac:dyDescent="0.25">
      <c r="A25" s="12">
        <v>1968</v>
      </c>
      <c r="B25" s="4">
        <f>354+76</f>
        <v>430</v>
      </c>
      <c r="C25" s="10"/>
      <c r="D25" s="10"/>
    </row>
    <row r="26" spans="1:4" s="1" customFormat="1" x14ac:dyDescent="0.25">
      <c r="A26" s="12">
        <v>1969</v>
      </c>
      <c r="B26" s="4">
        <f>369+82</f>
        <v>451</v>
      </c>
      <c r="C26" s="10"/>
      <c r="D26" s="10"/>
    </row>
    <row r="27" spans="1:4" s="1" customFormat="1" x14ac:dyDescent="0.25">
      <c r="A27" s="12">
        <v>1970</v>
      </c>
      <c r="B27" s="4">
        <f>479+92</f>
        <v>571</v>
      </c>
      <c r="C27" s="10"/>
      <c r="D27" s="10"/>
    </row>
    <row r="28" spans="1:4" s="1" customFormat="1" x14ac:dyDescent="0.25">
      <c r="A28" s="12">
        <v>1971</v>
      </c>
      <c r="B28" s="4">
        <f>425+97</f>
        <v>522</v>
      </c>
      <c r="C28" s="10"/>
      <c r="D28" s="10"/>
    </row>
    <row r="29" spans="1:4" s="1" customFormat="1" x14ac:dyDescent="0.25">
      <c r="A29" s="12">
        <v>1972</v>
      </c>
      <c r="B29" s="4">
        <f>498+101</f>
        <v>599</v>
      </c>
      <c r="C29" s="10"/>
      <c r="D29" s="10"/>
    </row>
    <row r="30" spans="1:4" s="1" customFormat="1" x14ac:dyDescent="0.25">
      <c r="A30" s="12">
        <v>1973</v>
      </c>
      <c r="B30" s="4">
        <f>500+102</f>
        <v>602</v>
      </c>
      <c r="C30" s="10"/>
      <c r="D30" s="10"/>
    </row>
    <row r="31" spans="1:4" s="1" customFormat="1" x14ac:dyDescent="0.25">
      <c r="A31" s="12">
        <v>1974</v>
      </c>
      <c r="B31" s="4">
        <f>457+90</f>
        <v>547</v>
      </c>
      <c r="C31" s="10"/>
      <c r="D31" s="10"/>
    </row>
    <row r="32" spans="1:4" s="1" customFormat="1" x14ac:dyDescent="0.25">
      <c r="A32" s="12">
        <v>1975</v>
      </c>
      <c r="B32" s="4">
        <f>304+80</f>
        <v>384</v>
      </c>
      <c r="C32" s="10"/>
      <c r="D32" s="10"/>
    </row>
    <row r="33" spans="1:4" s="1" customFormat="1" x14ac:dyDescent="0.25">
      <c r="A33" s="12">
        <v>1976</v>
      </c>
      <c r="B33" s="4">
        <f>447+89</f>
        <v>536</v>
      </c>
      <c r="C33" s="10"/>
      <c r="D33" s="10"/>
    </row>
    <row r="34" spans="1:4" s="1" customFormat="1" x14ac:dyDescent="0.25">
      <c r="A34" s="12">
        <v>1977</v>
      </c>
      <c r="B34" s="4">
        <f>497+78</f>
        <v>575</v>
      </c>
      <c r="C34" s="10"/>
      <c r="D34" s="10"/>
    </row>
    <row r="35" spans="1:4" s="1" customFormat="1" x14ac:dyDescent="0.25">
      <c r="A35" s="12">
        <v>1978</v>
      </c>
      <c r="B35" s="4">
        <f>572+89</f>
        <v>661</v>
      </c>
      <c r="C35" s="10"/>
      <c r="D35" s="10"/>
    </row>
    <row r="36" spans="1:4" s="1" customFormat="1" x14ac:dyDescent="0.25">
      <c r="A36" s="12">
        <v>1979</v>
      </c>
      <c r="B36" s="4">
        <f>578+96</f>
        <v>674</v>
      </c>
      <c r="C36" s="10"/>
      <c r="D36" s="10"/>
    </row>
    <row r="37" spans="1:4" s="1" customFormat="1" x14ac:dyDescent="0.25">
      <c r="A37" s="12">
        <v>1980</v>
      </c>
      <c r="B37" s="4">
        <f>576+113</f>
        <v>689</v>
      </c>
      <c r="C37" s="10"/>
      <c r="D37" s="10"/>
    </row>
    <row r="38" spans="1:4" s="1" customFormat="1" x14ac:dyDescent="0.25">
      <c r="A38" s="12">
        <v>1981</v>
      </c>
      <c r="B38" s="4">
        <f>519+101</f>
        <v>620</v>
      </c>
      <c r="C38" s="10"/>
      <c r="D38" s="10"/>
    </row>
    <row r="39" spans="1:4" s="1" customFormat="1" x14ac:dyDescent="0.25">
      <c r="A39" s="12">
        <v>1982</v>
      </c>
      <c r="B39" s="4">
        <f>601+108</f>
        <v>709</v>
      </c>
      <c r="C39" s="10"/>
      <c r="D39" s="10"/>
    </row>
    <row r="40" spans="1:4" s="1" customFormat="1" x14ac:dyDescent="0.25">
      <c r="A40" s="12">
        <v>1983</v>
      </c>
      <c r="B40" s="4">
        <f>645+124</f>
        <v>769</v>
      </c>
      <c r="C40" s="10"/>
      <c r="D40" s="10"/>
    </row>
    <row r="41" spans="1:4" s="1" customFormat="1" x14ac:dyDescent="0.25">
      <c r="A41" s="12">
        <v>1984</v>
      </c>
      <c r="B41" s="4">
        <f>718+142</f>
        <v>860</v>
      </c>
      <c r="C41" s="10"/>
      <c r="D41" s="10"/>
    </row>
    <row r="42" spans="1:4" s="1" customFormat="1" x14ac:dyDescent="0.25">
      <c r="A42" s="12">
        <v>1985</v>
      </c>
      <c r="B42" s="4">
        <f>688+153</f>
        <v>841</v>
      </c>
      <c r="C42" s="10"/>
      <c r="D42" s="10"/>
    </row>
    <row r="43" spans="1:4" s="1" customFormat="1" x14ac:dyDescent="0.25">
      <c r="A43" s="12">
        <v>1986</v>
      </c>
      <c r="B43" s="4">
        <f>726+167</f>
        <v>893</v>
      </c>
      <c r="C43" s="10"/>
      <c r="D43" s="10"/>
    </row>
    <row r="44" spans="1:4" s="1" customFormat="1" x14ac:dyDescent="0.25">
      <c r="A44" s="12">
        <v>1987</v>
      </c>
      <c r="B44" s="4">
        <f>770+194</f>
        <v>964</v>
      </c>
      <c r="C44" s="10"/>
      <c r="D44" s="10"/>
    </row>
    <row r="45" spans="1:4" s="1" customFormat="1" x14ac:dyDescent="0.25">
      <c r="A45" s="12">
        <v>1988</v>
      </c>
      <c r="B45" s="4">
        <f>757+229</f>
        <v>986</v>
      </c>
      <c r="C45" s="10"/>
      <c r="D45" s="10"/>
    </row>
    <row r="46" spans="1:4" s="1" customFormat="1" x14ac:dyDescent="0.25">
      <c r="A46" s="12">
        <v>1989</v>
      </c>
      <c r="B46" s="4">
        <f>934+252</f>
        <v>1186</v>
      </c>
      <c r="C46" s="10"/>
      <c r="D46" s="10"/>
    </row>
    <row r="47" spans="1:4" s="1" customFormat="1" x14ac:dyDescent="0.25">
      <c r="A47" s="12">
        <v>1990</v>
      </c>
      <c r="B47" s="4">
        <f>961+239</f>
        <v>1200</v>
      </c>
      <c r="C47" s="10"/>
      <c r="D47" s="10"/>
    </row>
    <row r="48" spans="1:4" s="1" customFormat="1" x14ac:dyDescent="0.25">
      <c r="A48" s="12">
        <v>1991</v>
      </c>
      <c r="B48" s="4">
        <f>836+232</f>
        <v>1068</v>
      </c>
      <c r="C48" s="10"/>
      <c r="D48" s="10"/>
    </row>
    <row r="49" spans="1:4" s="1" customFormat="1" x14ac:dyDescent="0.25">
      <c r="A49" s="12">
        <v>1992</v>
      </c>
      <c r="B49" s="4">
        <f>846+229</f>
        <v>1075</v>
      </c>
      <c r="C49" s="10"/>
      <c r="D49" s="10"/>
    </row>
    <row r="50" spans="1:4" s="1" customFormat="1" x14ac:dyDescent="0.25">
      <c r="A50" s="12">
        <v>1993</v>
      </c>
      <c r="B50" s="4">
        <f>928+265</f>
        <v>1193</v>
      </c>
      <c r="C50" s="10"/>
      <c r="D50" s="10"/>
    </row>
    <row r="51" spans="1:4" s="1" customFormat="1" x14ac:dyDescent="0.25">
      <c r="A51" s="12">
        <v>1994</v>
      </c>
      <c r="B51" s="8"/>
      <c r="D51" s="10"/>
    </row>
    <row r="52" spans="1:4" s="1" customFormat="1" x14ac:dyDescent="0.25">
      <c r="A52" s="12">
        <v>1995</v>
      </c>
      <c r="B52" s="8"/>
      <c r="C52" s="24"/>
      <c r="D52" s="10"/>
    </row>
    <row r="53" spans="1:4" s="1" customFormat="1" x14ac:dyDescent="0.25">
      <c r="A53" s="12">
        <v>1996</v>
      </c>
      <c r="B53" s="8">
        <v>1001.9805700000001</v>
      </c>
      <c r="C53" s="24"/>
      <c r="D53" s="10"/>
    </row>
    <row r="54" spans="1:4" s="1" customFormat="1" x14ac:dyDescent="0.25">
      <c r="A54" s="12">
        <v>1997</v>
      </c>
      <c r="B54" s="8">
        <v>905.90501374999997</v>
      </c>
      <c r="C54" s="24"/>
      <c r="D54" s="10"/>
    </row>
    <row r="55" spans="1:4" s="1" customFormat="1" x14ac:dyDescent="0.25">
      <c r="A55" s="12">
        <v>1998</v>
      </c>
      <c r="B55" s="8">
        <v>974.52436250000005</v>
      </c>
      <c r="C55" s="24"/>
      <c r="D55" s="10"/>
    </row>
    <row r="56" spans="1:4" s="1" customFormat="1" x14ac:dyDescent="0.25">
      <c r="A56" s="12">
        <v>1999</v>
      </c>
      <c r="B56" s="8">
        <v>820.31628624999996</v>
      </c>
      <c r="C56" s="24"/>
      <c r="D56" s="10"/>
    </row>
    <row r="57" spans="1:4" s="1" customFormat="1" x14ac:dyDescent="0.25">
      <c r="A57" s="12">
        <v>2000</v>
      </c>
      <c r="B57" s="8">
        <v>877.64043249999997</v>
      </c>
      <c r="C57" s="24"/>
      <c r="D57" s="10"/>
    </row>
    <row r="58" spans="1:4" s="1" customFormat="1" x14ac:dyDescent="0.25">
      <c r="A58" s="12">
        <v>2001</v>
      </c>
      <c r="B58" s="8">
        <v>866.15694500000006</v>
      </c>
      <c r="C58" s="24"/>
      <c r="D58" s="10"/>
    </row>
    <row r="59" spans="1:4" s="1" customFormat="1" x14ac:dyDescent="0.25">
      <c r="A59" s="12">
        <v>2002</v>
      </c>
      <c r="B59" s="8">
        <v>1123.6860987499999</v>
      </c>
      <c r="C59" s="24"/>
      <c r="D59" s="10"/>
    </row>
    <row r="60" spans="1:4" s="1" customFormat="1" x14ac:dyDescent="0.25">
      <c r="A60" s="12">
        <v>2003</v>
      </c>
      <c r="B60" s="8">
        <v>1035.6898874999999</v>
      </c>
      <c r="D60" s="10"/>
    </row>
    <row r="61" spans="1:4" s="1" customFormat="1" x14ac:dyDescent="0.25">
      <c r="A61" s="12">
        <v>2004</v>
      </c>
      <c r="B61" s="8">
        <v>1041.0621912500001</v>
      </c>
      <c r="C61" s="29"/>
      <c r="D61" s="10"/>
    </row>
    <row r="62" spans="1:4" s="1" customFormat="1" x14ac:dyDescent="0.25">
      <c r="A62" s="12">
        <v>2005</v>
      </c>
      <c r="B62" s="8">
        <v>1017.1818999999999</v>
      </c>
      <c r="C62" s="29"/>
      <c r="D62" s="10"/>
    </row>
    <row r="63" spans="1:4" s="1" customFormat="1" x14ac:dyDescent="0.25">
      <c r="A63" s="12">
        <v>2006</v>
      </c>
      <c r="B63" s="8">
        <v>1042.5845850000003</v>
      </c>
      <c r="C63" s="24"/>
      <c r="D63" s="29"/>
    </row>
    <row r="64" spans="1:4" s="1" customFormat="1" x14ac:dyDescent="0.25">
      <c r="A64" s="12">
        <v>2007</v>
      </c>
      <c r="B64" s="8">
        <v>1094.7087087500004</v>
      </c>
      <c r="C64" s="24"/>
      <c r="D64" s="10"/>
    </row>
    <row r="65" spans="1:4" s="1" customFormat="1" x14ac:dyDescent="0.25">
      <c r="A65" s="12">
        <v>2008</v>
      </c>
      <c r="B65" s="8">
        <v>1083.00373375</v>
      </c>
      <c r="C65" s="24"/>
      <c r="D65" s="10"/>
    </row>
    <row r="66" spans="1:4" s="1" customFormat="1" x14ac:dyDescent="0.25">
      <c r="A66" s="12">
        <v>2009</v>
      </c>
      <c r="B66" s="8">
        <v>813.35615250000012</v>
      </c>
      <c r="C66" s="24"/>
      <c r="D66" s="10"/>
    </row>
    <row r="67" spans="1:4" s="1" customFormat="1" x14ac:dyDescent="0.25">
      <c r="A67" s="12">
        <v>2010</v>
      </c>
      <c r="B67" s="8">
        <v>912.00054875000001</v>
      </c>
      <c r="C67" s="24"/>
      <c r="D67" s="10"/>
    </row>
    <row r="68" spans="1:4" s="1" customFormat="1" x14ac:dyDescent="0.25">
      <c r="A68" s="12">
        <v>2011</v>
      </c>
      <c r="B68" s="8">
        <v>959.89590125000018</v>
      </c>
      <c r="C68" s="24"/>
      <c r="D68" s="10"/>
    </row>
    <row r="69" spans="1:4" s="1" customFormat="1" x14ac:dyDescent="0.25">
      <c r="A69" s="12">
        <v>2012</v>
      </c>
      <c r="B69" s="8">
        <v>780.67346000000009</v>
      </c>
      <c r="C69" s="24"/>
      <c r="D69" s="10"/>
    </row>
    <row r="70" spans="1:4" s="1" customFormat="1" x14ac:dyDescent="0.25">
      <c r="A70" s="12">
        <v>2013</v>
      </c>
      <c r="B70" s="8">
        <v>791.69499749999989</v>
      </c>
      <c r="C70" s="24"/>
      <c r="D70" s="10"/>
    </row>
    <row r="71" spans="1:4" s="1" customFormat="1" x14ac:dyDescent="0.25">
      <c r="A71" s="12">
        <v>2014</v>
      </c>
      <c r="B71" s="8">
        <v>634.72707749999995</v>
      </c>
      <c r="C71" s="24"/>
      <c r="D71" s="10"/>
    </row>
    <row r="72" spans="1:4" s="1" customFormat="1" x14ac:dyDescent="0.25">
      <c r="A72" s="12">
        <v>2015</v>
      </c>
      <c r="B72" s="8">
        <v>643.42857000000015</v>
      </c>
      <c r="C72" s="24"/>
      <c r="D72" s="10"/>
    </row>
    <row r="73" spans="1:4" s="1" customFormat="1" x14ac:dyDescent="0.25">
      <c r="A73" s="12">
        <v>2016</v>
      </c>
      <c r="B73" s="8">
        <v>499.78879875000001</v>
      </c>
      <c r="C73" s="24"/>
      <c r="D73" s="10"/>
    </row>
    <row r="74" spans="1:4" s="1" customFormat="1" x14ac:dyDescent="0.25">
      <c r="A74" s="12">
        <v>2017</v>
      </c>
      <c r="B74" s="8">
        <v>547.19474625000009</v>
      </c>
      <c r="C74" s="24"/>
      <c r="D74" s="10"/>
    </row>
    <row r="75" spans="1:4" s="1" customFormat="1" x14ac:dyDescent="0.25">
      <c r="A75" s="12">
        <v>2018</v>
      </c>
      <c r="B75" s="8">
        <v>547.75624375000007</v>
      </c>
      <c r="C75" s="24"/>
      <c r="D75" s="10"/>
    </row>
    <row r="76" spans="1:4" s="1" customFormat="1" x14ac:dyDescent="0.25">
      <c r="A76" s="12">
        <v>2019</v>
      </c>
      <c r="B76" s="8">
        <v>986.32601624999995</v>
      </c>
      <c r="D76" s="10"/>
    </row>
    <row r="77" spans="1:4" s="1" customFormat="1" x14ac:dyDescent="0.25">
      <c r="A77" s="12">
        <v>2020</v>
      </c>
      <c r="B77" s="8"/>
      <c r="D77" s="10"/>
    </row>
    <row r="78" spans="1:4" x14ac:dyDescent="0.25">
      <c r="A78" s="11"/>
    </row>
    <row r="79" spans="1:4" x14ac:dyDescent="0.25">
      <c r="A79" s="11"/>
    </row>
    <row r="80" spans="1:4" x14ac:dyDescent="0.25">
      <c r="A80" s="11"/>
    </row>
    <row r="81" spans="1:1" x14ac:dyDescent="0.25">
      <c r="A81" s="11"/>
    </row>
    <row r="82" spans="1:1" x14ac:dyDescent="0.25">
      <c r="A82" s="11"/>
    </row>
    <row r="83" spans="1:1" x14ac:dyDescent="0.25">
      <c r="A83" s="11"/>
    </row>
    <row r="84" spans="1:1" x14ac:dyDescent="0.25">
      <c r="A84" s="11"/>
    </row>
    <row r="85" spans="1:1" x14ac:dyDescent="0.25">
      <c r="A85" s="11"/>
    </row>
    <row r="86" spans="1:1" x14ac:dyDescent="0.25">
      <c r="A86" s="11"/>
    </row>
    <row r="87" spans="1:1" x14ac:dyDescent="0.25">
      <c r="A87" s="11"/>
    </row>
    <row r="88" spans="1:1" x14ac:dyDescent="0.25">
      <c r="A88" s="11"/>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6F8F2-947A-4C47-BA81-FD7398DE30D5}">
  <dimension ref="A1:AL88"/>
  <sheetViews>
    <sheetView tabSelected="1" workbookViewId="0">
      <selection activeCell="G7" sqref="G7"/>
    </sheetView>
  </sheetViews>
  <sheetFormatPr defaultColWidth="10.7109375" defaultRowHeight="15" x14ac:dyDescent="0.25"/>
  <cols>
    <col min="1" max="1" width="8" style="48" bestFit="1" customWidth="1"/>
    <col min="2" max="4" width="15.140625" style="45" customWidth="1"/>
    <col min="5" max="16384" width="10.7109375" style="45"/>
  </cols>
  <sheetData>
    <row r="1" spans="1:5" s="42" customFormat="1" ht="30" x14ac:dyDescent="0.25">
      <c r="A1" s="40" t="s">
        <v>0</v>
      </c>
      <c r="B1" s="41" t="s">
        <v>18</v>
      </c>
      <c r="C1" s="41" t="s">
        <v>19</v>
      </c>
      <c r="D1" s="41" t="s">
        <v>20</v>
      </c>
      <c r="E1" s="41" t="s">
        <v>21</v>
      </c>
    </row>
    <row r="2" spans="1:5" x14ac:dyDescent="0.25">
      <c r="A2" s="43">
        <v>1945</v>
      </c>
      <c r="B2" s="44"/>
      <c r="C2" s="44"/>
    </row>
    <row r="3" spans="1:5" x14ac:dyDescent="0.25">
      <c r="A3" s="43">
        <v>1946</v>
      </c>
      <c r="B3" s="44"/>
    </row>
    <row r="4" spans="1:5" x14ac:dyDescent="0.25">
      <c r="A4" s="43">
        <v>1947</v>
      </c>
    </row>
    <row r="5" spans="1:5" x14ac:dyDescent="0.25">
      <c r="A5" s="43">
        <v>1948</v>
      </c>
    </row>
    <row r="6" spans="1:5" x14ac:dyDescent="0.25">
      <c r="A6" s="43">
        <v>1949</v>
      </c>
    </row>
    <row r="7" spans="1:5" x14ac:dyDescent="0.25">
      <c r="A7" s="43">
        <v>1950</v>
      </c>
      <c r="B7" s="44">
        <f>([1]prod!$G7*[1]MatEnergy_PlateGlass!L7)+(([1]prod!$I7+[1]prod!$K7)*[1]MatEnergy_WindowGlass!L7)</f>
        <v>30.977054117647054</v>
      </c>
      <c r="C7" s="44">
        <f>([1]prod!$G7*[1]MatEnergy_PlateGlass!N7)+(([1]prod!$I7+[1]prod!$K7)*[1]MatEnergy_WindowGlass!N7)</f>
        <v>0.72907563025210087</v>
      </c>
      <c r="D7" s="44">
        <f>([1]prod!$G7*[1]MatEnergy_PlateGlass!O7)+(([1]prod!$I7+[1]prod!$K7)*[1]MatEnergy_WindowGlass!O7)</f>
        <v>0</v>
      </c>
      <c r="E7" s="44">
        <f>SUM(B7:D7)</f>
        <v>31.706129747899155</v>
      </c>
    </row>
    <row r="8" spans="1:5" x14ac:dyDescent="0.25">
      <c r="A8" s="43">
        <v>1951</v>
      </c>
    </row>
    <row r="9" spans="1:5" x14ac:dyDescent="0.25">
      <c r="A9" s="43">
        <v>1952</v>
      </c>
    </row>
    <row r="10" spans="1:5" x14ac:dyDescent="0.25">
      <c r="A10" s="43">
        <v>1953</v>
      </c>
    </row>
    <row r="11" spans="1:5" x14ac:dyDescent="0.25">
      <c r="A11" s="43">
        <v>1954</v>
      </c>
    </row>
    <row r="12" spans="1:5" x14ac:dyDescent="0.25">
      <c r="A12" s="43">
        <v>1955</v>
      </c>
    </row>
    <row r="13" spans="1:5" x14ac:dyDescent="0.25">
      <c r="A13" s="43">
        <v>1956</v>
      </c>
    </row>
    <row r="14" spans="1:5" x14ac:dyDescent="0.25">
      <c r="A14" s="43">
        <v>1957</v>
      </c>
    </row>
    <row r="15" spans="1:5" x14ac:dyDescent="0.25">
      <c r="A15" s="43">
        <v>1958</v>
      </c>
      <c r="B15" s="46"/>
    </row>
    <row r="16" spans="1:5" x14ac:dyDescent="0.25">
      <c r="A16" s="43">
        <v>1959</v>
      </c>
      <c r="B16" s="46"/>
    </row>
    <row r="17" spans="1:10" x14ac:dyDescent="0.25">
      <c r="A17" s="43">
        <v>1960</v>
      </c>
      <c r="B17" s="47">
        <f>0.8*E17</f>
        <v>16.8</v>
      </c>
      <c r="C17" s="47">
        <f>0.047*E17</f>
        <v>0.98699999999999999</v>
      </c>
      <c r="D17" s="47">
        <f>0.125*E17</f>
        <v>2.625</v>
      </c>
      <c r="E17" s="50">
        <v>21</v>
      </c>
    </row>
    <row r="18" spans="1:10" x14ac:dyDescent="0.25">
      <c r="A18" s="43">
        <v>1961</v>
      </c>
      <c r="E18" s="50"/>
    </row>
    <row r="19" spans="1:10" x14ac:dyDescent="0.25">
      <c r="A19" s="43">
        <v>1962</v>
      </c>
      <c r="E19" s="50"/>
    </row>
    <row r="20" spans="1:10" x14ac:dyDescent="0.25">
      <c r="A20" s="43">
        <v>1963</v>
      </c>
      <c r="B20" s="46"/>
      <c r="E20" s="50"/>
    </row>
    <row r="21" spans="1:10" x14ac:dyDescent="0.25">
      <c r="A21" s="43">
        <v>1964</v>
      </c>
      <c r="E21" s="50"/>
    </row>
    <row r="22" spans="1:10" x14ac:dyDescent="0.25">
      <c r="A22" s="43">
        <v>1965</v>
      </c>
      <c r="B22" s="47">
        <f>0.79*E22</f>
        <v>16.6295</v>
      </c>
      <c r="C22" s="47">
        <f>0.055*E22</f>
        <v>1.1577500000000001</v>
      </c>
      <c r="D22" s="47">
        <f>0.12*E22</f>
        <v>2.5259999999999998</v>
      </c>
      <c r="E22" s="50">
        <v>21.05</v>
      </c>
      <c r="J22" s="51"/>
    </row>
    <row r="23" spans="1:10" x14ac:dyDescent="0.25">
      <c r="A23" s="43">
        <v>1966</v>
      </c>
      <c r="E23" s="50"/>
    </row>
    <row r="24" spans="1:10" x14ac:dyDescent="0.25">
      <c r="A24" s="43">
        <v>1967</v>
      </c>
      <c r="B24" s="44"/>
      <c r="C24" s="44"/>
      <c r="D24" s="44"/>
      <c r="E24" s="50"/>
    </row>
    <row r="25" spans="1:10" x14ac:dyDescent="0.25">
      <c r="A25" s="43">
        <v>1968</v>
      </c>
      <c r="B25" s="46"/>
      <c r="C25" s="44"/>
      <c r="D25" s="44"/>
      <c r="E25" s="50"/>
    </row>
    <row r="26" spans="1:10" x14ac:dyDescent="0.25">
      <c r="A26" s="43">
        <v>1969</v>
      </c>
      <c r="E26" s="50"/>
    </row>
    <row r="27" spans="1:10" x14ac:dyDescent="0.25">
      <c r="A27" s="43">
        <v>1970</v>
      </c>
      <c r="B27" s="46">
        <f>0.79*E27</f>
        <v>15.721</v>
      </c>
      <c r="C27" s="46">
        <f>0.04*E27</f>
        <v>0.79599999999999993</v>
      </c>
      <c r="D27" s="46">
        <f>0.17*E27</f>
        <v>3.383</v>
      </c>
      <c r="E27" s="50">
        <v>19.899999999999999</v>
      </c>
    </row>
    <row r="28" spans="1:10" x14ac:dyDescent="0.25">
      <c r="A28" s="43">
        <v>1971</v>
      </c>
      <c r="B28" s="44"/>
      <c r="C28" s="44"/>
      <c r="D28" s="44"/>
      <c r="E28" s="50"/>
    </row>
    <row r="29" spans="1:10" x14ac:dyDescent="0.25">
      <c r="A29" s="43">
        <v>1972</v>
      </c>
      <c r="B29" s="46"/>
      <c r="C29" s="46"/>
      <c r="D29" s="46"/>
      <c r="E29" s="50"/>
    </row>
    <row r="30" spans="1:10" x14ac:dyDescent="0.25">
      <c r="A30" s="43">
        <v>1973</v>
      </c>
      <c r="B30" s="46"/>
      <c r="C30" s="46"/>
      <c r="D30" s="46"/>
      <c r="E30" s="50"/>
    </row>
    <row r="31" spans="1:10" x14ac:dyDescent="0.25">
      <c r="A31" s="43">
        <v>1974</v>
      </c>
      <c r="E31" s="50"/>
    </row>
    <row r="32" spans="1:10" x14ac:dyDescent="0.25">
      <c r="A32" s="43">
        <v>1975</v>
      </c>
      <c r="B32" s="46">
        <f>0.77*E32</f>
        <v>13.636700000000001</v>
      </c>
      <c r="C32" s="46">
        <f>0.04*E32</f>
        <v>0.70840000000000003</v>
      </c>
      <c r="D32" s="46">
        <f>0.18*E32</f>
        <v>3.1878000000000002</v>
      </c>
      <c r="E32" s="50">
        <v>17.71</v>
      </c>
      <c r="J32" s="51"/>
    </row>
    <row r="33" spans="1:10" x14ac:dyDescent="0.25">
      <c r="A33" s="43">
        <v>1976</v>
      </c>
      <c r="B33" s="46"/>
      <c r="C33" s="46"/>
      <c r="D33" s="46"/>
      <c r="E33" s="50"/>
    </row>
    <row r="34" spans="1:10" x14ac:dyDescent="0.25">
      <c r="A34" s="43">
        <v>1977</v>
      </c>
      <c r="B34" s="46"/>
      <c r="C34" s="46"/>
      <c r="D34" s="46"/>
      <c r="E34" s="50"/>
    </row>
    <row r="35" spans="1:10" x14ac:dyDescent="0.25">
      <c r="A35" s="43">
        <v>1978</v>
      </c>
      <c r="B35" s="46"/>
      <c r="C35" s="46"/>
      <c r="D35" s="46"/>
      <c r="E35" s="50"/>
    </row>
    <row r="36" spans="1:10" x14ac:dyDescent="0.25">
      <c r="A36" s="43">
        <v>1979</v>
      </c>
      <c r="E36" s="50"/>
    </row>
    <row r="37" spans="1:10" x14ac:dyDescent="0.25">
      <c r="A37" s="43">
        <v>1980</v>
      </c>
      <c r="B37" s="46">
        <f>0.68*E37</f>
        <v>10.376800000000001</v>
      </c>
      <c r="C37" s="46">
        <f>0.04*E37</f>
        <v>0.61040000000000005</v>
      </c>
      <c r="D37" s="46">
        <f>0.3*E37</f>
        <v>4.5779999999999994</v>
      </c>
      <c r="E37" s="50">
        <v>15.26</v>
      </c>
    </row>
    <row r="38" spans="1:10" x14ac:dyDescent="0.25">
      <c r="A38" s="43">
        <v>1981</v>
      </c>
      <c r="E38" s="50"/>
    </row>
    <row r="39" spans="1:10" x14ac:dyDescent="0.25">
      <c r="A39" s="43">
        <v>1982</v>
      </c>
      <c r="E39" s="50"/>
    </row>
    <row r="40" spans="1:10" x14ac:dyDescent="0.25">
      <c r="A40" s="43">
        <v>1983</v>
      </c>
      <c r="B40" s="46"/>
      <c r="C40" s="46"/>
      <c r="D40" s="46"/>
      <c r="E40" s="50"/>
    </row>
    <row r="41" spans="1:10" x14ac:dyDescent="0.25">
      <c r="A41" s="43">
        <v>1984</v>
      </c>
      <c r="E41" s="50"/>
      <c r="J41" s="51"/>
    </row>
    <row r="42" spans="1:10" x14ac:dyDescent="0.25">
      <c r="A42" s="43">
        <v>1985</v>
      </c>
      <c r="B42" s="46">
        <f>0.65*E42</f>
        <v>8.918000000000001</v>
      </c>
      <c r="C42" s="46">
        <f>0.04*E42</f>
        <v>0.54880000000000007</v>
      </c>
      <c r="D42" s="46">
        <f>0.3*E42</f>
        <v>4.1159999999999997</v>
      </c>
      <c r="E42" s="50">
        <v>13.72</v>
      </c>
    </row>
    <row r="43" spans="1:10" x14ac:dyDescent="0.25">
      <c r="A43" s="43">
        <v>1986</v>
      </c>
      <c r="B43" s="46"/>
      <c r="C43" s="46"/>
      <c r="D43" s="46"/>
      <c r="E43" s="50"/>
    </row>
    <row r="44" spans="1:10" x14ac:dyDescent="0.25">
      <c r="A44" s="43">
        <v>1987</v>
      </c>
      <c r="B44" s="46"/>
      <c r="C44" s="46"/>
      <c r="D44" s="46"/>
      <c r="E44" s="50"/>
    </row>
    <row r="45" spans="1:10" x14ac:dyDescent="0.25">
      <c r="A45" s="43">
        <v>1988</v>
      </c>
      <c r="B45" s="46">
        <f>0.65*E45</f>
        <v>8.1640000000000015</v>
      </c>
      <c r="C45" s="46">
        <f>0.04*E45</f>
        <v>0.50240000000000007</v>
      </c>
      <c r="D45" s="46">
        <f>0.3*E45</f>
        <v>3.7679999999999998</v>
      </c>
      <c r="E45" s="50">
        <v>12.56</v>
      </c>
    </row>
    <row r="46" spans="1:10" x14ac:dyDescent="0.25">
      <c r="A46" s="43">
        <v>1989</v>
      </c>
      <c r="B46" s="46"/>
      <c r="C46" s="46"/>
      <c r="D46" s="46"/>
      <c r="E46" s="50"/>
      <c r="F46" s="46"/>
    </row>
    <row r="47" spans="1:10" x14ac:dyDescent="0.25">
      <c r="A47" s="43">
        <v>1990</v>
      </c>
      <c r="B47" s="46"/>
      <c r="C47" s="46"/>
      <c r="D47" s="46"/>
      <c r="E47" s="50"/>
      <c r="F47" s="46"/>
    </row>
    <row r="48" spans="1:10" x14ac:dyDescent="0.25">
      <c r="A48" s="43">
        <v>1991</v>
      </c>
      <c r="B48" s="46"/>
      <c r="C48" s="46"/>
      <c r="D48" s="46"/>
      <c r="E48" s="50"/>
      <c r="F48" s="46"/>
    </row>
    <row r="49" spans="1:6" x14ac:dyDescent="0.25">
      <c r="A49" s="43">
        <v>1992</v>
      </c>
      <c r="B49" s="46"/>
      <c r="C49" s="46"/>
      <c r="D49" s="46"/>
      <c r="E49" s="46"/>
      <c r="F49" s="46"/>
    </row>
    <row r="50" spans="1:6" x14ac:dyDescent="0.25">
      <c r="A50" s="43">
        <v>1993</v>
      </c>
      <c r="B50" s="46"/>
      <c r="C50" s="46"/>
      <c r="E50" s="46"/>
      <c r="F50" s="46"/>
    </row>
    <row r="51" spans="1:6" x14ac:dyDescent="0.25">
      <c r="A51" s="43">
        <v>1994</v>
      </c>
      <c r="B51" s="44"/>
      <c r="C51" s="46"/>
      <c r="D51" s="46"/>
      <c r="E51" s="46"/>
      <c r="F51" s="46"/>
    </row>
    <row r="52" spans="1:6" x14ac:dyDescent="0.25">
      <c r="A52" s="43">
        <v>1995</v>
      </c>
      <c r="B52" s="46">
        <v>5.01</v>
      </c>
      <c r="C52" s="46">
        <v>1.48</v>
      </c>
      <c r="D52" s="46">
        <v>4.8</v>
      </c>
      <c r="E52" s="46">
        <v>11.3</v>
      </c>
      <c r="F52" s="46"/>
    </row>
    <row r="53" spans="1:6" x14ac:dyDescent="0.25">
      <c r="A53" s="43">
        <v>1996</v>
      </c>
      <c r="B53" s="46"/>
      <c r="C53" s="46"/>
      <c r="D53" s="46"/>
      <c r="E53" s="46"/>
      <c r="F53" s="46"/>
    </row>
    <row r="54" spans="1:6" x14ac:dyDescent="0.25">
      <c r="A54" s="43">
        <v>1997</v>
      </c>
      <c r="B54" s="46"/>
      <c r="C54" s="46"/>
      <c r="D54" s="46"/>
      <c r="E54" s="46"/>
      <c r="F54" s="46"/>
    </row>
    <row r="55" spans="1:6" x14ac:dyDescent="0.25">
      <c r="A55" s="43">
        <v>1998</v>
      </c>
      <c r="B55" s="46"/>
      <c r="C55" s="46"/>
      <c r="D55" s="46"/>
      <c r="E55" s="46"/>
      <c r="F55" s="46"/>
    </row>
    <row r="56" spans="1:6" x14ac:dyDescent="0.25">
      <c r="A56" s="43">
        <v>1999</v>
      </c>
      <c r="B56" s="46"/>
      <c r="C56" s="46"/>
      <c r="D56" s="46"/>
      <c r="E56" s="46"/>
      <c r="F56" s="46"/>
    </row>
    <row r="57" spans="1:6" x14ac:dyDescent="0.25">
      <c r="A57" s="43">
        <v>2000</v>
      </c>
      <c r="F57" s="46"/>
    </row>
    <row r="58" spans="1:6" x14ac:dyDescent="0.25">
      <c r="A58" s="43">
        <v>2001</v>
      </c>
    </row>
    <row r="59" spans="1:6" x14ac:dyDescent="0.25">
      <c r="A59" s="43">
        <v>2002</v>
      </c>
    </row>
    <row r="60" spans="1:6" x14ac:dyDescent="0.25">
      <c r="A60" s="43">
        <v>2003</v>
      </c>
    </row>
    <row r="61" spans="1:6" x14ac:dyDescent="0.25">
      <c r="A61" s="43">
        <v>2004</v>
      </c>
    </row>
    <row r="62" spans="1:6" x14ac:dyDescent="0.25">
      <c r="A62" s="43">
        <v>2005</v>
      </c>
    </row>
    <row r="63" spans="1:6" x14ac:dyDescent="0.25">
      <c r="A63" s="43">
        <v>2006</v>
      </c>
    </row>
    <row r="64" spans="1:6" x14ac:dyDescent="0.25">
      <c r="A64" s="43">
        <v>2007</v>
      </c>
      <c r="B64" s="46"/>
      <c r="C64" s="46"/>
      <c r="D64" s="46"/>
      <c r="E64" s="46"/>
    </row>
    <row r="65" spans="1:38" x14ac:dyDescent="0.25">
      <c r="A65" s="43">
        <v>2008</v>
      </c>
    </row>
    <row r="66" spans="1:38" x14ac:dyDescent="0.25">
      <c r="A66" s="43">
        <v>2009</v>
      </c>
      <c r="B66" s="46"/>
      <c r="C66" s="46"/>
      <c r="D66" s="46"/>
      <c r="E66" s="47"/>
    </row>
    <row r="67" spans="1:38" x14ac:dyDescent="0.25">
      <c r="A67" s="43">
        <v>2010</v>
      </c>
      <c r="B67" s="46">
        <v>2.1</v>
      </c>
      <c r="C67" s="46">
        <v>0.9</v>
      </c>
      <c r="D67" s="46">
        <v>6.1</v>
      </c>
      <c r="E67" s="44">
        <v>9.1</v>
      </c>
    </row>
    <row r="68" spans="1:38" x14ac:dyDescent="0.25">
      <c r="A68" s="43">
        <v>2011</v>
      </c>
    </row>
    <row r="69" spans="1:38" x14ac:dyDescent="0.25">
      <c r="A69" s="43">
        <v>2012</v>
      </c>
      <c r="B69" s="46"/>
      <c r="C69" s="46"/>
      <c r="D69" s="46"/>
    </row>
    <row r="70" spans="1:38" x14ac:dyDescent="0.25">
      <c r="A70" s="43">
        <v>2013</v>
      </c>
      <c r="B70" s="46"/>
      <c r="C70" s="46"/>
      <c r="D70" s="46"/>
    </row>
    <row r="71" spans="1:38" x14ac:dyDescent="0.25">
      <c r="A71" s="43">
        <v>2014</v>
      </c>
      <c r="B71" s="46"/>
      <c r="C71" s="46"/>
      <c r="D71" s="46"/>
    </row>
    <row r="72" spans="1:38" x14ac:dyDescent="0.25">
      <c r="A72" s="43">
        <v>2015</v>
      </c>
      <c r="B72" s="46"/>
      <c r="C72" s="46"/>
      <c r="D72" s="46"/>
    </row>
    <row r="73" spans="1:38" x14ac:dyDescent="0.25">
      <c r="A73" s="43">
        <v>2016</v>
      </c>
      <c r="B73" s="46"/>
      <c r="C73" s="46"/>
      <c r="D73" s="46"/>
    </row>
    <row r="74" spans="1:38" x14ac:dyDescent="0.25">
      <c r="A74" s="43">
        <v>2017</v>
      </c>
    </row>
    <row r="75" spans="1:38" x14ac:dyDescent="0.25">
      <c r="A75" s="43">
        <v>2018</v>
      </c>
    </row>
    <row r="76" spans="1:38" x14ac:dyDescent="0.25">
      <c r="A76" s="43">
        <v>2019</v>
      </c>
      <c r="B76" s="46">
        <v>2.1</v>
      </c>
      <c r="C76" s="46">
        <v>0.9</v>
      </c>
      <c r="D76" s="46">
        <v>6.1</v>
      </c>
      <c r="E76" s="44">
        <v>9.1</v>
      </c>
    </row>
    <row r="77" spans="1:38" x14ac:dyDescent="0.25">
      <c r="A77" s="43">
        <v>2020</v>
      </c>
    </row>
    <row r="78" spans="1:38" s="49" customFormat="1" x14ac:dyDescent="0.25">
      <c r="A78" s="48"/>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row>
    <row r="79" spans="1:38" s="49" customFormat="1" x14ac:dyDescent="0.25">
      <c r="A79" s="48"/>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row>
    <row r="80" spans="1:38" s="49" customFormat="1" x14ac:dyDescent="0.25">
      <c r="A80" s="48"/>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row>
    <row r="87" spans="1:38" s="49" customFormat="1" x14ac:dyDescent="0.25">
      <c r="A87" s="48"/>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row>
    <row r="88" spans="1:38" s="49" customFormat="1" x14ac:dyDescent="0.25">
      <c r="A88" s="48"/>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97ACE-82C7-45F0-9119-243699C7EDD6}">
  <dimension ref="A1:C88"/>
  <sheetViews>
    <sheetView workbookViewId="0">
      <selection activeCell="G29" sqref="G29"/>
    </sheetView>
  </sheetViews>
  <sheetFormatPr defaultRowHeight="15" x14ac:dyDescent="0.25"/>
  <cols>
    <col min="1" max="1" width="7" style="2" customWidth="1"/>
    <col min="2" max="2" width="17" customWidth="1"/>
    <col min="3" max="3" width="10.5703125" bestFit="1" customWidth="1"/>
  </cols>
  <sheetData>
    <row r="1" spans="1:3" x14ac:dyDescent="0.25">
      <c r="A1" s="20" t="s">
        <v>0</v>
      </c>
      <c r="B1" s="19" t="s">
        <v>2</v>
      </c>
    </row>
    <row r="2" spans="1:3" x14ac:dyDescent="0.25">
      <c r="A2" s="12">
        <v>1945</v>
      </c>
    </row>
    <row r="3" spans="1:3" x14ac:dyDescent="0.25">
      <c r="A3" s="12">
        <v>1946</v>
      </c>
    </row>
    <row r="4" spans="1:3" x14ac:dyDescent="0.25">
      <c r="A4" s="12">
        <v>1947</v>
      </c>
      <c r="B4" s="8">
        <v>8512</v>
      </c>
      <c r="C4" s="26"/>
    </row>
    <row r="5" spans="1:3" x14ac:dyDescent="0.25">
      <c r="A5" s="12">
        <v>1948</v>
      </c>
    </row>
    <row r="6" spans="1:3" x14ac:dyDescent="0.25">
      <c r="A6" s="12">
        <v>1949</v>
      </c>
    </row>
    <row r="7" spans="1:3" x14ac:dyDescent="0.25">
      <c r="A7" s="12">
        <v>1950</v>
      </c>
    </row>
    <row r="8" spans="1:3" x14ac:dyDescent="0.25">
      <c r="A8" s="12">
        <v>1951</v>
      </c>
    </row>
    <row r="9" spans="1:3" x14ac:dyDescent="0.25">
      <c r="A9" s="12">
        <v>1952</v>
      </c>
    </row>
    <row r="10" spans="1:3" x14ac:dyDescent="0.25">
      <c r="A10" s="12">
        <v>1953</v>
      </c>
      <c r="B10" s="30"/>
      <c r="C10" s="30"/>
    </row>
    <row r="11" spans="1:3" x14ac:dyDescent="0.25">
      <c r="A11" s="12">
        <v>1954</v>
      </c>
    </row>
    <row r="12" spans="1:3" x14ac:dyDescent="0.25">
      <c r="A12" s="12">
        <v>1955</v>
      </c>
    </row>
    <row r="13" spans="1:3" x14ac:dyDescent="0.25">
      <c r="A13" s="12">
        <v>1956</v>
      </c>
    </row>
    <row r="14" spans="1:3" x14ac:dyDescent="0.25">
      <c r="A14" s="12">
        <v>1957</v>
      </c>
    </row>
    <row r="15" spans="1:3" x14ac:dyDescent="0.25">
      <c r="A15" s="12">
        <v>1958</v>
      </c>
    </row>
    <row r="16" spans="1:3" x14ac:dyDescent="0.25">
      <c r="A16" s="12">
        <v>1959</v>
      </c>
    </row>
    <row r="17" spans="1:2" x14ac:dyDescent="0.25">
      <c r="A17" s="12">
        <v>1960</v>
      </c>
      <c r="B17" s="8">
        <v>9153</v>
      </c>
    </row>
    <row r="18" spans="1:2" x14ac:dyDescent="0.25">
      <c r="A18" s="12">
        <v>1961</v>
      </c>
      <c r="B18" s="8">
        <v>9184</v>
      </c>
    </row>
    <row r="19" spans="1:2" x14ac:dyDescent="0.25">
      <c r="A19" s="12">
        <v>1962</v>
      </c>
      <c r="B19" s="8">
        <v>9221</v>
      </c>
    </row>
    <row r="20" spans="1:2" x14ac:dyDescent="0.25">
      <c r="A20" s="12">
        <v>1963</v>
      </c>
      <c r="B20" s="8">
        <v>9290</v>
      </c>
    </row>
    <row r="21" spans="1:2" x14ac:dyDescent="0.25">
      <c r="A21" s="12">
        <v>1964</v>
      </c>
      <c r="B21" s="8">
        <v>9378</v>
      </c>
    </row>
    <row r="22" spans="1:2" x14ac:dyDescent="0.25">
      <c r="A22" s="12">
        <v>1965</v>
      </c>
      <c r="B22" s="8">
        <v>9464</v>
      </c>
    </row>
    <row r="23" spans="1:2" x14ac:dyDescent="0.25">
      <c r="A23" s="12">
        <v>1966</v>
      </c>
      <c r="B23" s="8">
        <v>9528</v>
      </c>
    </row>
    <row r="24" spans="1:2" x14ac:dyDescent="0.25">
      <c r="A24" s="12">
        <v>1967</v>
      </c>
      <c r="B24" s="8">
        <v>9581</v>
      </c>
    </row>
    <row r="25" spans="1:2" x14ac:dyDescent="0.25">
      <c r="A25" s="12">
        <v>1968</v>
      </c>
      <c r="B25" s="8">
        <v>9619</v>
      </c>
    </row>
    <row r="26" spans="1:2" x14ac:dyDescent="0.25">
      <c r="A26" s="12">
        <v>1969</v>
      </c>
      <c r="B26" s="8">
        <v>9646</v>
      </c>
    </row>
    <row r="27" spans="1:2" x14ac:dyDescent="0.25">
      <c r="A27" s="12">
        <v>1970</v>
      </c>
      <c r="B27" s="8">
        <v>9656</v>
      </c>
    </row>
    <row r="28" spans="1:2" x14ac:dyDescent="0.25">
      <c r="A28" s="12">
        <v>1971</v>
      </c>
      <c r="B28" s="8">
        <v>9673</v>
      </c>
    </row>
    <row r="29" spans="1:2" x14ac:dyDescent="0.25">
      <c r="A29" s="12">
        <v>1972</v>
      </c>
      <c r="B29" s="8">
        <v>9711</v>
      </c>
    </row>
    <row r="30" spans="1:2" x14ac:dyDescent="0.25">
      <c r="A30" s="12">
        <v>1973</v>
      </c>
      <c r="B30" s="8">
        <v>9742</v>
      </c>
    </row>
    <row r="31" spans="1:2" x14ac:dyDescent="0.25">
      <c r="A31" s="12">
        <v>1974</v>
      </c>
      <c r="B31" s="8">
        <v>9772</v>
      </c>
    </row>
    <row r="32" spans="1:2" x14ac:dyDescent="0.25">
      <c r="A32" s="12">
        <v>1975</v>
      </c>
      <c r="B32" s="8">
        <v>9801</v>
      </c>
    </row>
    <row r="33" spans="1:2" x14ac:dyDescent="0.25">
      <c r="A33" s="12">
        <v>1976</v>
      </c>
      <c r="B33" s="8">
        <v>9818</v>
      </c>
    </row>
    <row r="34" spans="1:2" x14ac:dyDescent="0.25">
      <c r="A34" s="12">
        <v>1977</v>
      </c>
      <c r="B34" s="8">
        <v>9830</v>
      </c>
    </row>
    <row r="35" spans="1:2" x14ac:dyDescent="0.25">
      <c r="A35" s="12">
        <v>1978</v>
      </c>
      <c r="B35" s="8">
        <v>9840</v>
      </c>
    </row>
    <row r="36" spans="1:2" x14ac:dyDescent="0.25">
      <c r="A36" s="12">
        <v>1979</v>
      </c>
      <c r="B36" s="8">
        <v>9848</v>
      </c>
    </row>
    <row r="37" spans="1:2" x14ac:dyDescent="0.25">
      <c r="A37" s="12">
        <v>1980</v>
      </c>
      <c r="B37" s="8">
        <v>9859</v>
      </c>
    </row>
    <row r="38" spans="1:2" x14ac:dyDescent="0.25">
      <c r="A38" s="12">
        <v>1981</v>
      </c>
      <c r="B38" s="8">
        <v>9859</v>
      </c>
    </row>
    <row r="39" spans="1:2" x14ac:dyDescent="0.25">
      <c r="A39" s="12">
        <v>1982</v>
      </c>
      <c r="B39" s="8">
        <v>9856</v>
      </c>
    </row>
    <row r="40" spans="1:2" x14ac:dyDescent="0.25">
      <c r="A40" s="12">
        <v>1983</v>
      </c>
      <c r="B40" s="8">
        <v>9856</v>
      </c>
    </row>
    <row r="41" spans="1:2" x14ac:dyDescent="0.25">
      <c r="A41" s="12">
        <v>1984</v>
      </c>
      <c r="B41" s="8">
        <v>9855</v>
      </c>
    </row>
    <row r="42" spans="1:2" x14ac:dyDescent="0.25">
      <c r="A42" s="12">
        <v>1985</v>
      </c>
      <c r="B42" s="8">
        <v>9858</v>
      </c>
    </row>
    <row r="43" spans="1:2" x14ac:dyDescent="0.25">
      <c r="A43" s="12">
        <v>1986</v>
      </c>
      <c r="B43" s="8">
        <v>9862</v>
      </c>
    </row>
    <row r="44" spans="1:2" x14ac:dyDescent="0.25">
      <c r="A44" s="12">
        <v>1987</v>
      </c>
      <c r="B44" s="8">
        <v>9870</v>
      </c>
    </row>
    <row r="45" spans="1:2" x14ac:dyDescent="0.25">
      <c r="A45" s="12">
        <v>1988</v>
      </c>
      <c r="B45" s="8">
        <v>9902</v>
      </c>
    </row>
    <row r="46" spans="1:2" x14ac:dyDescent="0.25">
      <c r="A46" s="12">
        <v>1989</v>
      </c>
      <c r="B46" s="8">
        <v>9938</v>
      </c>
    </row>
    <row r="47" spans="1:2" x14ac:dyDescent="0.25">
      <c r="A47" s="12">
        <v>1990</v>
      </c>
      <c r="B47" s="8">
        <v>9967</v>
      </c>
    </row>
    <row r="48" spans="1:2" x14ac:dyDescent="0.25">
      <c r="A48" s="12">
        <v>1991</v>
      </c>
      <c r="B48" s="8">
        <v>10004</v>
      </c>
    </row>
    <row r="49" spans="1:2" x14ac:dyDescent="0.25">
      <c r="A49" s="12">
        <v>1992</v>
      </c>
      <c r="B49" s="8">
        <v>10045</v>
      </c>
    </row>
    <row r="50" spans="1:2" x14ac:dyDescent="0.25">
      <c r="A50" s="12">
        <v>1993</v>
      </c>
      <c r="B50" s="8">
        <v>10084</v>
      </c>
    </row>
    <row r="51" spans="1:2" x14ac:dyDescent="0.25">
      <c r="A51" s="12">
        <v>1994</v>
      </c>
      <c r="B51" s="8">
        <v>10116</v>
      </c>
    </row>
    <row r="52" spans="1:2" x14ac:dyDescent="0.25">
      <c r="A52" s="12">
        <v>1995</v>
      </c>
      <c r="B52" s="8">
        <v>10137</v>
      </c>
    </row>
    <row r="53" spans="1:2" x14ac:dyDescent="0.25">
      <c r="A53" s="12">
        <v>1996</v>
      </c>
      <c r="B53" s="8">
        <v>10157</v>
      </c>
    </row>
    <row r="54" spans="1:2" x14ac:dyDescent="0.25">
      <c r="A54" s="12">
        <v>1997</v>
      </c>
      <c r="B54" s="8">
        <v>10181</v>
      </c>
    </row>
    <row r="55" spans="1:2" x14ac:dyDescent="0.25">
      <c r="A55" s="12">
        <v>1998</v>
      </c>
      <c r="B55" s="8">
        <v>10203</v>
      </c>
    </row>
    <row r="56" spans="1:2" x14ac:dyDescent="0.25">
      <c r="A56" s="12">
        <v>1999</v>
      </c>
      <c r="B56" s="8">
        <v>10226</v>
      </c>
    </row>
    <row r="57" spans="1:2" x14ac:dyDescent="0.25">
      <c r="A57" s="12">
        <v>2000</v>
      </c>
      <c r="B57" s="8">
        <v>10251</v>
      </c>
    </row>
    <row r="58" spans="1:2" x14ac:dyDescent="0.25">
      <c r="A58" s="12">
        <v>2001</v>
      </c>
      <c r="B58" s="8">
        <v>10287</v>
      </c>
    </row>
    <row r="59" spans="1:2" x14ac:dyDescent="0.25">
      <c r="A59" s="12">
        <v>2002</v>
      </c>
      <c r="B59" s="8">
        <v>10333</v>
      </c>
    </row>
    <row r="60" spans="1:2" x14ac:dyDescent="0.25">
      <c r="A60" s="12">
        <v>2003</v>
      </c>
      <c r="B60" s="8">
        <v>10376</v>
      </c>
    </row>
    <row r="61" spans="1:2" x14ac:dyDescent="0.25">
      <c r="A61" s="12">
        <v>2004</v>
      </c>
      <c r="B61" s="8">
        <v>10421</v>
      </c>
    </row>
    <row r="62" spans="1:2" x14ac:dyDescent="0.25">
      <c r="A62" s="12">
        <v>2005</v>
      </c>
      <c r="B62" s="8">
        <v>10479</v>
      </c>
    </row>
    <row r="63" spans="1:2" x14ac:dyDescent="0.25">
      <c r="A63" s="12">
        <v>2006</v>
      </c>
      <c r="B63" s="8">
        <v>10548</v>
      </c>
    </row>
    <row r="64" spans="1:2" x14ac:dyDescent="0.25">
      <c r="A64" s="12">
        <v>2007</v>
      </c>
      <c r="B64" s="8">
        <v>10626</v>
      </c>
    </row>
    <row r="65" spans="1:3" x14ac:dyDescent="0.25">
      <c r="A65" s="12">
        <v>2008</v>
      </c>
      <c r="B65" s="8">
        <v>10710</v>
      </c>
    </row>
    <row r="66" spans="1:3" x14ac:dyDescent="0.25">
      <c r="A66" s="12">
        <v>2009</v>
      </c>
      <c r="B66" s="8">
        <v>10796</v>
      </c>
    </row>
    <row r="67" spans="1:3" x14ac:dyDescent="0.25">
      <c r="A67" s="12">
        <v>2010</v>
      </c>
      <c r="B67" s="8">
        <v>10896</v>
      </c>
    </row>
    <row r="68" spans="1:3" x14ac:dyDescent="0.25">
      <c r="A68" s="12">
        <v>2011</v>
      </c>
      <c r="B68" s="8">
        <v>10994</v>
      </c>
    </row>
    <row r="69" spans="1:3" x14ac:dyDescent="0.25">
      <c r="A69" s="12">
        <v>2012</v>
      </c>
      <c r="B69" s="8">
        <v>11068</v>
      </c>
    </row>
    <row r="70" spans="1:3" x14ac:dyDescent="0.25">
      <c r="A70" s="12">
        <v>2013</v>
      </c>
      <c r="B70" s="8">
        <v>11125</v>
      </c>
    </row>
    <row r="71" spans="1:3" x14ac:dyDescent="0.25">
      <c r="A71" s="12">
        <v>2014</v>
      </c>
      <c r="B71" s="8">
        <v>11180</v>
      </c>
    </row>
    <row r="72" spans="1:3" x14ac:dyDescent="0.25">
      <c r="A72" s="12">
        <v>2015</v>
      </c>
      <c r="B72" s="8">
        <v>11238</v>
      </c>
    </row>
    <row r="73" spans="1:3" x14ac:dyDescent="0.25">
      <c r="A73" s="12">
        <v>2016</v>
      </c>
      <c r="B73" s="8">
        <v>11295</v>
      </c>
    </row>
    <row r="74" spans="1:3" x14ac:dyDescent="0.25">
      <c r="A74" s="12">
        <v>2017</v>
      </c>
      <c r="B74" s="8">
        <v>11349</v>
      </c>
    </row>
    <row r="75" spans="1:3" x14ac:dyDescent="0.25">
      <c r="A75" s="12">
        <v>2018</v>
      </c>
      <c r="B75" s="8">
        <v>11404</v>
      </c>
    </row>
    <row r="76" spans="1:3" x14ac:dyDescent="0.25">
      <c r="A76" s="12">
        <v>2019</v>
      </c>
      <c r="B76" s="8">
        <v>11481</v>
      </c>
      <c r="C76" s="28"/>
    </row>
    <row r="77" spans="1:3" x14ac:dyDescent="0.25">
      <c r="A77" s="12">
        <v>2020</v>
      </c>
      <c r="B77" s="27">
        <v>11493</v>
      </c>
    </row>
    <row r="78" spans="1:3" x14ac:dyDescent="0.25">
      <c r="A78" s="11"/>
    </row>
    <row r="79" spans="1:3" x14ac:dyDescent="0.25">
      <c r="A79" s="11"/>
    </row>
    <row r="80" spans="1:3" x14ac:dyDescent="0.25">
      <c r="A80" s="11"/>
    </row>
    <row r="81" spans="1:1" x14ac:dyDescent="0.25">
      <c r="A81" s="11"/>
    </row>
    <row r="82" spans="1:1" x14ac:dyDescent="0.25">
      <c r="A82" s="11"/>
    </row>
    <row r="83" spans="1:1" x14ac:dyDescent="0.25">
      <c r="A83" s="11"/>
    </row>
    <row r="84" spans="1:1" x14ac:dyDescent="0.25">
      <c r="A84" s="11"/>
    </row>
    <row r="85" spans="1:1" x14ac:dyDescent="0.25">
      <c r="A85" s="11"/>
    </row>
    <row r="86" spans="1:1" x14ac:dyDescent="0.25">
      <c r="A86" s="11"/>
    </row>
    <row r="87" spans="1:1" x14ac:dyDescent="0.25">
      <c r="A87" s="11"/>
    </row>
    <row r="88" spans="1:1" x14ac:dyDescent="0.25">
      <c r="A88"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References</vt:lpstr>
      <vt:lpstr>prod</vt:lpstr>
      <vt:lpstr>import</vt:lpstr>
      <vt:lpstr>export</vt:lpstr>
      <vt:lpstr>Energy_Intensity</vt:lpstr>
      <vt:lpstr>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2021-05-17T16:34:24Z</dcterms:modified>
</cp:coreProperties>
</file>