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AC929BED-3D5E-4ADA-A25D-13B01948F047}" xr6:coauthVersionLast="45" xr6:coauthVersionMax="45" xr10:uidLastSave="{00000000-0000-0000-0000-000000000000}"/>
  <bookViews>
    <workbookView xWindow="3900" yWindow="2340" windowWidth="19650" windowHeight="13860" firstSheet="1" activeTab="2" xr2:uid="{123E2ECC-8474-4F38-AC8E-530CCC4039F8}"/>
  </bookViews>
  <sheets>
    <sheet name="stock" sheetId="17" r:id="rId1"/>
    <sheet name="consumption" sheetId="16" r:id="rId2"/>
    <sheet name="prod" sheetId="15" r:id="rId3"/>
    <sheet name="import" sheetId="14" r:id="rId4"/>
    <sheet name="export" sheetId="13" r:id="rId5"/>
    <sheet name="workforce" sheetId="12" r:id="rId6"/>
    <sheet name="FlatGlassInd_GlassInd" sheetId="9" r:id="rId7"/>
    <sheet name="RawMat_GlassInd_AB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3" l="1"/>
  <c r="F17" i="13"/>
  <c r="E17" i="13"/>
  <c r="D17" i="13"/>
  <c r="C17" i="13"/>
  <c r="G16" i="13"/>
  <c r="G15" i="13"/>
  <c r="G14" i="13"/>
  <c r="G13" i="13"/>
  <c r="G12" i="13"/>
  <c r="G11" i="13"/>
  <c r="F15" i="13"/>
  <c r="D16" i="13"/>
  <c r="D15" i="13"/>
  <c r="D14" i="13"/>
  <c r="D13" i="13"/>
  <c r="D12" i="13"/>
  <c r="D11" i="13"/>
  <c r="E16" i="13"/>
  <c r="E15" i="13"/>
  <c r="E14" i="13"/>
  <c r="E13" i="13"/>
  <c r="E12" i="13"/>
  <c r="E11" i="13"/>
  <c r="C16" i="13"/>
  <c r="C15" i="13"/>
  <c r="C14" i="13"/>
  <c r="C13" i="13"/>
  <c r="C12" i="13"/>
  <c r="C11" i="13"/>
  <c r="B43" i="14"/>
  <c r="B42" i="14"/>
  <c r="B41" i="14"/>
  <c r="B40" i="14"/>
  <c r="B39" i="14"/>
  <c r="B27" i="14"/>
  <c r="B43" i="13"/>
  <c r="B42" i="13"/>
  <c r="B40" i="13"/>
  <c r="B41" i="13"/>
  <c r="B39" i="13"/>
  <c r="B27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D15" i="14"/>
  <c r="B69" i="17" l="1"/>
  <c r="B68" i="17"/>
  <c r="B67" i="17"/>
  <c r="B66" i="17" s="1"/>
  <c r="B65" i="17" s="1"/>
  <c r="B64" i="17" s="1"/>
  <c r="B63" i="17" s="1"/>
  <c r="B69" i="16" l="1"/>
  <c r="B68" i="16"/>
  <c r="B67" i="16"/>
  <c r="B66" i="16"/>
  <c r="B65" i="16"/>
  <c r="B64" i="16"/>
  <c r="B62" i="13"/>
  <c r="F18" i="8" l="1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43B0D460-DDCB-45CC-9DD5-31F1F59ACAC7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  <comment ref="B68" authorId="0" shapeId="0" xr:uid="{5161256A-BA21-444C-917C-9D37AD6A759F}">
      <text>
        <r>
          <rPr>
            <sz val="9"/>
            <color indexed="81"/>
            <rFont val="Tahoma"/>
            <family val="2"/>
          </rPr>
          <t>75 millions de m² de fenêtres de 1.3*1.3, hyp: vitrage = 1.2*1.2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44390FC4-E42E-4778-A107-B02560648019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BB80F0AF-3098-486A-B6CA-D9F346AB80B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BF9CCE22-F9BB-43A5-B458-372ABAC401E4}">
      <text>
        <r>
          <rPr>
            <sz val="9"/>
            <color indexed="81"/>
            <rFont val="Tahoma"/>
            <family val="2"/>
          </rPr>
          <t>/!\ Include Luxembourg
Unless otherwise indicated in a note attached to the cell, all data collected in this column comes from:
The glass industry in the European Economic Community, Commission of the European Communities, 1984, (p. 122)</t>
        </r>
      </text>
    </comment>
    <comment ref="B7" authorId="0" shapeId="0" xr:uid="{407A7C97-EB52-47A4-BCE1-6F42EAC4D62B}">
      <text>
        <r>
          <rPr>
            <sz val="9"/>
            <color indexed="81"/>
            <rFont val="Tahoma"/>
            <family val="2"/>
          </rPr>
          <t>"L'industrie du verre en Belgique", Verre, vol 1, n° 4, July-August, 1987, p. 432-9</t>
        </r>
      </text>
    </comment>
    <comment ref="B27" authorId="0" shapeId="0" xr:uid="{8E43DA06-AC0A-4D94-B9AF-4357EE45ACB1}">
      <text>
        <r>
          <rPr>
            <b/>
            <sz val="9"/>
            <color indexed="81"/>
            <rFont val="Tahoma"/>
            <family val="2"/>
          </rPr>
          <t>See also:</t>
        </r>
        <r>
          <rPr>
            <sz val="9"/>
            <color indexed="81"/>
            <rFont val="Tahoma"/>
            <family val="2"/>
          </rPr>
          <t xml:space="preserve"> "L'industrie du verre en Belgique", Verre, vol 1, n° 4, July-August 1987, p. 432-9</t>
        </r>
      </text>
    </comment>
    <comment ref="B39" authorId="0" shapeId="0" xr:uid="{BC0BC320-88F2-40EF-857E-02C7912456CB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0" authorId="0" shapeId="0" xr:uid="{55CDB7F2-0CE4-4EBC-ABBE-A50E1ADD8592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1" authorId="0" shapeId="0" xr:uid="{AACAE1F4-3F8C-4923-A7B6-D7EBEFF0029B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2" authorId="0" shapeId="0" xr:uid="{738547BA-68B5-4FE3-848B-4CD4EBB12836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3" authorId="0" shapeId="0" xr:uid="{BDCDBA4C-1B8E-42B9-A21D-C08297C9CF0C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52" authorId="0" shapeId="0" xr:uid="{0824E303-BB30-4634-B8DD-77AAF192DFB1}">
      <text>
        <r>
          <rPr>
            <sz val="9"/>
            <color indexed="81"/>
            <rFont val="Tahoma"/>
            <family val="2"/>
          </rPr>
          <t>Chiffres 2009, Fédération de l'industrie verrière, October 2010</t>
        </r>
      </text>
    </comment>
    <comment ref="B57" authorId="0" shapeId="0" xr:uid="{940205FD-65E9-4E62-98C0-C03A7B572C17}">
      <text>
        <r>
          <rPr>
            <sz val="9"/>
            <color indexed="81"/>
            <rFont val="Tahoma"/>
            <family val="2"/>
          </rPr>
          <t>Chiffres 2009, Fédération de l'industrie verrière, October 2010</t>
        </r>
      </text>
    </comment>
    <comment ref="B62" authorId="0" shapeId="0" xr:uid="{B3FCD55D-CE14-43DC-9B80-EA17C72F47EA}">
      <text>
        <r>
          <rPr>
            <sz val="9"/>
            <color indexed="81"/>
            <rFont val="Tahoma"/>
            <family val="2"/>
          </rPr>
          <t>Chiffres 2009, Fédération de l'industrie verrière, October 2010</t>
        </r>
      </text>
    </comment>
    <comment ref="B63" authorId="0" shapeId="0" xr:uid="{6EB391B8-A1F1-4E1D-A4A8-333501FB2B5E}">
      <text>
        <r>
          <rPr>
            <sz val="9"/>
            <color indexed="81"/>
            <rFont val="Tahoma"/>
            <family val="2"/>
          </rPr>
          <t>Chiffres 2009, Fédération de l'industrie verrière, October 2010</t>
        </r>
      </text>
    </comment>
    <comment ref="B64" authorId="0" shapeId="0" xr:uid="{01B09625-2204-4054-8959-EA4B845CBCCA}">
      <text>
        <r>
          <rPr>
            <sz val="9"/>
            <color indexed="81"/>
            <rFont val="Tahoma"/>
            <family val="2"/>
          </rPr>
          <t>Chiffres 2010, Fédération de l'industrie verrière, August 2011</t>
        </r>
      </text>
    </comment>
    <comment ref="B65" authorId="0" shapeId="0" xr:uid="{E9BC966C-B602-47A8-BB64-6AED05EC225B}">
      <text>
        <r>
          <rPr>
            <sz val="9"/>
            <color indexed="81"/>
            <rFont val="Tahoma"/>
            <family val="2"/>
          </rPr>
          <t>Chiffres 2010, Fédération de l'industrie verrière, August 2011</t>
        </r>
      </text>
    </comment>
    <comment ref="B66" authorId="0" shapeId="0" xr:uid="{E544A356-635D-4C4F-8BA6-AE929F1A3158}">
      <text>
        <r>
          <rPr>
            <sz val="9"/>
            <color indexed="81"/>
            <rFont val="Tahoma"/>
            <family val="2"/>
          </rPr>
          <t>Chiffres 2010, Fédération de l'industrie verrière, August 2011</t>
        </r>
      </text>
    </comment>
    <comment ref="B67" authorId="0" shapeId="0" xr:uid="{D6381EDB-FF40-404D-A24D-F773C530FFD0}">
      <text>
        <r>
          <rPr>
            <sz val="9"/>
            <color indexed="81"/>
            <rFont val="Tahoma"/>
            <family val="2"/>
          </rPr>
          <t>Chiffres 2013, Fédération de l'industrie verrière, November 2014</t>
        </r>
      </text>
    </comment>
    <comment ref="B68" authorId="0" shapeId="0" xr:uid="{A8D8DBDD-3D47-4BAB-95DF-35B8DAD9C5CC}">
      <text>
        <r>
          <rPr>
            <sz val="9"/>
            <color indexed="81"/>
            <rFont val="Tahoma"/>
            <family val="2"/>
          </rPr>
          <t>Chiffres 2013, Fédération de l'industrie verrière, November 2014</t>
        </r>
      </text>
    </comment>
    <comment ref="B69" authorId="0" shapeId="0" xr:uid="{8CB53E26-1B55-4B12-8495-94CE7EB08F9A}">
      <text>
        <r>
          <rPr>
            <sz val="9"/>
            <color indexed="81"/>
            <rFont val="Tahoma"/>
            <family val="2"/>
          </rPr>
          <t>Chiffres 2013, Fédération de l'industrie verrière, November 2014</t>
        </r>
      </text>
    </comment>
    <comment ref="B70" authorId="0" shapeId="0" xr:uid="{4F273189-935D-44A5-A69E-BB73377EF17B}">
      <text>
        <r>
          <rPr>
            <sz val="9"/>
            <color indexed="81"/>
            <rFont val="Tahoma"/>
            <family val="2"/>
          </rPr>
          <t>Chiffres 2013, Fédération de l'industrie verrière, November 2014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D128518-8EE1-4ACD-89D2-6196556CA73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4FE94D80-8C20-4B4D-8D26-8371155AF2E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8E704F4D-8660-4833-92FF-B16DA6A627A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6AC3EFEE-F5B1-4D22-8B6A-9D7B7D12ED3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8864B1E4-F6A4-4E17-A7F1-F924E2C448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G1" authorId="0" shapeId="0" xr:uid="{84F2C5CF-BAE7-4985-890A-974A5AC09F3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B15" authorId="0" shapeId="0" xr:uid="{390BB944-D9DC-4D13-99D6-BAD7486197C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5" authorId="0" shapeId="0" xr:uid="{5319EF12-8521-43BC-BE6C-489945F76F5B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D15" authorId="0" shapeId="0" xr:uid="{ABD36021-5B66-45D9-8399-E8B0B6A13145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E15" authorId="0" shapeId="0" xr:uid="{26835470-2DC8-4528-88C9-A019940D81B3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F15" authorId="0" shapeId="0" xr:uid="{550F949E-22EE-4397-A5B7-10A0473670C1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G15" authorId="0" shapeId="0" xr:uid="{A90F768F-387F-4213-AD2D-BFBC3B885D5A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B21" authorId="0" shapeId="0" xr:uid="{67FAEDF3-3681-4F76-AD42-0A15DFB5230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2" authorId="0" shapeId="0" xr:uid="{E6635DD9-9465-4FA6-B1EF-8CF31EC52CA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7" authorId="0" shapeId="0" xr:uid="{F33AF8D0-C1E0-423C-8CAF-1E20EF0449C6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39" authorId="0" shapeId="0" xr:uid="{A9C2CA60-C672-49D1-8F28-F548E3081DF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0" authorId="0" shapeId="0" xr:uid="{1AE45353-6EA1-44CD-AFDC-F31DC1232CCD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1" authorId="0" shapeId="0" xr:uid="{7513F407-45F9-4189-8FE4-1364C85C87C8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2" authorId="0" shapeId="0" xr:uid="{5BB0B88C-9233-4A46-A1E6-1DE8B194C22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3" authorId="0" shapeId="0" xr:uid="{63A02CE1-3280-4FC7-947D-C3831F7F0F9B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61" authorId="0" shapeId="0" xr:uid="{CDA100EB-E4D1-4899-8E98-92FD799E523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61" authorId="0" shapeId="0" xr:uid="{C9F962C6-FE43-47F3-BC68-E6459FFD1D6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61" authorId="0" shapeId="0" xr:uid="{30B2C367-713B-4039-A875-D04FDEC9B5A2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61" authorId="0" shapeId="0" xr:uid="{E064522F-95D2-4A66-BE43-BB5409931E54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F61" authorId="0" shapeId="0" xr:uid="{0FD5FCD2-9E6D-4949-8E1F-879ED7431B0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G61" authorId="0" shapeId="0" xr:uid="{356E70F4-C48E-4C2D-94E6-A46D70AB8EF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2" authorId="0" shapeId="0" xr:uid="{C1D27EB2-1C3F-4994-B4C5-B66BD4A47E7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62" authorId="0" shapeId="0" xr:uid="{DFC0E521-74AD-4969-B765-7FBB32BBB3D1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62" authorId="0" shapeId="0" xr:uid="{D6F4FBB7-866B-478F-B389-927797773C31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62" authorId="0" shapeId="0" xr:uid="{0F2818E7-3B93-4E9D-8F5C-69EA1628730D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F62" authorId="0" shapeId="0" xr:uid="{65ACB346-1FC9-4BC4-B3D9-29BEBD7A472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G62" authorId="0" shapeId="0" xr:uid="{78799D80-E00E-42C8-A038-A3FB4CDE6F7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7" authorId="0" shapeId="0" xr:uid="{D02107B0-5AF3-4D84-A4F9-89909F661A6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8" authorId="0" shapeId="0" xr:uid="{6B785DF5-2106-441E-A621-670E6BF3F734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9" authorId="0" shapeId="0" xr:uid="{050916F2-5967-4642-9909-DE3FEE0AB8D7}">
      <text>
        <r>
          <rPr>
            <sz val="9"/>
            <color indexed="81"/>
            <rFont val="Tahoma"/>
            <family val="2"/>
          </rPr>
          <t>Données statistiques du secteur verrier, année 2015, Fédération de l'industrie du verre Belge, 2016
Estimated from monetary value of import and export</t>
        </r>
      </text>
    </comment>
    <comment ref="B70" authorId="0" shapeId="0" xr:uid="{861FB78E-709D-4E09-847F-762544086CD8}">
      <text>
        <r>
          <rPr>
            <sz val="9"/>
            <color indexed="81"/>
            <rFont val="Tahoma"/>
            <family val="2"/>
          </rPr>
          <t>Données statistiques du secteur verrier, année 2015, Fédération de l'industrie du verre Belge, 2016
Estimated from monetary value of import and export</t>
        </r>
      </text>
    </comment>
    <comment ref="B71" authorId="0" shapeId="0" xr:uid="{3D514987-5F4C-4039-BC5F-A29A41E2F099}">
      <text>
        <r>
          <rPr>
            <sz val="9"/>
            <color indexed="81"/>
            <rFont val="Tahoma"/>
            <family val="2"/>
          </rPr>
          <t>Données statistiques du secteur verrier, année 2015, Fédération de l'industrie du verre Belge, 2016
Estimated from monetary value of import and export</t>
        </r>
      </text>
    </comment>
    <comment ref="B72" authorId="0" shapeId="0" xr:uid="{5534B759-7E46-4BD4-BBD6-6171F0ED7FA0}">
      <text>
        <r>
          <rPr>
            <sz val="9"/>
            <color indexed="81"/>
            <rFont val="Tahoma"/>
            <family val="2"/>
          </rPr>
          <t>Données statistiques du secteur verrier, année 2015, Fédération de l'industrie du verre Belge, 2016
Estimated from monetary value of import and export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73F33E81-4ED8-47CC-8F0E-4CD94C2AFF0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2D16BB64-7002-42D0-85BD-617FB32B604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BE017063-C28E-4188-973E-21D5CC3784C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BF7E96A6-C1FA-49C0-ABA7-D181ECA813A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C743E613-FC44-452E-9DD5-2B59870167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G1" authorId="0" shapeId="0" xr:uid="{E09038DF-719C-4632-8486-7909A37E6E8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B10" authorId="0" shapeId="0" xr:uid="{8AF99699-A6B4-4336-8FE0-D44322AB32D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0" authorId="0" shapeId="0" xr:uid="{4B4DA534-9F7A-41CA-A132-C68BC3CC96B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0" authorId="0" shapeId="0" xr:uid="{BE86933C-86AF-43CD-92A3-0B4BC8DA25E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0" authorId="0" shapeId="0" xr:uid="{87B7D13D-183F-4524-B6CE-75D45868D3E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0" authorId="0" shapeId="0" xr:uid="{7B97E7C3-C359-4F13-A409-25E75169DCD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0" authorId="0" shapeId="0" xr:uid="{43E19D7D-AEB9-4A1E-9665-D9BFE23BD7D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1" authorId="0" shapeId="0" xr:uid="{0959DC61-8A74-4E6D-8A82-F7CB41D5411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1" authorId="0" shapeId="0" xr:uid="{F0765FCC-D934-4097-AFA1-4577DDD4C72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1" authorId="0" shapeId="0" xr:uid="{8A15D271-AA7D-495B-8E69-731EF7BC5EF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1" authorId="0" shapeId="0" xr:uid="{1F69C1AA-5C72-429D-B99E-F5B27F0635B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1" authorId="0" shapeId="0" xr:uid="{9424A610-9E3C-4D4D-956D-6ED96A4FF89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2" authorId="0" shapeId="0" xr:uid="{B273957E-426E-4224-B737-EF266085D8C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2" authorId="0" shapeId="0" xr:uid="{D84D8CDF-F151-424B-9FB5-60C87A3A41C1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2" authorId="0" shapeId="0" xr:uid="{ABA3BD5B-46EF-4643-9307-712E0F757E7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2" authorId="0" shapeId="0" xr:uid="{5C643817-ACC5-4BDA-AFB9-88672A13240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2" authorId="0" shapeId="0" xr:uid="{C72488B0-AAEE-4BFA-8D93-96BD249726C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3" authorId="0" shapeId="0" xr:uid="{3B3208CC-A6BE-417B-8C31-EC9B5090523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3" authorId="0" shapeId="0" xr:uid="{469592DF-0514-4677-8CA9-7ED2B82A215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3" authorId="0" shapeId="0" xr:uid="{88E726E0-6FD9-4063-A28C-A17A513AA61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3" authorId="0" shapeId="0" xr:uid="{86747F3B-475D-450F-8DE1-55E768BA1E7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3" authorId="0" shapeId="0" xr:uid="{556D9A13-15D6-4C3F-BEA3-267C633FEA8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4" authorId="0" shapeId="0" xr:uid="{8AA7FFB0-B6B0-47EB-9343-D4DA4292915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4" authorId="0" shapeId="0" xr:uid="{BA7616F3-940E-4454-B3AB-31AC1C65353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4" authorId="0" shapeId="0" xr:uid="{1B1971CA-79E0-47EA-ACA2-F181CEABBA4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4" authorId="0" shapeId="0" xr:uid="{059E08A0-C700-4B18-B023-D81DED5F8C0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4" authorId="0" shapeId="0" xr:uid="{3A6A4F00-C098-46FE-9270-4A3FD617AE9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5" authorId="0" shapeId="0" xr:uid="{DA79F120-41B6-4E52-94C3-2AE72E381B5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5" authorId="0" shapeId="0" xr:uid="{248C4A2C-A2F1-49E4-8D5F-AC660954366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5" authorId="0" shapeId="0" xr:uid="{CF50A267-369A-429E-BF7D-9FFF95FA1AC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5" authorId="0" shapeId="0" xr:uid="{9DB73830-AFF4-4925-92E9-C8239298B2B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5" authorId="0" shapeId="0" xr:uid="{A81A3DCD-1B77-412D-A5A9-D3D8F7EA225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5" authorId="0" shapeId="0" xr:uid="{33D07253-06A9-47C2-933F-5D6788EA71B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6" authorId="0" shapeId="0" xr:uid="{32E8B0B2-FBFB-41EF-B2E8-FC400E12EA2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6" authorId="0" shapeId="0" xr:uid="{B9B472EC-73BD-4530-908A-C92DD156947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6" authorId="0" shapeId="0" xr:uid="{31333015-4AB0-4437-81D4-457F3803F23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6" authorId="0" shapeId="0" xr:uid="{30259002-0DAC-452A-89A2-FC4C8D135E6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6" authorId="0" shapeId="0" xr:uid="{D922FD6A-4141-4622-9B1C-6158AC984AB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7" authorId="0" shapeId="0" xr:uid="{A7E79D00-0293-42D1-99D8-A87C52F8916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7" authorId="0" shapeId="0" xr:uid="{AC9C96F2-1C3B-48AB-8E59-013828B83F7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7" authorId="0" shapeId="0" xr:uid="{4A5AF172-0EDD-496D-8852-C9B28D14182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7" authorId="0" shapeId="0" xr:uid="{ADC0B01B-50DD-4621-BD72-47E0CCB96ADF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7" authorId="0" shapeId="0" xr:uid="{9C9F2309-6A52-4A93-BD52-7CEFDBCF68E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7" authorId="0" shapeId="0" xr:uid="{1761EA6F-F025-428F-B138-5A7AF6B485A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8" authorId="0" shapeId="0" xr:uid="{70DE27E9-C55C-478A-A9A3-CAF9C632F8F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9" authorId="0" shapeId="0" xr:uid="{2CCBE9F8-4BC3-425A-B373-EF0A63515B7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0" authorId="0" shapeId="0" xr:uid="{4CC5FD83-A13E-4F4C-84A4-8246E8A97D5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1" authorId="0" shapeId="0" xr:uid="{7FBBA495-F9D1-4463-AFAF-4E84881AA2D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2" authorId="0" shapeId="0" xr:uid="{D7A3D419-775E-4729-8535-756B94ECBF2F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7" authorId="0" shapeId="0" xr:uid="{5CEE022A-D9CF-4D20-BE70-16E25A6A7FF8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39" authorId="0" shapeId="0" xr:uid="{C480135A-EE74-4F94-8106-ED093CC2FD8F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0" authorId="0" shapeId="0" xr:uid="{46BA7342-DD64-47BA-B62F-245B4C0B1CAB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1" authorId="0" shapeId="0" xr:uid="{F34D830A-F4CF-4643-BB5D-C4C9F7729EE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2" authorId="0" shapeId="0" xr:uid="{960BA0A7-06A2-4DB5-AEF7-E7F3383477FE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3" authorId="0" shapeId="0" xr:uid="{8F1F67BF-80CF-43AD-9314-87B013FB2AE0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61" authorId="0" shapeId="0" xr:uid="{2CE05A23-4C3F-4070-A3A2-2D7697E414C5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61" authorId="0" shapeId="0" xr:uid="{FDA6022C-34B3-4396-BCB1-8A4E6CDE2E8B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61" authorId="0" shapeId="0" xr:uid="{BE988894-C09B-40F8-93E4-DCF974A1C412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61" authorId="0" shapeId="0" xr:uid="{49C8B607-F259-4941-B989-7D0B117AA87D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F61" authorId="0" shapeId="0" xr:uid="{8F040916-0600-4F24-A46F-994897F4D29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G61" authorId="0" shapeId="0" xr:uid="{51DCC107-4AD3-4598-A0C2-04F96B821D99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2" authorId="0" shapeId="0" xr:uid="{2F52AA66-C7A7-4A4A-AF06-E4F555A1582B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62" authorId="0" shapeId="0" xr:uid="{09D55305-099F-4E0C-B78E-F61FE61E3C8D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62" authorId="0" shapeId="0" xr:uid="{C03DA372-F534-489F-9AA4-C7D84EB08DB9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62" authorId="0" shapeId="0" xr:uid="{5D5F498B-5A4A-4D4A-B13A-B807D17E34E2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F62" authorId="0" shapeId="0" xr:uid="{343A9424-D441-4CEC-8748-039BCFDA0A5E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G62" authorId="0" shapeId="0" xr:uid="{7D24CDD3-ED94-4CC0-A2D2-EE8FF7EFEAEE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4" authorId="0" shapeId="0" xr:uid="{649DBB3B-BD39-479F-B05F-D1C61AE2B9B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5" authorId="0" shapeId="0" xr:uid="{4101AEDC-8EFF-473F-87C8-D53500AF7867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6" authorId="0" shapeId="0" xr:uid="{84CC4B34-BFC4-478A-AF21-ACBC007BED8C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7" authorId="0" shapeId="0" xr:uid="{D20E699F-7CD6-45D4-9BFB-7145D93E1419}">
      <text>
        <r>
          <rPr>
            <sz val="9"/>
            <color indexed="81"/>
            <rFont val="Tahoma"/>
            <family val="2"/>
          </rPr>
          <t>Données statistiques du secteur verrier, année 2015, Fédération de l'industrie du verre Belge, 2016
Estimated from monetary value of import and export</t>
        </r>
      </text>
    </comment>
    <comment ref="B68" authorId="0" shapeId="0" xr:uid="{4587919F-895A-4296-9A67-3A3931F7C522}">
      <text>
        <r>
          <rPr>
            <sz val="9"/>
            <color indexed="81"/>
            <rFont val="Tahoma"/>
            <family val="2"/>
          </rPr>
          <t>Données statistiques du secteur verrier, année 2015, Fédération de l'industrie du verre Belge, 2016
Estimated from monetary value of import and export</t>
        </r>
      </text>
    </comment>
    <comment ref="B69" authorId="0" shapeId="0" xr:uid="{F7A2613B-3EB3-4BAD-B240-FB460933C12A}">
      <text>
        <r>
          <rPr>
            <sz val="9"/>
            <color indexed="81"/>
            <rFont val="Tahoma"/>
            <family val="2"/>
          </rPr>
          <t>Données statistiques du secteur verrier, année 2015, Fédération de l'industrie du verre Belge, 2016
Estimated from monetary value of import and export</t>
        </r>
      </text>
    </comment>
    <comment ref="B70" authorId="0" shapeId="0" xr:uid="{11BEE82A-63D3-4047-9C69-468F2E58AFBC}">
      <text>
        <r>
          <rPr>
            <sz val="9"/>
            <color indexed="81"/>
            <rFont val="Tahoma"/>
            <family val="2"/>
          </rPr>
          <t>Données statistiques du secteur verrier, année 2015, Fédération de l'industrie du verre Belge, 2016
Estimated from monetary value of import and export</t>
        </r>
      </text>
    </comment>
    <comment ref="B71" authorId="0" shapeId="0" xr:uid="{B1BA7D27-B94B-46D0-A1F1-325CA1436645}">
      <text>
        <r>
          <rPr>
            <sz val="9"/>
            <color indexed="81"/>
            <rFont val="Tahoma"/>
            <family val="2"/>
          </rPr>
          <t>Données statistiques du secteur verrier, année 2015, Fédération de l'industrie du verre Belge, 2016
Estimated from monetary value of import and export</t>
        </r>
      </text>
    </comment>
    <comment ref="B72" authorId="0" shapeId="0" xr:uid="{C65ED911-DB52-4B3E-9A44-590459ACB507}">
      <text>
        <r>
          <rPr>
            <sz val="9"/>
            <color indexed="81"/>
            <rFont val="Tahoma"/>
            <family val="2"/>
          </rPr>
          <t>Données statistiques du secteur verrier, année 2015, Fédération de l'industrie du verre Belge, 2016
Estimated from monetary value of import and export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345F56A0-8173-4FEF-9B51-08D79D7A71F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933F219A-2DE0-4811-8058-1ED445A8A28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680B6F83-CDCB-4745-87AA-D5A83E33383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9D91F26B-358E-4E0B-BBF7-465C61D9E46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H1" authorId="0" shapeId="0" xr:uid="{88D7E93C-C267-429E-B7E6-6C655F0984F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I1" authorId="0" shapeId="0" xr:uid="{E8DA14EE-6B59-409E-B65D-CEAB949DE86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37" authorId="0" shapeId="0" xr:uid="{95F35BFB-C547-4D1D-A2FB-A8BC30DC1FE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37" authorId="0" shapeId="0" xr:uid="{A92B52F2-AAFE-41C1-8920-256307418301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37" authorId="0" shapeId="0" xr:uid="{1EA438C2-0066-4A8B-87BF-5DDCDD3D0F62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43" authorId="0" shapeId="0" xr:uid="{567B2158-4599-429C-85F3-41D01D828A49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C47" authorId="0" shapeId="0" xr:uid="{B8384A32-D94C-4E89-86C4-526B4D42F2F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47" authorId="0" shapeId="0" xr:uid="{D21844AD-1105-4BD1-A2F2-66790520F46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47" authorId="0" shapeId="0" xr:uid="{19D666F6-3235-4F5A-9F71-0A4B5F4C1AF5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52" authorId="0" shapeId="0" xr:uid="{44568BA0-2E8C-493C-A1FA-39D417FD406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2" authorId="0" shapeId="0" xr:uid="{CE6B46BC-D1B2-437C-B1AC-8C58C19928F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2" authorId="0" shapeId="0" xr:uid="{F91065D9-E59C-452E-8CC9-44020DE4A0B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3" authorId="0" shapeId="0" xr:uid="{C250D9F5-363A-4174-B58B-AF447C90F92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3" authorId="0" shapeId="0" xr:uid="{5CFD26A6-895E-4372-BA4F-5F8E25DF4BA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3" authorId="0" shapeId="0" xr:uid="{9D8B90FB-8954-430A-A4B4-269CF9606BD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4" authorId="0" shapeId="0" xr:uid="{AF71757B-6E78-4D8C-9757-7F2716B27E3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4" authorId="0" shapeId="0" xr:uid="{BD3EC320-842B-40C9-80DA-3C1B8443E53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4" authorId="0" shapeId="0" xr:uid="{64939D30-4DE7-4C51-BE26-E9F563F7094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5" authorId="0" shapeId="0" xr:uid="{E85C7754-6166-4947-868E-B35236CEB31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5" authorId="0" shapeId="0" xr:uid="{8492310A-815E-40FF-B253-4B9BB6745B7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5" authorId="0" shapeId="0" xr:uid="{AEDB5024-84A6-4379-8D70-D895ED5236F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6" authorId="0" shapeId="0" xr:uid="{4EA3A17F-5F70-4D09-BC49-21AE3CBFB43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6" authorId="0" shapeId="0" xr:uid="{70CAABB2-0346-47CF-952B-70B852FE4A1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6" authorId="0" shapeId="0" xr:uid="{AA253E57-B68E-41C1-AAB8-3F37AC84630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7" authorId="0" shapeId="0" xr:uid="{2832AA60-C0ED-42AF-B1E6-C4DA4F68C59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7" authorId="0" shapeId="0" xr:uid="{104AE278-3F41-40D7-BDB7-D03E1B720AA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7" authorId="0" shapeId="0" xr:uid="{B9C5D514-A95D-4943-92F4-043622A5E64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8" authorId="0" shapeId="0" xr:uid="{A6944023-9210-4113-8641-495589753B4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8" authorId="0" shapeId="0" xr:uid="{BF273FEC-C28F-4E27-A11B-F8205DDCAD9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8" authorId="0" shapeId="0" xr:uid="{833C4577-B8A0-42F7-9271-323A3A615B3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9" authorId="0" shapeId="0" xr:uid="{59466530-ECAE-4BA1-BA16-118D6108818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9" authorId="0" shapeId="0" xr:uid="{4093BDEF-25BE-4066-82D2-6725CF4517F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9" authorId="0" shapeId="0" xr:uid="{90B0CB8C-9357-43CE-9860-6AB68A26A68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0" authorId="0" shapeId="0" xr:uid="{21C65089-00C6-4A2E-827F-9C402DA9884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0" authorId="0" shapeId="0" xr:uid="{FBEA92EF-7633-417C-95D7-05A17EBFD53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0" authorId="0" shapeId="0" xr:uid="{A38A8F90-5BA4-47AC-BDF5-1D78CF31C9E2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1" authorId="0" shapeId="0" xr:uid="{3C73B9BF-CCB7-45EE-85E8-61CE997B4E9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1" authorId="0" shapeId="0" xr:uid="{4A12BE0F-4E95-4E50-9C88-84AB6652A76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1" authorId="0" shapeId="0" xr:uid="{FB9E23DE-FDD1-4521-A4F5-87024A805D7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2" authorId="0" shapeId="0" xr:uid="{F7A3EF6F-C7B0-4CF3-8EB4-620BEFD6EEA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2" authorId="0" shapeId="0" xr:uid="{0CFF2C6B-D475-4F4C-BF4A-DE66E40E0D1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2" authorId="0" shapeId="0" xr:uid="{12801F61-7BF6-4DFC-9CC0-4E986687CA1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3" authorId="0" shapeId="0" xr:uid="{D3BBD5B0-FF1E-4EBA-8613-495CDB33AF6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3" authorId="0" shapeId="0" xr:uid="{E7C09C9D-D408-4FC7-83D1-3916C14FDFD2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3" authorId="0" shapeId="0" xr:uid="{8C70C927-BA8B-4981-8944-0630EAC5458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4" authorId="0" shapeId="0" xr:uid="{A6BB83A2-4CE3-4A01-B01C-59296E5A5FD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4" authorId="0" shapeId="0" xr:uid="{8DA032FA-68D6-4F43-9051-9C840820EE4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4" authorId="0" shapeId="0" xr:uid="{55978171-3EC8-4524-97E6-BFCB6552B5B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5" authorId="0" shapeId="0" xr:uid="{F0DB4D30-A3D1-4CC8-BD2F-538BA8E0DE6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5" authorId="0" shapeId="0" xr:uid="{52403353-6D51-4DB2-BC85-387B5ABD1ED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5" authorId="0" shapeId="0" xr:uid="{51A9BC8C-7175-4A83-BF2A-425A7F62C2C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6" authorId="0" shapeId="0" xr:uid="{84053FF2-CE39-4CE9-AA20-5F272A07047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6" authorId="0" shapeId="0" xr:uid="{86637836-ACE7-4595-A1C6-0774BCB2A91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6" authorId="0" shapeId="0" xr:uid="{CFA717ED-A62B-46FC-8E17-BAE22A5B951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7" authorId="0" shapeId="0" xr:uid="{CD99F54F-1F87-4AF2-A940-478A28E27DC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7" authorId="0" shapeId="0" xr:uid="{731C2C97-AAEF-4EAC-AD5F-3E0C42EF40E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7" authorId="0" shapeId="0" xr:uid="{68E686A6-BEDC-496E-8FBC-B8C689A4CEA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8" authorId="0" shapeId="0" xr:uid="{0849C42C-0577-42E5-AEE1-B0BD527EB54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8" authorId="0" shapeId="0" xr:uid="{C56B931C-DAD1-4229-AF2B-AA09B17D746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8" authorId="0" shapeId="0" xr:uid="{4B03F2A4-E335-4973-ABBF-C1D585DCECA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9" authorId="0" shapeId="0" xr:uid="{A3692D92-BDD6-46C3-A9A3-40E83C6B156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9" authorId="0" shapeId="0" xr:uid="{1D42D99E-063F-4D60-9CE7-EB9BB991727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9" authorId="0" shapeId="0" xr:uid="{F09AFDC8-80C0-46D8-9AE8-BD324C85A55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0" authorId="0" shapeId="0" xr:uid="{309B077A-3D98-4416-925C-16658512E01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0" authorId="0" shapeId="0" xr:uid="{FE1BEE85-8A42-492A-98D3-EDFA068B193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0" authorId="0" shapeId="0" xr:uid="{D1C0CEC8-9727-4111-A994-680615A1558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1" authorId="0" shapeId="0" xr:uid="{5F3CB4A7-947B-4249-8032-C377A761857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1" authorId="0" shapeId="0" xr:uid="{E30B29E8-75B4-4554-806B-32066090C1D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1" authorId="0" shapeId="0" xr:uid="{CFA69B38-E9B1-4011-8B8B-B5191EB17E2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2" authorId="0" shapeId="0" xr:uid="{72D6014C-3893-48B6-B441-7F80154514C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2" authorId="0" shapeId="0" xr:uid="{CBE8160E-7B19-445E-8CA8-22EBF34D298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2" authorId="0" shapeId="0" xr:uid="{8B6BD6A1-186D-448B-836B-71EDC4DA0DA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3" authorId="0" shapeId="0" xr:uid="{D06BABF1-3962-4C28-B05B-41ED85A2F6E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3" authorId="0" shapeId="0" xr:uid="{1CE90A30-E917-4C0C-A885-07BA3536CB8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3" authorId="0" shapeId="0" xr:uid="{DDA97B22-15BB-405E-9584-5E11EF44766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4" authorId="0" shapeId="0" xr:uid="{A2FC0217-378D-4A91-BC69-7A73DDC1BB5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4" authorId="0" shapeId="0" xr:uid="{0455ADDE-90E2-475D-8908-77D7FF1D242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4" authorId="0" shapeId="0" xr:uid="{350CA50D-48D4-4D76-B8FE-8FC6C48D8EA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5" authorId="0" shapeId="0" xr:uid="{60810F5A-26F8-4011-9AE8-9CC7E7C9E5A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5" authorId="0" shapeId="0" xr:uid="{7BAC2292-DC03-4DF3-817B-438149F224D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5" authorId="0" shapeId="0" xr:uid="{A28BA424-78EB-4665-9D51-B6E0244D0F6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6C061BC6-2B13-4E64-A32B-0DD745CCD33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CE09495-109B-4AF2-A0F9-A1DF3226897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907F4FFC-015F-4FB4-BAC7-82F6C63EA63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3301513D-B297-4E14-86AF-34F5491A2A8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842508B2-1EE3-40CC-9FFA-25961CFE190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6DF20588-A143-4ECD-A23C-5661C23E912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</commentList>
</comments>
</file>

<file path=xl/sharedStrings.xml><?xml version="1.0" encoding="utf-8"?>
<sst xmlns="http://schemas.openxmlformats.org/spreadsheetml/2006/main" count="37" uniqueCount="23">
  <si>
    <t>glazing, '000 m²</t>
  </si>
  <si>
    <t>year</t>
  </si>
  <si>
    <t>flat glass, kt</t>
  </si>
  <si>
    <t>glazing, "000 m²</t>
  </si>
  <si>
    <t>IGU, "000 m²</t>
  </si>
  <si>
    <t>IGU, kt</t>
  </si>
  <si>
    <t>flat glass ind., unit</t>
  </si>
  <si>
    <t>flat glass vs glass ind., %</t>
  </si>
  <si>
    <t>sand, kt</t>
  </si>
  <si>
    <t>dolomites and limestones, kt</t>
  </si>
  <si>
    <t>soium carb., kt</t>
  </si>
  <si>
    <t>natural gas, GJ</t>
  </si>
  <si>
    <t>natural gas, "000 kWh</t>
  </si>
  <si>
    <t>plate glass, kt</t>
  </si>
  <si>
    <t>window glass, kt</t>
  </si>
  <si>
    <t>cast glass, kt</t>
  </si>
  <si>
    <t>safety glass, kt</t>
  </si>
  <si>
    <t>workers in the glass ind., unit</t>
  </si>
  <si>
    <t>employees in the glass ind., unit</t>
  </si>
  <si>
    <t>workers and employees in the glass ind, unit</t>
  </si>
  <si>
    <t>productivity per worker hour in the glass ind, kg</t>
  </si>
  <si>
    <t>valeur ajoutée brute (VAB) per worker hour in the glass industry, F</t>
  </si>
  <si>
    <t>VAB/person/year, "000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</si>
</sst>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2" xfId="1" applyNumberFormat="1" applyFont="1" applyBorder="1" applyAlignment="1">
      <alignment horizontal="right" wrapText="1"/>
    </xf>
    <xf numFmtId="164" fontId="0" fillId="0" borderId="0" xfId="1" applyNumberFormat="1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1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 vertical="center"/>
    </xf>
    <xf numFmtId="9" fontId="0" fillId="0" borderId="0" xfId="2" applyFont="1" applyBorder="1" applyAlignment="1">
      <alignment horizontal="center"/>
    </xf>
    <xf numFmtId="164" fontId="0" fillId="0" borderId="0" xfId="0" applyNumberFormat="1" applyBorder="1" applyAlignment="1">
      <alignment horizontal="right"/>
    </xf>
    <xf numFmtId="9" fontId="0" fillId="0" borderId="0" xfId="2" applyFont="1" applyBorder="1" applyAlignment="1">
      <alignment horizontal="right"/>
    </xf>
    <xf numFmtId="43" fontId="0" fillId="0" borderId="0" xfId="0" applyNumberForma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center"/>
    </xf>
    <xf numFmtId="0" fontId="2" fillId="0" borderId="3" xfId="0" quotePrefix="1" applyFont="1" applyBorder="1" applyAlignment="1">
      <alignment horizontal="right" wrapText="1"/>
    </xf>
    <xf numFmtId="1" fontId="2" fillId="0" borderId="4" xfId="0" applyNumberFormat="1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horizontal="right"/>
    </xf>
    <xf numFmtId="0" fontId="2" fillId="0" borderId="3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164" fontId="0" fillId="0" borderId="0" xfId="1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 wrapText="1"/>
    </xf>
    <xf numFmtId="43" fontId="0" fillId="0" borderId="0" xfId="0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1D049-C9C1-4FA7-A499-3A18DEF6FE41}">
  <sheetPr codeName="Sheet10"/>
  <dimension ref="A1:B88"/>
  <sheetViews>
    <sheetView zoomScale="82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6" sqref="J16"/>
    </sheetView>
  </sheetViews>
  <sheetFormatPr defaultColWidth="13.5703125" defaultRowHeight="15" x14ac:dyDescent="0.25"/>
  <cols>
    <col min="1" max="1" width="7" style="2" customWidth="1"/>
    <col min="2" max="2" width="18" style="2" bestFit="1" customWidth="1"/>
    <col min="3" max="16384" width="13.5703125" style="6"/>
  </cols>
  <sheetData>
    <row r="1" spans="1:2" s="3" customFormat="1" x14ac:dyDescent="0.25">
      <c r="A1" s="27" t="s">
        <v>1</v>
      </c>
      <c r="B1" s="28" t="s">
        <v>0</v>
      </c>
    </row>
    <row r="2" spans="1:2" s="1" customFormat="1" x14ac:dyDescent="0.25">
      <c r="A2" s="14">
        <v>1945</v>
      </c>
      <c r="B2" s="2"/>
    </row>
    <row r="3" spans="1:2" s="1" customFormat="1" x14ac:dyDescent="0.25">
      <c r="A3" s="14">
        <v>1946</v>
      </c>
      <c r="B3" s="2"/>
    </row>
    <row r="4" spans="1:2" s="1" customFormat="1" x14ac:dyDescent="0.25">
      <c r="A4" s="14">
        <v>1947</v>
      </c>
      <c r="B4" s="2"/>
    </row>
    <row r="5" spans="1:2" s="1" customFormat="1" x14ac:dyDescent="0.25">
      <c r="A5" s="14">
        <v>1948</v>
      </c>
      <c r="B5" s="2"/>
    </row>
    <row r="6" spans="1:2" s="1" customFormat="1" x14ac:dyDescent="0.25">
      <c r="A6" s="14">
        <v>1949</v>
      </c>
      <c r="B6" s="2"/>
    </row>
    <row r="7" spans="1:2" s="1" customFormat="1" x14ac:dyDescent="0.25">
      <c r="A7" s="14">
        <v>1950</v>
      </c>
      <c r="B7" s="2"/>
    </row>
    <row r="8" spans="1:2" s="1" customFormat="1" x14ac:dyDescent="0.25">
      <c r="A8" s="14">
        <v>1951</v>
      </c>
      <c r="B8" s="2"/>
    </row>
    <row r="9" spans="1:2" s="1" customFormat="1" x14ac:dyDescent="0.25">
      <c r="A9" s="14">
        <v>1952</v>
      </c>
      <c r="B9" s="2"/>
    </row>
    <row r="10" spans="1:2" s="1" customFormat="1" x14ac:dyDescent="0.25">
      <c r="A10" s="14">
        <v>1953</v>
      </c>
      <c r="B10" s="2"/>
    </row>
    <row r="11" spans="1:2" s="1" customFormat="1" x14ac:dyDescent="0.25">
      <c r="A11" s="14">
        <v>1954</v>
      </c>
      <c r="B11" s="2"/>
    </row>
    <row r="12" spans="1:2" s="1" customFormat="1" x14ac:dyDescent="0.25">
      <c r="A12" s="14">
        <v>1955</v>
      </c>
      <c r="B12" s="2"/>
    </row>
    <row r="13" spans="1:2" s="1" customFormat="1" x14ac:dyDescent="0.25">
      <c r="A13" s="14">
        <v>1956</v>
      </c>
      <c r="B13" s="2"/>
    </row>
    <row r="14" spans="1:2" s="1" customFormat="1" x14ac:dyDescent="0.25">
      <c r="A14" s="14">
        <v>1957</v>
      </c>
      <c r="B14" s="2"/>
    </row>
    <row r="15" spans="1:2" s="1" customFormat="1" x14ac:dyDescent="0.25">
      <c r="A15" s="14">
        <v>1958</v>
      </c>
      <c r="B15" s="2"/>
    </row>
    <row r="16" spans="1:2" s="1" customFormat="1" x14ac:dyDescent="0.25">
      <c r="A16" s="14">
        <v>1959</v>
      </c>
      <c r="B16" s="2"/>
    </row>
    <row r="17" spans="1:2" s="1" customFormat="1" x14ac:dyDescent="0.25">
      <c r="A17" s="14">
        <v>1960</v>
      </c>
      <c r="B17" s="2"/>
    </row>
    <row r="18" spans="1:2" s="1" customFormat="1" x14ac:dyDescent="0.25">
      <c r="A18" s="14">
        <v>1961</v>
      </c>
      <c r="B18" s="2"/>
    </row>
    <row r="19" spans="1:2" s="1" customFormat="1" x14ac:dyDescent="0.25">
      <c r="A19" s="14">
        <v>1962</v>
      </c>
      <c r="B19" s="2"/>
    </row>
    <row r="20" spans="1:2" s="1" customFormat="1" x14ac:dyDescent="0.25">
      <c r="A20" s="14">
        <v>1963</v>
      </c>
      <c r="B20" s="2"/>
    </row>
    <row r="21" spans="1:2" s="1" customFormat="1" x14ac:dyDescent="0.25">
      <c r="A21" s="14">
        <v>1964</v>
      </c>
      <c r="B21" s="2"/>
    </row>
    <row r="22" spans="1:2" s="1" customFormat="1" x14ac:dyDescent="0.25">
      <c r="A22" s="14">
        <v>1965</v>
      </c>
      <c r="B22" s="2"/>
    </row>
    <row r="23" spans="1:2" s="1" customFormat="1" x14ac:dyDescent="0.25">
      <c r="A23" s="14">
        <v>1966</v>
      </c>
      <c r="B23" s="2"/>
    </row>
    <row r="24" spans="1:2" s="1" customFormat="1" x14ac:dyDescent="0.25">
      <c r="A24" s="14">
        <v>1967</v>
      </c>
      <c r="B24" s="2"/>
    </row>
    <row r="25" spans="1:2" s="1" customFormat="1" x14ac:dyDescent="0.25">
      <c r="A25" s="14">
        <v>1968</v>
      </c>
      <c r="B25" s="2"/>
    </row>
    <row r="26" spans="1:2" s="1" customFormat="1" x14ac:dyDescent="0.25">
      <c r="A26" s="14">
        <v>1969</v>
      </c>
      <c r="B26" s="2"/>
    </row>
    <row r="27" spans="1:2" s="1" customFormat="1" x14ac:dyDescent="0.25">
      <c r="A27" s="14">
        <v>1970</v>
      </c>
      <c r="B27" s="2"/>
    </row>
    <row r="28" spans="1:2" s="1" customFormat="1" x14ac:dyDescent="0.25">
      <c r="A28" s="14">
        <v>1971</v>
      </c>
      <c r="B28" s="2"/>
    </row>
    <row r="29" spans="1:2" s="1" customFormat="1" x14ac:dyDescent="0.25">
      <c r="A29" s="14">
        <v>1972</v>
      </c>
      <c r="B29" s="2"/>
    </row>
    <row r="30" spans="1:2" s="1" customFormat="1" x14ac:dyDescent="0.25">
      <c r="A30" s="14">
        <v>1973</v>
      </c>
      <c r="B30" s="2"/>
    </row>
    <row r="31" spans="1:2" s="1" customFormat="1" x14ac:dyDescent="0.25">
      <c r="A31" s="14">
        <v>1974</v>
      </c>
      <c r="B31" s="2"/>
    </row>
    <row r="32" spans="1:2" s="1" customFormat="1" x14ac:dyDescent="0.25">
      <c r="A32" s="14">
        <v>1975</v>
      </c>
      <c r="B32" s="2"/>
    </row>
    <row r="33" spans="1:2" s="1" customFormat="1" x14ac:dyDescent="0.25">
      <c r="A33" s="14">
        <v>1976</v>
      </c>
      <c r="B33" s="2"/>
    </row>
    <row r="34" spans="1:2" s="1" customFormat="1" x14ac:dyDescent="0.25">
      <c r="A34" s="14">
        <v>1977</v>
      </c>
      <c r="B34" s="2"/>
    </row>
    <row r="35" spans="1:2" s="1" customFormat="1" x14ac:dyDescent="0.25">
      <c r="A35" s="14">
        <v>1978</v>
      </c>
      <c r="B35" s="2"/>
    </row>
    <row r="36" spans="1:2" s="1" customFormat="1" x14ac:dyDescent="0.25">
      <c r="A36" s="14">
        <v>1979</v>
      </c>
      <c r="B36" s="2"/>
    </row>
    <row r="37" spans="1:2" s="1" customFormat="1" x14ac:dyDescent="0.25">
      <c r="A37" s="14">
        <v>1980</v>
      </c>
      <c r="B37" s="2"/>
    </row>
    <row r="38" spans="1:2" s="1" customFormat="1" x14ac:dyDescent="0.25">
      <c r="A38" s="14">
        <v>1981</v>
      </c>
      <c r="B38" s="2"/>
    </row>
    <row r="39" spans="1:2" s="1" customFormat="1" x14ac:dyDescent="0.25">
      <c r="A39" s="14">
        <v>1982</v>
      </c>
      <c r="B39" s="2"/>
    </row>
    <row r="40" spans="1:2" s="1" customFormat="1" x14ac:dyDescent="0.25">
      <c r="A40" s="14">
        <v>1983</v>
      </c>
      <c r="B40" s="2"/>
    </row>
    <row r="41" spans="1:2" s="1" customFormat="1" x14ac:dyDescent="0.25">
      <c r="A41" s="14">
        <v>1984</v>
      </c>
      <c r="B41" s="2"/>
    </row>
    <row r="42" spans="1:2" s="1" customFormat="1" x14ac:dyDescent="0.25">
      <c r="A42" s="14">
        <v>1985</v>
      </c>
      <c r="B42" s="2"/>
    </row>
    <row r="43" spans="1:2" s="1" customFormat="1" x14ac:dyDescent="0.25">
      <c r="A43" s="14">
        <v>1986</v>
      </c>
      <c r="B43" s="2"/>
    </row>
    <row r="44" spans="1:2" s="1" customFormat="1" x14ac:dyDescent="0.25">
      <c r="A44" s="14">
        <v>1987</v>
      </c>
      <c r="B44" s="2"/>
    </row>
    <row r="45" spans="1:2" s="1" customFormat="1" x14ac:dyDescent="0.25">
      <c r="A45" s="14">
        <v>1988</v>
      </c>
      <c r="B45" s="2"/>
    </row>
    <row r="46" spans="1:2" s="1" customFormat="1" x14ac:dyDescent="0.25">
      <c r="A46" s="14">
        <v>1989</v>
      </c>
      <c r="B46" s="2"/>
    </row>
    <row r="47" spans="1:2" s="1" customFormat="1" x14ac:dyDescent="0.25">
      <c r="A47" s="14">
        <v>1990</v>
      </c>
      <c r="B47" s="2"/>
    </row>
    <row r="48" spans="1:2" s="1" customFormat="1" x14ac:dyDescent="0.25">
      <c r="A48" s="14">
        <v>1991</v>
      </c>
      <c r="B48" s="2"/>
    </row>
    <row r="49" spans="1:2" s="1" customFormat="1" x14ac:dyDescent="0.25">
      <c r="A49" s="14">
        <v>1992</v>
      </c>
      <c r="B49" s="2"/>
    </row>
    <row r="50" spans="1:2" s="1" customFormat="1" x14ac:dyDescent="0.25">
      <c r="A50" s="14">
        <v>1993</v>
      </c>
      <c r="B50" s="2"/>
    </row>
    <row r="51" spans="1:2" s="1" customFormat="1" x14ac:dyDescent="0.25">
      <c r="A51" s="14">
        <v>1994</v>
      </c>
      <c r="B51" s="2"/>
    </row>
    <row r="52" spans="1:2" s="1" customFormat="1" x14ac:dyDescent="0.25">
      <c r="A52" s="14">
        <v>1995</v>
      </c>
      <c r="B52" s="2"/>
    </row>
    <row r="53" spans="1:2" s="1" customFormat="1" x14ac:dyDescent="0.25">
      <c r="A53" s="14">
        <v>1996</v>
      </c>
      <c r="B53" s="2"/>
    </row>
    <row r="54" spans="1:2" s="1" customFormat="1" x14ac:dyDescent="0.25">
      <c r="A54" s="14">
        <v>1997</v>
      </c>
      <c r="B54" s="2"/>
    </row>
    <row r="55" spans="1:2" s="1" customFormat="1" x14ac:dyDescent="0.25">
      <c r="A55" s="14">
        <v>1998</v>
      </c>
      <c r="B55" s="2"/>
    </row>
    <row r="56" spans="1:2" s="1" customFormat="1" x14ac:dyDescent="0.25">
      <c r="A56" s="14">
        <v>1999</v>
      </c>
      <c r="B56" s="2"/>
    </row>
    <row r="57" spans="1:2" s="1" customFormat="1" x14ac:dyDescent="0.25">
      <c r="A57" s="14">
        <v>2000</v>
      </c>
      <c r="B57" s="2"/>
    </row>
    <row r="58" spans="1:2" s="1" customFormat="1" x14ac:dyDescent="0.25">
      <c r="A58" s="14">
        <v>2001</v>
      </c>
      <c r="B58" s="2"/>
    </row>
    <row r="59" spans="1:2" s="1" customFormat="1" x14ac:dyDescent="0.25">
      <c r="A59" s="14">
        <v>2002</v>
      </c>
      <c r="B59" s="2"/>
    </row>
    <row r="60" spans="1:2" s="1" customFormat="1" x14ac:dyDescent="0.25">
      <c r="A60" s="14">
        <v>2003</v>
      </c>
      <c r="B60" s="2"/>
    </row>
    <row r="61" spans="1:2" s="1" customFormat="1" x14ac:dyDescent="0.25">
      <c r="A61" s="14">
        <v>2004</v>
      </c>
      <c r="B61" s="2"/>
    </row>
    <row r="62" spans="1:2" s="1" customFormat="1" x14ac:dyDescent="0.25">
      <c r="A62" s="14">
        <v>2005</v>
      </c>
      <c r="B62" s="2"/>
    </row>
    <row r="63" spans="1:2" s="1" customFormat="1" x14ac:dyDescent="0.25">
      <c r="A63" s="14">
        <v>2006</v>
      </c>
      <c r="B63" s="16">
        <f>B64-2500*(1.2*1.2)</f>
        <v>85867.199999999997</v>
      </c>
    </row>
    <row r="64" spans="1:2" s="1" customFormat="1" x14ac:dyDescent="0.25">
      <c r="A64" s="14">
        <v>2007</v>
      </c>
      <c r="B64" s="16">
        <f>B65-2500*(1.2*1.2)</f>
        <v>89467.199999999997</v>
      </c>
    </row>
    <row r="65" spans="1:2" s="1" customFormat="1" x14ac:dyDescent="0.25">
      <c r="A65" s="14">
        <v>2008</v>
      </c>
      <c r="B65" s="16">
        <f>B66-5450*(1.2*1.2)</f>
        <v>93067.199999999997</v>
      </c>
    </row>
    <row r="66" spans="1:2" s="1" customFormat="1" x14ac:dyDescent="0.25">
      <c r="A66" s="14">
        <v>2009</v>
      </c>
      <c r="B66" s="16">
        <f>B67-2450*(1.2*1.2)</f>
        <v>100915.2</v>
      </c>
    </row>
    <row r="67" spans="1:2" s="1" customFormat="1" x14ac:dyDescent="0.25">
      <c r="A67" s="14">
        <v>2010</v>
      </c>
      <c r="B67" s="16">
        <f>B68-2470*(1.2*1.2)</f>
        <v>104443.2</v>
      </c>
    </row>
    <row r="68" spans="1:2" s="1" customFormat="1" x14ac:dyDescent="0.25">
      <c r="A68" s="14">
        <v>2011</v>
      </c>
      <c r="B68" s="15">
        <f>108000</f>
        <v>108000</v>
      </c>
    </row>
    <row r="69" spans="1:2" s="1" customFormat="1" x14ac:dyDescent="0.25">
      <c r="A69" s="14">
        <v>2012</v>
      </c>
      <c r="B69" s="16">
        <f>B68+2430*(1.2*1.2)</f>
        <v>111499.2</v>
      </c>
    </row>
    <row r="70" spans="1:2" s="1" customFormat="1" x14ac:dyDescent="0.25">
      <c r="A70" s="14">
        <v>2013</v>
      </c>
    </row>
    <row r="71" spans="1:2" s="1" customFormat="1" x14ac:dyDescent="0.25">
      <c r="A71" s="14">
        <v>2014</v>
      </c>
      <c r="B71" s="2"/>
    </row>
    <row r="72" spans="1:2" s="1" customFormat="1" x14ac:dyDescent="0.25">
      <c r="A72" s="14">
        <v>2015</v>
      </c>
      <c r="B72" s="2"/>
    </row>
    <row r="73" spans="1:2" s="1" customFormat="1" x14ac:dyDescent="0.25">
      <c r="A73" s="14">
        <v>2016</v>
      </c>
      <c r="B73" s="2"/>
    </row>
    <row r="74" spans="1:2" s="1" customFormat="1" x14ac:dyDescent="0.25">
      <c r="A74" s="14">
        <v>2017</v>
      </c>
      <c r="B74" s="2"/>
    </row>
    <row r="75" spans="1:2" s="1" customFormat="1" x14ac:dyDescent="0.25">
      <c r="A75" s="14">
        <v>2018</v>
      </c>
      <c r="B75" s="2"/>
    </row>
    <row r="76" spans="1:2" s="1" customFormat="1" x14ac:dyDescent="0.25">
      <c r="A76" s="14">
        <v>2019</v>
      </c>
      <c r="B76" s="2"/>
    </row>
    <row r="77" spans="1:2" s="1" customFormat="1" x14ac:dyDescent="0.25">
      <c r="A77" s="14">
        <v>2020</v>
      </c>
      <c r="B77" s="2"/>
    </row>
    <row r="78" spans="1:2" x14ac:dyDescent="0.25">
      <c r="A78" s="13"/>
      <c r="B78" s="13"/>
    </row>
    <row r="79" spans="1:2" x14ac:dyDescent="0.25">
      <c r="A79" s="13"/>
      <c r="B79" s="13"/>
    </row>
    <row r="80" spans="1:2" x14ac:dyDescent="0.25">
      <c r="A80" s="13"/>
      <c r="B80" s="13"/>
    </row>
    <row r="81" spans="1:2" x14ac:dyDescent="0.25">
      <c r="A81" s="13"/>
      <c r="B81" s="13"/>
    </row>
    <row r="82" spans="1:2" x14ac:dyDescent="0.25">
      <c r="A82" s="13"/>
      <c r="B82" s="13"/>
    </row>
    <row r="83" spans="1:2" x14ac:dyDescent="0.25">
      <c r="A83" s="13"/>
      <c r="B83" s="13"/>
    </row>
    <row r="84" spans="1:2" x14ac:dyDescent="0.25">
      <c r="A84" s="13"/>
      <c r="B84" s="13"/>
    </row>
    <row r="85" spans="1:2" x14ac:dyDescent="0.25">
      <c r="A85" s="13"/>
      <c r="B85" s="13"/>
    </row>
    <row r="86" spans="1:2" x14ac:dyDescent="0.25">
      <c r="A86" s="13"/>
      <c r="B86" s="13"/>
    </row>
    <row r="87" spans="1:2" x14ac:dyDescent="0.25">
      <c r="A87" s="13"/>
      <c r="B87" s="13"/>
    </row>
    <row r="88" spans="1:2" x14ac:dyDescent="0.25">
      <c r="A88" s="13"/>
      <c r="B88" s="1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DA53-7E46-4237-BFF2-D54E4EED559A}">
  <sheetPr codeName="Sheet9"/>
  <dimension ref="A1:B88"/>
  <sheetViews>
    <sheetView zoomScale="88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13.5703125" defaultRowHeight="15" x14ac:dyDescent="0.25"/>
  <cols>
    <col min="1" max="1" width="7" style="2" customWidth="1"/>
    <col min="2" max="2" width="16.85546875" style="6" customWidth="1"/>
    <col min="3" max="16384" width="13.5703125" style="6"/>
  </cols>
  <sheetData>
    <row r="1" spans="1:2" s="3" customFormat="1" x14ac:dyDescent="0.25">
      <c r="A1" s="27" t="s">
        <v>1</v>
      </c>
      <c r="B1" s="28" t="s">
        <v>3</v>
      </c>
    </row>
    <row r="2" spans="1:2" s="1" customFormat="1" x14ac:dyDescent="0.25">
      <c r="A2" s="14">
        <v>1945</v>
      </c>
      <c r="B2" s="8"/>
    </row>
    <row r="3" spans="1:2" s="1" customFormat="1" x14ac:dyDescent="0.25">
      <c r="A3" s="14">
        <v>1946</v>
      </c>
      <c r="B3" s="8"/>
    </row>
    <row r="4" spans="1:2" s="1" customFormat="1" x14ac:dyDescent="0.25">
      <c r="A4" s="14">
        <v>1947</v>
      </c>
      <c r="B4" s="8"/>
    </row>
    <row r="5" spans="1:2" s="1" customFormat="1" x14ac:dyDescent="0.25">
      <c r="A5" s="14">
        <v>1948</v>
      </c>
      <c r="B5" s="8"/>
    </row>
    <row r="6" spans="1:2" s="1" customFormat="1" x14ac:dyDescent="0.25">
      <c r="A6" s="14">
        <v>1949</v>
      </c>
      <c r="B6" s="8"/>
    </row>
    <row r="7" spans="1:2" s="1" customFormat="1" x14ac:dyDescent="0.25">
      <c r="A7" s="14">
        <v>1950</v>
      </c>
      <c r="B7" s="8"/>
    </row>
    <row r="8" spans="1:2" s="1" customFormat="1" x14ac:dyDescent="0.25">
      <c r="A8" s="14">
        <v>1951</v>
      </c>
      <c r="B8" s="8"/>
    </row>
    <row r="9" spans="1:2" s="1" customFormat="1" x14ac:dyDescent="0.25">
      <c r="A9" s="14">
        <v>1952</v>
      </c>
      <c r="B9" s="8"/>
    </row>
    <row r="10" spans="1:2" s="1" customFormat="1" x14ac:dyDescent="0.25">
      <c r="A10" s="14">
        <v>1953</v>
      </c>
      <c r="B10" s="8"/>
    </row>
    <row r="11" spans="1:2" s="1" customFormat="1" x14ac:dyDescent="0.25">
      <c r="A11" s="14">
        <v>1954</v>
      </c>
      <c r="B11" s="8"/>
    </row>
    <row r="12" spans="1:2" s="1" customFormat="1" x14ac:dyDescent="0.25">
      <c r="A12" s="14">
        <v>1955</v>
      </c>
      <c r="B12" s="8"/>
    </row>
    <row r="13" spans="1:2" s="1" customFormat="1" x14ac:dyDescent="0.25">
      <c r="A13" s="14">
        <v>1956</v>
      </c>
      <c r="B13" s="8"/>
    </row>
    <row r="14" spans="1:2" s="1" customFormat="1" x14ac:dyDescent="0.25">
      <c r="A14" s="14">
        <v>1957</v>
      </c>
      <c r="B14" s="8"/>
    </row>
    <row r="15" spans="1:2" s="1" customFormat="1" x14ac:dyDescent="0.25">
      <c r="A15" s="14">
        <v>1958</v>
      </c>
      <c r="B15" s="8"/>
    </row>
    <row r="16" spans="1:2" s="1" customFormat="1" x14ac:dyDescent="0.25">
      <c r="A16" s="14">
        <v>1959</v>
      </c>
      <c r="B16" s="8"/>
    </row>
    <row r="17" spans="1:2" s="1" customFormat="1" x14ac:dyDescent="0.25">
      <c r="A17" s="14">
        <v>1960</v>
      </c>
      <c r="B17" s="8"/>
    </row>
    <row r="18" spans="1:2" s="1" customFormat="1" x14ac:dyDescent="0.25">
      <c r="A18" s="14">
        <v>1961</v>
      </c>
      <c r="B18" s="8"/>
    </row>
    <row r="19" spans="1:2" s="1" customFormat="1" x14ac:dyDescent="0.25">
      <c r="A19" s="14">
        <v>1962</v>
      </c>
      <c r="B19" s="8"/>
    </row>
    <row r="20" spans="1:2" s="1" customFormat="1" x14ac:dyDescent="0.25">
      <c r="A20" s="14">
        <v>1963</v>
      </c>
      <c r="B20" s="8"/>
    </row>
    <row r="21" spans="1:2" s="1" customFormat="1" x14ac:dyDescent="0.25">
      <c r="A21" s="14">
        <v>1964</v>
      </c>
      <c r="B21" s="8"/>
    </row>
    <row r="22" spans="1:2" s="1" customFormat="1" x14ac:dyDescent="0.25">
      <c r="A22" s="14">
        <v>1965</v>
      </c>
      <c r="B22" s="8"/>
    </row>
    <row r="23" spans="1:2" s="1" customFormat="1" x14ac:dyDescent="0.25">
      <c r="A23" s="14">
        <v>1966</v>
      </c>
      <c r="B23" s="8"/>
    </row>
    <row r="24" spans="1:2" s="1" customFormat="1" x14ac:dyDescent="0.25">
      <c r="A24" s="14">
        <v>1967</v>
      </c>
      <c r="B24" s="8"/>
    </row>
    <row r="25" spans="1:2" s="1" customFormat="1" x14ac:dyDescent="0.25">
      <c r="A25" s="14">
        <v>1968</v>
      </c>
      <c r="B25" s="8"/>
    </row>
    <row r="26" spans="1:2" s="1" customFormat="1" x14ac:dyDescent="0.25">
      <c r="A26" s="14">
        <v>1969</v>
      </c>
      <c r="B26" s="8"/>
    </row>
    <row r="27" spans="1:2" s="1" customFormat="1" x14ac:dyDescent="0.25">
      <c r="A27" s="14">
        <v>1970</v>
      </c>
      <c r="B27" s="8"/>
    </row>
    <row r="28" spans="1:2" s="1" customFormat="1" x14ac:dyDescent="0.25">
      <c r="A28" s="14">
        <v>1971</v>
      </c>
      <c r="B28" s="8"/>
    </row>
    <row r="29" spans="1:2" s="1" customFormat="1" x14ac:dyDescent="0.25">
      <c r="A29" s="14">
        <v>1972</v>
      </c>
      <c r="B29" s="8"/>
    </row>
    <row r="30" spans="1:2" s="1" customFormat="1" x14ac:dyDescent="0.25">
      <c r="A30" s="14">
        <v>1973</v>
      </c>
      <c r="B30" s="8"/>
    </row>
    <row r="31" spans="1:2" s="1" customFormat="1" x14ac:dyDescent="0.25">
      <c r="A31" s="14">
        <v>1974</v>
      </c>
      <c r="B31" s="8"/>
    </row>
    <row r="32" spans="1:2" s="1" customFormat="1" x14ac:dyDescent="0.25">
      <c r="A32" s="14">
        <v>1975</v>
      </c>
    </row>
    <row r="33" spans="1:2" s="1" customFormat="1" x14ac:dyDescent="0.25">
      <c r="A33" s="14">
        <v>1976</v>
      </c>
    </row>
    <row r="34" spans="1:2" s="1" customFormat="1" x14ac:dyDescent="0.25">
      <c r="A34" s="14">
        <v>1977</v>
      </c>
    </row>
    <row r="35" spans="1:2" s="1" customFormat="1" x14ac:dyDescent="0.25">
      <c r="A35" s="14">
        <v>1978</v>
      </c>
    </row>
    <row r="36" spans="1:2" s="1" customFormat="1" x14ac:dyDescent="0.25">
      <c r="A36" s="14">
        <v>1979</v>
      </c>
      <c r="B36" s="8"/>
    </row>
    <row r="37" spans="1:2" s="1" customFormat="1" x14ac:dyDescent="0.25">
      <c r="A37" s="14">
        <v>1980</v>
      </c>
      <c r="B37" s="8"/>
    </row>
    <row r="38" spans="1:2" s="1" customFormat="1" x14ac:dyDescent="0.25">
      <c r="A38" s="14">
        <v>1981</v>
      </c>
      <c r="B38" s="8"/>
    </row>
    <row r="39" spans="1:2" s="1" customFormat="1" x14ac:dyDescent="0.25">
      <c r="A39" s="14">
        <v>1982</v>
      </c>
      <c r="B39" s="8"/>
    </row>
    <row r="40" spans="1:2" s="1" customFormat="1" x14ac:dyDescent="0.25">
      <c r="A40" s="14">
        <v>1983</v>
      </c>
      <c r="B40" s="8"/>
    </row>
    <row r="41" spans="1:2" s="1" customFormat="1" x14ac:dyDescent="0.25">
      <c r="A41" s="14">
        <v>1984</v>
      </c>
      <c r="B41" s="8"/>
    </row>
    <row r="42" spans="1:2" s="1" customFormat="1" x14ac:dyDescent="0.25">
      <c r="A42" s="14">
        <v>1985</v>
      </c>
      <c r="B42" s="8"/>
    </row>
    <row r="43" spans="1:2" s="1" customFormat="1" x14ac:dyDescent="0.25">
      <c r="A43" s="14">
        <v>1986</v>
      </c>
      <c r="B43" s="8"/>
    </row>
    <row r="44" spans="1:2" s="1" customFormat="1" x14ac:dyDescent="0.25">
      <c r="A44" s="14">
        <v>1987</v>
      </c>
      <c r="B44" s="8"/>
    </row>
    <row r="45" spans="1:2" s="1" customFormat="1" x14ac:dyDescent="0.25">
      <c r="A45" s="14">
        <v>1988</v>
      </c>
      <c r="B45" s="8"/>
    </row>
    <row r="46" spans="1:2" s="1" customFormat="1" x14ac:dyDescent="0.25">
      <c r="A46" s="14">
        <v>1989</v>
      </c>
      <c r="B46" s="8"/>
    </row>
    <row r="47" spans="1:2" s="1" customFormat="1" x14ac:dyDescent="0.25">
      <c r="A47" s="14">
        <v>1990</v>
      </c>
      <c r="B47" s="8"/>
    </row>
    <row r="48" spans="1:2" s="1" customFormat="1" x14ac:dyDescent="0.25">
      <c r="A48" s="14">
        <v>1991</v>
      </c>
      <c r="B48" s="8"/>
    </row>
    <row r="49" spans="1:2" s="1" customFormat="1" x14ac:dyDescent="0.25">
      <c r="A49" s="14">
        <v>1992</v>
      </c>
      <c r="B49" s="8"/>
    </row>
    <row r="50" spans="1:2" s="1" customFormat="1" x14ac:dyDescent="0.25">
      <c r="A50" s="14">
        <v>1993</v>
      </c>
      <c r="B50" s="8"/>
    </row>
    <row r="51" spans="1:2" s="1" customFormat="1" x14ac:dyDescent="0.25">
      <c r="A51" s="14">
        <v>1994</v>
      </c>
      <c r="B51" s="8"/>
    </row>
    <row r="52" spans="1:2" s="1" customFormat="1" x14ac:dyDescent="0.25">
      <c r="A52" s="14">
        <v>1995</v>
      </c>
      <c r="B52" s="8"/>
    </row>
    <row r="53" spans="1:2" s="1" customFormat="1" x14ac:dyDescent="0.25">
      <c r="A53" s="14">
        <v>1996</v>
      </c>
      <c r="B53" s="8"/>
    </row>
    <row r="54" spans="1:2" s="1" customFormat="1" x14ac:dyDescent="0.25">
      <c r="A54" s="14">
        <v>1997</v>
      </c>
      <c r="B54" s="8"/>
    </row>
    <row r="55" spans="1:2" s="1" customFormat="1" x14ac:dyDescent="0.25">
      <c r="A55" s="14">
        <v>1998</v>
      </c>
      <c r="B55" s="8"/>
    </row>
    <row r="56" spans="1:2" s="1" customFormat="1" x14ac:dyDescent="0.25">
      <c r="A56" s="14">
        <v>1999</v>
      </c>
      <c r="B56" s="8"/>
    </row>
    <row r="57" spans="1:2" s="1" customFormat="1" x14ac:dyDescent="0.25">
      <c r="A57" s="14">
        <v>2000</v>
      </c>
      <c r="B57" s="8"/>
    </row>
    <row r="58" spans="1:2" s="1" customFormat="1" x14ac:dyDescent="0.25">
      <c r="A58" s="14">
        <v>2001</v>
      </c>
      <c r="B58" s="8"/>
    </row>
    <row r="59" spans="1:2" s="1" customFormat="1" x14ac:dyDescent="0.25">
      <c r="A59" s="14">
        <v>2002</v>
      </c>
      <c r="B59" s="8"/>
    </row>
    <row r="60" spans="1:2" s="1" customFormat="1" x14ac:dyDescent="0.25">
      <c r="A60" s="14">
        <v>2003</v>
      </c>
      <c r="B60" s="8"/>
    </row>
    <row r="61" spans="1:2" s="1" customFormat="1" x14ac:dyDescent="0.25">
      <c r="A61" s="14">
        <v>2004</v>
      </c>
      <c r="B61" s="8"/>
    </row>
    <row r="62" spans="1:2" s="1" customFormat="1" x14ac:dyDescent="0.25">
      <c r="A62" s="14">
        <v>2005</v>
      </c>
      <c r="B62" s="8"/>
    </row>
    <row r="63" spans="1:2" s="1" customFormat="1" x14ac:dyDescent="0.25">
      <c r="A63" s="14">
        <v>2006</v>
      </c>
      <c r="B63" s="8"/>
    </row>
    <row r="64" spans="1:2" s="1" customFormat="1" x14ac:dyDescent="0.25">
      <c r="A64" s="14">
        <v>2007</v>
      </c>
      <c r="B64" s="8">
        <f>2500*(1.2*1.2)</f>
        <v>3600</v>
      </c>
    </row>
    <row r="65" spans="1:2" s="1" customFormat="1" x14ac:dyDescent="0.25">
      <c r="A65" s="14">
        <v>2008</v>
      </c>
      <c r="B65" s="8">
        <f>2500*(1.2*1.2)</f>
        <v>3600</v>
      </c>
    </row>
    <row r="66" spans="1:2" s="1" customFormat="1" x14ac:dyDescent="0.25">
      <c r="A66" s="14">
        <v>2009</v>
      </c>
      <c r="B66" s="8">
        <f>5450*(1.2*1.2)</f>
        <v>7848</v>
      </c>
    </row>
    <row r="67" spans="1:2" s="1" customFormat="1" x14ac:dyDescent="0.25">
      <c r="A67" s="14">
        <v>2010</v>
      </c>
      <c r="B67" s="8">
        <f>2450*(1.2*1.2)</f>
        <v>3528</v>
      </c>
    </row>
    <row r="68" spans="1:2" s="1" customFormat="1" x14ac:dyDescent="0.25">
      <c r="A68" s="14">
        <v>2011</v>
      </c>
      <c r="B68" s="8">
        <f>2470*(1.2*1.2)</f>
        <v>3556.7999999999997</v>
      </c>
    </row>
    <row r="69" spans="1:2" s="1" customFormat="1" x14ac:dyDescent="0.25">
      <c r="A69" s="14">
        <v>2012</v>
      </c>
      <c r="B69" s="8">
        <f>2430*(1.2*1.2)</f>
        <v>3499.2</v>
      </c>
    </row>
    <row r="70" spans="1:2" s="1" customFormat="1" x14ac:dyDescent="0.25">
      <c r="A70" s="14">
        <v>2013</v>
      </c>
      <c r="B70" s="8"/>
    </row>
    <row r="71" spans="1:2" s="1" customFormat="1" x14ac:dyDescent="0.25">
      <c r="A71" s="14">
        <v>2014</v>
      </c>
      <c r="B71" s="8"/>
    </row>
    <row r="72" spans="1:2" s="1" customFormat="1" x14ac:dyDescent="0.25">
      <c r="A72" s="14">
        <v>2015</v>
      </c>
      <c r="B72" s="8"/>
    </row>
    <row r="73" spans="1:2" s="1" customFormat="1" x14ac:dyDescent="0.25">
      <c r="A73" s="14">
        <v>2016</v>
      </c>
      <c r="B73" s="8"/>
    </row>
    <row r="74" spans="1:2" s="1" customFormat="1" x14ac:dyDescent="0.25">
      <c r="A74" s="14">
        <v>2017</v>
      </c>
      <c r="B74" s="8"/>
    </row>
    <row r="75" spans="1:2" s="1" customFormat="1" x14ac:dyDescent="0.25">
      <c r="A75" s="14">
        <v>2018</v>
      </c>
    </row>
    <row r="76" spans="1:2" s="1" customFormat="1" x14ac:dyDescent="0.25">
      <c r="A76" s="14">
        <v>2019</v>
      </c>
    </row>
    <row r="77" spans="1:2" s="1" customFormat="1" x14ac:dyDescent="0.25">
      <c r="A77" s="14">
        <v>2020</v>
      </c>
    </row>
    <row r="78" spans="1:2" x14ac:dyDescent="0.25">
      <c r="A78" s="13"/>
    </row>
    <row r="79" spans="1:2" x14ac:dyDescent="0.25">
      <c r="A79" s="13"/>
      <c r="B79" s="8"/>
    </row>
    <row r="80" spans="1:2" x14ac:dyDescent="0.25">
      <c r="A80" s="13"/>
      <c r="B80" s="8"/>
    </row>
    <row r="81" spans="1:2" x14ac:dyDescent="0.25">
      <c r="A81" s="13"/>
      <c r="B81" s="8"/>
    </row>
    <row r="82" spans="1:2" x14ac:dyDescent="0.25">
      <c r="A82" s="13"/>
      <c r="B82" s="8"/>
    </row>
    <row r="83" spans="1:2" x14ac:dyDescent="0.25">
      <c r="A83" s="13"/>
      <c r="B83" s="8"/>
    </row>
    <row r="84" spans="1:2" x14ac:dyDescent="0.25">
      <c r="A84" s="13"/>
      <c r="B84" s="8"/>
    </row>
    <row r="85" spans="1:2" x14ac:dyDescent="0.25">
      <c r="A85" s="13"/>
      <c r="B85" s="8"/>
    </row>
    <row r="86" spans="1:2" x14ac:dyDescent="0.25">
      <c r="A86" s="13"/>
      <c r="B86" s="8"/>
    </row>
    <row r="87" spans="1:2" x14ac:dyDescent="0.25">
      <c r="A87" s="13"/>
      <c r="B87" s="8"/>
    </row>
    <row r="88" spans="1:2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2404-9C07-4082-8695-AA4274664C99}">
  <sheetPr codeName="Sheet8"/>
  <dimension ref="A1:F88"/>
  <sheetViews>
    <sheetView tabSelected="1" zoomScale="70" zoomScaleNormal="7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F42" sqref="F42"/>
    </sheetView>
  </sheetViews>
  <sheetFormatPr defaultColWidth="13.5703125" defaultRowHeight="15" x14ac:dyDescent="0.25"/>
  <cols>
    <col min="1" max="1" width="7" style="2" customWidth="1"/>
    <col min="2" max="2" width="14.42578125" style="5" bestFit="1" customWidth="1"/>
    <col min="3" max="3" width="15.7109375" style="6" bestFit="1" customWidth="1"/>
    <col min="4" max="16384" width="13.5703125" style="6"/>
  </cols>
  <sheetData>
    <row r="1" spans="1:3" s="3" customFormat="1" x14ac:dyDescent="0.25">
      <c r="A1" s="25" t="s">
        <v>1</v>
      </c>
      <c r="B1" s="26" t="s">
        <v>2</v>
      </c>
      <c r="C1" s="26" t="s">
        <v>4</v>
      </c>
    </row>
    <row r="2" spans="1:3" s="1" customFormat="1" x14ac:dyDescent="0.25">
      <c r="A2" s="2">
        <v>1945</v>
      </c>
      <c r="B2" s="9"/>
    </row>
    <row r="3" spans="1:3" s="1" customFormat="1" x14ac:dyDescent="0.25">
      <c r="A3" s="2">
        <v>1946</v>
      </c>
      <c r="B3" s="9"/>
    </row>
    <row r="4" spans="1:3" s="1" customFormat="1" x14ac:dyDescent="0.25">
      <c r="A4" s="2">
        <v>1947</v>
      </c>
      <c r="B4" s="9"/>
    </row>
    <row r="5" spans="1:3" s="1" customFormat="1" x14ac:dyDescent="0.25">
      <c r="A5" s="2">
        <v>1948</v>
      </c>
      <c r="B5" s="9"/>
    </row>
    <row r="6" spans="1:3" s="1" customFormat="1" x14ac:dyDescent="0.25">
      <c r="A6" s="2">
        <v>1949</v>
      </c>
      <c r="B6" s="9"/>
    </row>
    <row r="7" spans="1:3" s="1" customFormat="1" x14ac:dyDescent="0.25">
      <c r="A7" s="2">
        <v>1950</v>
      </c>
      <c r="B7" s="9">
        <v>206.25</v>
      </c>
    </row>
    <row r="8" spans="1:3" s="1" customFormat="1" x14ac:dyDescent="0.25">
      <c r="A8" s="2">
        <v>1951</v>
      </c>
      <c r="B8" s="9"/>
    </row>
    <row r="9" spans="1:3" s="1" customFormat="1" x14ac:dyDescent="0.25">
      <c r="A9" s="2">
        <v>1952</v>
      </c>
      <c r="B9" s="9"/>
    </row>
    <row r="10" spans="1:3" s="1" customFormat="1" x14ac:dyDescent="0.25">
      <c r="A10" s="2">
        <v>1953</v>
      </c>
      <c r="B10" s="9"/>
    </row>
    <row r="11" spans="1:3" s="1" customFormat="1" x14ac:dyDescent="0.25">
      <c r="A11" s="2">
        <v>1954</v>
      </c>
      <c r="B11" s="9"/>
    </row>
    <row r="12" spans="1:3" s="1" customFormat="1" x14ac:dyDescent="0.25">
      <c r="A12" s="2">
        <v>1955</v>
      </c>
      <c r="B12" s="9"/>
    </row>
    <row r="13" spans="1:3" s="1" customFormat="1" x14ac:dyDescent="0.25">
      <c r="A13" s="2">
        <v>1956</v>
      </c>
      <c r="B13" s="9"/>
    </row>
    <row r="14" spans="1:3" s="1" customFormat="1" x14ac:dyDescent="0.25">
      <c r="A14" s="2">
        <v>1957</v>
      </c>
      <c r="B14" s="9"/>
    </row>
    <row r="15" spans="1:3" s="1" customFormat="1" x14ac:dyDescent="0.25">
      <c r="A15" s="2">
        <v>1958</v>
      </c>
      <c r="B15" s="9"/>
    </row>
    <row r="16" spans="1:3" s="1" customFormat="1" x14ac:dyDescent="0.25">
      <c r="A16" s="2">
        <v>1959</v>
      </c>
      <c r="B16" s="9"/>
    </row>
    <row r="17" spans="1:6" s="1" customFormat="1" x14ac:dyDescent="0.25">
      <c r="A17" s="2">
        <v>1960</v>
      </c>
      <c r="B17" s="9">
        <v>699.89800000000002</v>
      </c>
    </row>
    <row r="18" spans="1:6" s="1" customFormat="1" x14ac:dyDescent="0.25">
      <c r="A18" s="2">
        <v>1961</v>
      </c>
      <c r="B18" s="9">
        <v>582.92999999999995</v>
      </c>
    </row>
    <row r="19" spans="1:6" s="1" customFormat="1" x14ac:dyDescent="0.25">
      <c r="A19" s="2">
        <v>1962</v>
      </c>
      <c r="B19" s="9">
        <v>726.21799999999996</v>
      </c>
      <c r="C19" s="6"/>
    </row>
    <row r="20" spans="1:6" s="1" customFormat="1" x14ac:dyDescent="0.25">
      <c r="A20" s="2">
        <v>1963</v>
      </c>
      <c r="B20" s="9">
        <v>642.11800000000005</v>
      </c>
      <c r="C20" s="6"/>
    </row>
    <row r="21" spans="1:6" s="1" customFormat="1" x14ac:dyDescent="0.25">
      <c r="A21" s="2">
        <v>1964</v>
      </c>
      <c r="B21" s="9">
        <v>747.31899999999996</v>
      </c>
      <c r="C21" s="6"/>
    </row>
    <row r="22" spans="1:6" s="1" customFormat="1" x14ac:dyDescent="0.25">
      <c r="A22" s="2">
        <v>1965</v>
      </c>
      <c r="B22" s="9">
        <v>606.51</v>
      </c>
      <c r="C22" s="6"/>
    </row>
    <row r="23" spans="1:6" s="1" customFormat="1" x14ac:dyDescent="0.25">
      <c r="A23" s="2">
        <v>1966</v>
      </c>
      <c r="B23" s="9">
        <v>619.07000000000005</v>
      </c>
      <c r="C23" s="6"/>
    </row>
    <row r="24" spans="1:6" s="1" customFormat="1" x14ac:dyDescent="0.25">
      <c r="A24" s="2">
        <v>1967</v>
      </c>
      <c r="B24" s="9">
        <v>633.10299999999995</v>
      </c>
      <c r="C24" s="6"/>
    </row>
    <row r="25" spans="1:6" s="1" customFormat="1" x14ac:dyDescent="0.25">
      <c r="A25" s="2">
        <v>1968</v>
      </c>
      <c r="B25" s="9">
        <v>674.30100000000004</v>
      </c>
      <c r="C25" s="6"/>
    </row>
    <row r="26" spans="1:6" s="1" customFormat="1" x14ac:dyDescent="0.25">
      <c r="A26" s="2">
        <v>1969</v>
      </c>
      <c r="B26" s="9">
        <v>729.02200000000005</v>
      </c>
      <c r="C26" s="6"/>
    </row>
    <row r="27" spans="1:6" s="1" customFormat="1" x14ac:dyDescent="0.25">
      <c r="A27" s="2">
        <v>1970</v>
      </c>
      <c r="B27" s="9">
        <v>871</v>
      </c>
      <c r="C27" s="8">
        <v>680</v>
      </c>
      <c r="D27" s="11"/>
      <c r="F27" s="11"/>
    </row>
    <row r="28" spans="1:6" s="1" customFormat="1" x14ac:dyDescent="0.25">
      <c r="A28" s="2">
        <v>1971</v>
      </c>
      <c r="B28" s="9">
        <v>813.495</v>
      </c>
      <c r="C28" s="8">
        <v>620</v>
      </c>
      <c r="D28" s="11"/>
      <c r="F28" s="11"/>
    </row>
    <row r="29" spans="1:6" s="1" customFormat="1" x14ac:dyDescent="0.25">
      <c r="A29" s="2">
        <v>1972</v>
      </c>
      <c r="B29" s="9">
        <v>850.19100000000003</v>
      </c>
      <c r="C29" s="8">
        <v>650</v>
      </c>
      <c r="D29" s="11"/>
      <c r="F29" s="11"/>
    </row>
    <row r="30" spans="1:6" s="1" customFormat="1" x14ac:dyDescent="0.25">
      <c r="A30" s="2">
        <v>1973</v>
      </c>
      <c r="B30" s="9">
        <v>929.88099999999997</v>
      </c>
      <c r="C30" s="8">
        <v>770</v>
      </c>
      <c r="D30" s="11"/>
      <c r="F30" s="11"/>
    </row>
    <row r="31" spans="1:6" s="1" customFormat="1" x14ac:dyDescent="0.25">
      <c r="A31" s="2">
        <v>1974</v>
      </c>
      <c r="B31" s="9">
        <v>830.64599999999996</v>
      </c>
      <c r="C31" s="8">
        <v>1050</v>
      </c>
      <c r="D31" s="11"/>
      <c r="F31" s="11"/>
    </row>
    <row r="32" spans="1:6" s="1" customFormat="1" x14ac:dyDescent="0.25">
      <c r="A32" s="2">
        <v>1975</v>
      </c>
      <c r="B32" s="9">
        <v>588.41</v>
      </c>
      <c r="C32" s="8">
        <v>1275</v>
      </c>
      <c r="D32" s="11"/>
      <c r="F32" s="11"/>
    </row>
    <row r="33" spans="1:6" s="1" customFormat="1" x14ac:dyDescent="0.25">
      <c r="A33" s="2">
        <v>1976</v>
      </c>
      <c r="B33" s="9">
        <v>768.41399999999999</v>
      </c>
      <c r="C33" s="8">
        <v>1570</v>
      </c>
      <c r="D33" s="11"/>
      <c r="F33" s="11"/>
    </row>
    <row r="34" spans="1:6" s="1" customFormat="1" x14ac:dyDescent="0.25">
      <c r="A34" s="2">
        <v>1977</v>
      </c>
      <c r="B34" s="9">
        <v>838.33699999999999</v>
      </c>
      <c r="C34" s="8">
        <v>1830</v>
      </c>
      <c r="D34" s="11"/>
      <c r="F34" s="11"/>
    </row>
    <row r="35" spans="1:6" s="1" customFormat="1" x14ac:dyDescent="0.25">
      <c r="A35" s="2">
        <v>1978</v>
      </c>
      <c r="B35" s="9">
        <v>811.57899999999995</v>
      </c>
      <c r="C35" s="8">
        <v>1850</v>
      </c>
      <c r="D35" s="11"/>
      <c r="F35" s="11"/>
    </row>
    <row r="36" spans="1:6" s="1" customFormat="1" x14ac:dyDescent="0.25">
      <c r="A36" s="2">
        <v>1979</v>
      </c>
      <c r="B36" s="9">
        <v>841.46900000000005</v>
      </c>
      <c r="C36" s="8">
        <v>1850</v>
      </c>
      <c r="D36" s="11"/>
      <c r="F36" s="11"/>
    </row>
    <row r="37" spans="1:6" s="1" customFormat="1" x14ac:dyDescent="0.25">
      <c r="A37" s="2">
        <v>1980</v>
      </c>
      <c r="B37" s="9">
        <v>856.35799999999995</v>
      </c>
      <c r="C37" s="8">
        <v>2500</v>
      </c>
      <c r="D37" s="11"/>
      <c r="F37" s="11"/>
    </row>
    <row r="38" spans="1:6" s="1" customFormat="1" x14ac:dyDescent="0.25">
      <c r="A38" s="2">
        <v>1981</v>
      </c>
      <c r="B38" s="9">
        <v>706.85</v>
      </c>
      <c r="C38" s="8">
        <v>2100</v>
      </c>
      <c r="D38" s="11"/>
      <c r="F38" s="11"/>
    </row>
    <row r="39" spans="1:6" s="1" customFormat="1" x14ac:dyDescent="0.25">
      <c r="A39" s="2">
        <v>1982</v>
      </c>
      <c r="B39" s="9">
        <v>710</v>
      </c>
      <c r="C39" s="8">
        <v>1900</v>
      </c>
      <c r="D39" s="11"/>
      <c r="F39" s="11"/>
    </row>
    <row r="40" spans="1:6" s="1" customFormat="1" x14ac:dyDescent="0.25">
      <c r="A40" s="2">
        <v>1983</v>
      </c>
      <c r="B40" s="9">
        <v>706</v>
      </c>
      <c r="C40" s="8"/>
    </row>
    <row r="41" spans="1:6" s="1" customFormat="1" x14ac:dyDescent="0.25">
      <c r="A41" s="2">
        <v>1984</v>
      </c>
      <c r="B41" s="9">
        <v>840</v>
      </c>
      <c r="C41" s="8"/>
    </row>
    <row r="42" spans="1:6" s="1" customFormat="1" x14ac:dyDescent="0.25">
      <c r="A42" s="2">
        <v>1985</v>
      </c>
      <c r="B42" s="9">
        <v>802</v>
      </c>
      <c r="C42" s="8"/>
    </row>
    <row r="43" spans="1:6" s="1" customFormat="1" x14ac:dyDescent="0.25">
      <c r="A43" s="2">
        <v>1986</v>
      </c>
      <c r="B43" s="9">
        <v>825</v>
      </c>
      <c r="C43" s="8"/>
    </row>
    <row r="44" spans="1:6" s="1" customFormat="1" x14ac:dyDescent="0.25">
      <c r="A44" s="2">
        <v>1987</v>
      </c>
      <c r="B44" s="9">
        <v>885.95299999999997</v>
      </c>
      <c r="C44" s="6"/>
    </row>
    <row r="45" spans="1:6" s="1" customFormat="1" x14ac:dyDescent="0.25">
      <c r="A45" s="2">
        <v>1988</v>
      </c>
      <c r="B45" s="9">
        <v>945.91</v>
      </c>
      <c r="C45" s="6"/>
    </row>
    <row r="46" spans="1:6" s="1" customFormat="1" x14ac:dyDescent="0.25">
      <c r="A46" s="2">
        <v>1989</v>
      </c>
      <c r="B46" s="9">
        <v>989.08500000000004</v>
      </c>
      <c r="C46" s="6"/>
    </row>
    <row r="47" spans="1:6" s="1" customFormat="1" x14ac:dyDescent="0.25">
      <c r="A47" s="2">
        <v>1990</v>
      </c>
      <c r="B47" s="9">
        <v>1043.777</v>
      </c>
      <c r="C47" s="6"/>
    </row>
    <row r="48" spans="1:6" s="1" customFormat="1" x14ac:dyDescent="0.25">
      <c r="A48" s="2">
        <v>1991</v>
      </c>
      <c r="B48" s="9">
        <v>829.50199999999995</v>
      </c>
      <c r="C48" s="6"/>
    </row>
    <row r="49" spans="1:3" s="1" customFormat="1" x14ac:dyDescent="0.25">
      <c r="A49" s="2">
        <v>1992</v>
      </c>
      <c r="B49" s="9">
        <v>916.94799999999998</v>
      </c>
      <c r="C49" s="6"/>
    </row>
    <row r="50" spans="1:3" s="1" customFormat="1" x14ac:dyDescent="0.25">
      <c r="A50" s="2">
        <v>1993</v>
      </c>
      <c r="B50" s="9">
        <v>891.41399999999999</v>
      </c>
      <c r="C50" s="6"/>
    </row>
    <row r="51" spans="1:3" s="1" customFormat="1" x14ac:dyDescent="0.25">
      <c r="A51" s="2">
        <v>1994</v>
      </c>
      <c r="B51" s="9"/>
      <c r="C51" s="6"/>
    </row>
    <row r="52" spans="1:3" s="1" customFormat="1" x14ac:dyDescent="0.25">
      <c r="A52" s="2">
        <v>1995</v>
      </c>
      <c r="B52" s="9">
        <v>912</v>
      </c>
      <c r="C52" s="6"/>
    </row>
    <row r="53" spans="1:3" s="1" customFormat="1" x14ac:dyDescent="0.25">
      <c r="A53" s="2">
        <v>1996</v>
      </c>
      <c r="B53" s="9"/>
      <c r="C53" s="6"/>
    </row>
    <row r="54" spans="1:3" s="1" customFormat="1" x14ac:dyDescent="0.25">
      <c r="A54" s="2">
        <v>1997</v>
      </c>
      <c r="B54" s="9"/>
      <c r="C54" s="6"/>
    </row>
    <row r="55" spans="1:3" s="1" customFormat="1" x14ac:dyDescent="0.25">
      <c r="A55" s="2">
        <v>1998</v>
      </c>
      <c r="B55" s="9"/>
      <c r="C55" s="6"/>
    </row>
    <row r="56" spans="1:3" s="1" customFormat="1" x14ac:dyDescent="0.25">
      <c r="A56" s="2">
        <v>1999</v>
      </c>
      <c r="B56" s="9"/>
      <c r="C56" s="6"/>
    </row>
    <row r="57" spans="1:3" s="1" customFormat="1" x14ac:dyDescent="0.25">
      <c r="A57" s="2">
        <v>2000</v>
      </c>
      <c r="B57" s="9">
        <v>1161</v>
      </c>
      <c r="C57" s="6"/>
    </row>
    <row r="58" spans="1:3" s="1" customFormat="1" x14ac:dyDescent="0.25">
      <c r="A58" s="2">
        <v>2001</v>
      </c>
      <c r="B58" s="9"/>
      <c r="C58" s="6"/>
    </row>
    <row r="59" spans="1:3" s="1" customFormat="1" x14ac:dyDescent="0.25">
      <c r="A59" s="2">
        <v>2002</v>
      </c>
      <c r="B59" s="9"/>
      <c r="C59" s="6"/>
    </row>
    <row r="60" spans="1:3" s="1" customFormat="1" x14ac:dyDescent="0.25">
      <c r="A60" s="2">
        <v>2003</v>
      </c>
      <c r="B60" s="9"/>
      <c r="C60" s="6"/>
    </row>
    <row r="61" spans="1:3" s="1" customFormat="1" x14ac:dyDescent="0.25">
      <c r="A61" s="2">
        <v>2004</v>
      </c>
      <c r="B61" s="9"/>
      <c r="C61" s="6"/>
    </row>
    <row r="62" spans="1:3" s="1" customFormat="1" x14ac:dyDescent="0.25">
      <c r="A62" s="2">
        <v>2005</v>
      </c>
      <c r="B62" s="9">
        <v>980</v>
      </c>
      <c r="C62" s="6"/>
    </row>
    <row r="63" spans="1:3" s="1" customFormat="1" x14ac:dyDescent="0.25">
      <c r="A63" s="2">
        <v>2006</v>
      </c>
      <c r="B63" s="9">
        <v>966</v>
      </c>
      <c r="C63" s="6"/>
    </row>
    <row r="64" spans="1:3" s="1" customFormat="1" x14ac:dyDescent="0.25">
      <c r="A64" s="2">
        <v>2007</v>
      </c>
      <c r="B64" s="9">
        <v>928</v>
      </c>
      <c r="C64" s="6"/>
    </row>
    <row r="65" spans="1:3" s="1" customFormat="1" x14ac:dyDescent="0.25">
      <c r="A65" s="2">
        <v>2008</v>
      </c>
      <c r="B65" s="9">
        <v>908</v>
      </c>
      <c r="C65" s="6"/>
    </row>
    <row r="66" spans="1:3" s="1" customFormat="1" x14ac:dyDescent="0.25">
      <c r="A66" s="2">
        <v>2009</v>
      </c>
      <c r="B66" s="9">
        <v>633</v>
      </c>
      <c r="C66" s="6"/>
    </row>
    <row r="67" spans="1:3" s="1" customFormat="1" x14ac:dyDescent="0.25">
      <c r="A67" s="2">
        <v>2010</v>
      </c>
      <c r="B67" s="9">
        <v>697</v>
      </c>
      <c r="C67" s="6"/>
    </row>
    <row r="68" spans="1:3" s="1" customFormat="1" x14ac:dyDescent="0.25">
      <c r="A68" s="2">
        <v>2011</v>
      </c>
      <c r="B68" s="9">
        <v>655</v>
      </c>
      <c r="C68" s="6"/>
    </row>
    <row r="69" spans="1:3" s="1" customFormat="1" x14ac:dyDescent="0.25">
      <c r="A69" s="2">
        <v>2012</v>
      </c>
      <c r="B69" s="9">
        <v>597</v>
      </c>
      <c r="C69" s="24"/>
    </row>
    <row r="70" spans="1:3" s="1" customFormat="1" x14ac:dyDescent="0.25">
      <c r="A70" s="2">
        <v>2013</v>
      </c>
      <c r="B70" s="9">
        <v>465</v>
      </c>
    </row>
    <row r="71" spans="1:3" s="1" customFormat="1" x14ac:dyDescent="0.25">
      <c r="A71" s="2">
        <v>2014</v>
      </c>
      <c r="B71" s="9"/>
    </row>
    <row r="72" spans="1:3" s="1" customFormat="1" x14ac:dyDescent="0.25">
      <c r="A72" s="2">
        <v>2015</v>
      </c>
      <c r="B72" s="7"/>
    </row>
    <row r="73" spans="1:3" s="1" customFormat="1" x14ac:dyDescent="0.25">
      <c r="A73" s="2">
        <v>2016</v>
      </c>
      <c r="B73" s="7"/>
    </row>
    <row r="74" spans="1:3" s="1" customFormat="1" x14ac:dyDescent="0.25">
      <c r="A74" s="2">
        <v>2017</v>
      </c>
      <c r="B74" s="7"/>
    </row>
    <row r="75" spans="1:3" s="1" customFormat="1" x14ac:dyDescent="0.25">
      <c r="A75" s="2">
        <v>2018</v>
      </c>
      <c r="B75" s="7"/>
    </row>
    <row r="76" spans="1:3" s="1" customFormat="1" x14ac:dyDescent="0.25">
      <c r="A76" s="2">
        <v>2019</v>
      </c>
      <c r="B76" s="7"/>
    </row>
    <row r="77" spans="1:3" s="1" customFormat="1" x14ac:dyDescent="0.25">
      <c r="A77" s="2">
        <v>2020</v>
      </c>
      <c r="B77" s="7"/>
    </row>
    <row r="78" spans="1:3" x14ac:dyDescent="0.25">
      <c r="A78" s="13"/>
    </row>
    <row r="79" spans="1:3" x14ac:dyDescent="0.25">
      <c r="A79" s="13"/>
    </row>
    <row r="80" spans="1:3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653F-4255-4899-B7D6-3BA7509BAA32}">
  <sheetPr codeName="Sheet1"/>
  <dimension ref="A1:H77"/>
  <sheetViews>
    <sheetView zoomScale="72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8" sqref="H28"/>
    </sheetView>
  </sheetViews>
  <sheetFormatPr defaultColWidth="13.5703125" defaultRowHeight="15" x14ac:dyDescent="0.25"/>
  <cols>
    <col min="1" max="1" width="7" style="18" customWidth="1"/>
    <col min="2" max="7" width="19.42578125" style="17" customWidth="1"/>
    <col min="8" max="16384" width="13.5703125" style="19"/>
  </cols>
  <sheetData>
    <row r="1" spans="1:7" s="30" customFormat="1" x14ac:dyDescent="0.25">
      <c r="A1" s="29" t="s">
        <v>1</v>
      </c>
      <c r="B1" s="26" t="s">
        <v>2</v>
      </c>
      <c r="C1" s="26" t="s">
        <v>13</v>
      </c>
      <c r="D1" s="26" t="s">
        <v>14</v>
      </c>
      <c r="E1" s="26" t="s">
        <v>15</v>
      </c>
      <c r="F1" s="26" t="s">
        <v>5</v>
      </c>
      <c r="G1" s="26" t="s">
        <v>16</v>
      </c>
    </row>
    <row r="2" spans="1:7" x14ac:dyDescent="0.25">
      <c r="A2" s="20">
        <v>1945</v>
      </c>
      <c r="B2" s="38"/>
      <c r="C2" s="38"/>
      <c r="D2" s="38"/>
      <c r="E2" s="38"/>
      <c r="F2" s="38"/>
      <c r="G2" s="38"/>
    </row>
    <row r="3" spans="1:7" x14ac:dyDescent="0.25">
      <c r="A3" s="20">
        <v>1946</v>
      </c>
      <c r="B3" s="38"/>
      <c r="C3" s="38"/>
      <c r="D3" s="38"/>
      <c r="E3" s="38"/>
      <c r="F3" s="38"/>
      <c r="G3" s="38"/>
    </row>
    <row r="4" spans="1:7" x14ac:dyDescent="0.25">
      <c r="A4" s="20">
        <v>1947</v>
      </c>
      <c r="B4" s="38"/>
      <c r="C4" s="38"/>
      <c r="D4" s="38"/>
      <c r="E4" s="38"/>
      <c r="F4" s="38"/>
      <c r="G4" s="38"/>
    </row>
    <row r="5" spans="1:7" x14ac:dyDescent="0.25">
      <c r="A5" s="20">
        <v>1948</v>
      </c>
      <c r="B5" s="38"/>
      <c r="C5" s="38"/>
      <c r="D5" s="38"/>
      <c r="E5" s="38"/>
      <c r="F5" s="38"/>
      <c r="G5" s="38"/>
    </row>
    <row r="6" spans="1:7" x14ac:dyDescent="0.25">
      <c r="A6" s="20">
        <v>1949</v>
      </c>
      <c r="B6" s="38"/>
      <c r="C6" s="38"/>
      <c r="D6" s="38"/>
      <c r="E6" s="38"/>
      <c r="F6" s="38"/>
      <c r="G6" s="38"/>
    </row>
    <row r="7" spans="1:7" x14ac:dyDescent="0.25">
      <c r="A7" s="20">
        <v>1950</v>
      </c>
      <c r="B7" s="38"/>
      <c r="C7" s="38"/>
      <c r="D7" s="38"/>
      <c r="E7" s="38"/>
      <c r="F7" s="38"/>
      <c r="G7" s="38"/>
    </row>
    <row r="8" spans="1:7" x14ac:dyDescent="0.25">
      <c r="A8" s="20">
        <v>1951</v>
      </c>
      <c r="B8" s="38"/>
      <c r="C8" s="38"/>
      <c r="D8" s="38"/>
      <c r="E8" s="38"/>
      <c r="F8" s="38"/>
      <c r="G8" s="38"/>
    </row>
    <row r="9" spans="1:7" x14ac:dyDescent="0.25">
      <c r="A9" s="20">
        <v>1952</v>
      </c>
      <c r="B9" s="38"/>
      <c r="C9" s="38"/>
      <c r="D9" s="38"/>
      <c r="E9" s="38"/>
      <c r="F9" s="38"/>
      <c r="G9" s="38"/>
    </row>
    <row r="10" spans="1:7" x14ac:dyDescent="0.25">
      <c r="A10" s="20">
        <v>1953</v>
      </c>
      <c r="B10" s="38"/>
      <c r="C10" s="38"/>
      <c r="D10" s="38"/>
      <c r="E10" s="38"/>
      <c r="F10" s="38"/>
      <c r="G10" s="38"/>
    </row>
    <row r="11" spans="1:7" x14ac:dyDescent="0.25">
      <c r="A11" s="20">
        <v>1954</v>
      </c>
      <c r="B11" s="38"/>
      <c r="C11" s="38"/>
      <c r="D11" s="38"/>
      <c r="E11" s="38"/>
      <c r="F11" s="38"/>
      <c r="G11" s="38"/>
    </row>
    <row r="12" spans="1:7" x14ac:dyDescent="0.25">
      <c r="A12" s="20">
        <v>1955</v>
      </c>
      <c r="B12" s="38"/>
      <c r="C12" s="38"/>
      <c r="D12" s="38"/>
      <c r="E12" s="38"/>
      <c r="F12" s="38"/>
      <c r="G12" s="38"/>
    </row>
    <row r="13" spans="1:7" x14ac:dyDescent="0.25">
      <c r="A13" s="20">
        <v>1956</v>
      </c>
      <c r="B13" s="38"/>
      <c r="C13" s="38"/>
      <c r="D13" s="38"/>
      <c r="E13" s="38"/>
      <c r="F13" s="38"/>
      <c r="G13" s="38"/>
    </row>
    <row r="14" spans="1:7" x14ac:dyDescent="0.25">
      <c r="A14" s="20">
        <v>1957</v>
      </c>
      <c r="B14" s="38"/>
      <c r="C14" s="38"/>
      <c r="D14" s="38"/>
      <c r="E14" s="38"/>
      <c r="F14" s="38"/>
      <c r="G14" s="38"/>
    </row>
    <row r="15" spans="1:7" x14ac:dyDescent="0.25">
      <c r="A15" s="20">
        <v>1958</v>
      </c>
      <c r="B15" s="8">
        <v>4.7309999999999999</v>
      </c>
      <c r="C15" s="8">
        <v>2.5950000000000002</v>
      </c>
      <c r="D15" s="8">
        <f>0.051+0.483</f>
        <v>0.53400000000000003</v>
      </c>
      <c r="E15" s="8">
        <v>1.0289999999999999</v>
      </c>
      <c r="F15" s="8">
        <v>0.02</v>
      </c>
      <c r="G15" s="8">
        <v>6.6000000000000003E-2</v>
      </c>
    </row>
    <row r="16" spans="1:7" x14ac:dyDescent="0.25">
      <c r="A16" s="20">
        <v>1959</v>
      </c>
      <c r="B16" s="38"/>
      <c r="C16" s="38"/>
      <c r="D16" s="38"/>
      <c r="E16" s="38"/>
      <c r="F16" s="38"/>
      <c r="G16" s="38"/>
    </row>
    <row r="17" spans="1:8" x14ac:dyDescent="0.25">
      <c r="A17" s="20">
        <v>1960</v>
      </c>
      <c r="B17" s="38"/>
      <c r="C17" s="38">
        <v>11</v>
      </c>
      <c r="D17" s="38">
        <v>1</v>
      </c>
      <c r="E17" s="38">
        <v>2</v>
      </c>
      <c r="F17" s="38">
        <v>0</v>
      </c>
      <c r="G17" s="38">
        <v>0</v>
      </c>
      <c r="H17" s="23"/>
    </row>
    <row r="18" spans="1:8" x14ac:dyDescent="0.25">
      <c r="A18" s="20">
        <v>1961</v>
      </c>
      <c r="B18" s="38"/>
      <c r="C18" s="38">
        <v>3</v>
      </c>
      <c r="D18" s="38">
        <v>1</v>
      </c>
      <c r="E18" s="38">
        <v>1</v>
      </c>
      <c r="F18" s="38">
        <v>0</v>
      </c>
      <c r="G18" s="38">
        <v>1</v>
      </c>
      <c r="H18" s="23"/>
    </row>
    <row r="19" spans="1:8" x14ac:dyDescent="0.25">
      <c r="A19" s="20">
        <v>1962</v>
      </c>
      <c r="B19" s="38"/>
      <c r="C19" s="38">
        <v>7</v>
      </c>
      <c r="D19" s="38">
        <v>2</v>
      </c>
      <c r="E19" s="38">
        <v>2</v>
      </c>
      <c r="F19" s="38">
        <v>0</v>
      </c>
      <c r="G19" s="38">
        <v>1</v>
      </c>
      <c r="H19" s="23"/>
    </row>
    <row r="20" spans="1:8" x14ac:dyDescent="0.25">
      <c r="A20" s="20">
        <v>1963</v>
      </c>
      <c r="B20" s="38"/>
      <c r="C20" s="38">
        <v>1</v>
      </c>
      <c r="D20" s="38">
        <v>4</v>
      </c>
      <c r="E20" s="38">
        <v>2</v>
      </c>
      <c r="F20" s="38">
        <v>0</v>
      </c>
      <c r="G20" s="38">
        <v>1</v>
      </c>
      <c r="H20" s="23"/>
    </row>
    <row r="21" spans="1:8" x14ac:dyDescent="0.25">
      <c r="A21" s="20">
        <v>1964</v>
      </c>
      <c r="B21" s="8">
        <v>22.033999999999999</v>
      </c>
      <c r="C21" s="38">
        <v>6</v>
      </c>
      <c r="D21" s="38">
        <v>12</v>
      </c>
      <c r="E21" s="38">
        <v>2</v>
      </c>
      <c r="F21" s="38">
        <v>0</v>
      </c>
      <c r="G21" s="38">
        <v>1</v>
      </c>
      <c r="H21" s="23"/>
    </row>
    <row r="22" spans="1:8" x14ac:dyDescent="0.25">
      <c r="A22" s="20">
        <v>1965</v>
      </c>
      <c r="B22" s="8">
        <v>24.206</v>
      </c>
      <c r="C22" s="38">
        <v>7</v>
      </c>
      <c r="D22" s="38">
        <v>14</v>
      </c>
      <c r="E22" s="38">
        <v>2</v>
      </c>
      <c r="F22" s="38">
        <v>0</v>
      </c>
      <c r="G22" s="38">
        <v>1</v>
      </c>
      <c r="H22" s="23"/>
    </row>
    <row r="23" spans="1:8" x14ac:dyDescent="0.25">
      <c r="A23" s="20">
        <v>1966</v>
      </c>
      <c r="B23" s="38"/>
      <c r="C23" s="38">
        <v>14</v>
      </c>
      <c r="D23" s="38">
        <v>16</v>
      </c>
      <c r="E23" s="38">
        <v>2</v>
      </c>
      <c r="F23" s="38">
        <v>0</v>
      </c>
      <c r="G23" s="38">
        <v>2</v>
      </c>
      <c r="H23" s="23"/>
    </row>
    <row r="24" spans="1:8" x14ac:dyDescent="0.25">
      <c r="A24" s="20">
        <v>1967</v>
      </c>
      <c r="B24" s="38"/>
      <c r="C24" s="38">
        <v>19</v>
      </c>
      <c r="D24" s="38">
        <v>5</v>
      </c>
      <c r="E24" s="38">
        <v>2</v>
      </c>
      <c r="F24" s="38">
        <v>0</v>
      </c>
      <c r="G24" s="38">
        <v>3</v>
      </c>
      <c r="H24" s="23"/>
    </row>
    <row r="25" spans="1:8" x14ac:dyDescent="0.25">
      <c r="A25" s="20">
        <v>1968</v>
      </c>
      <c r="B25" s="38"/>
      <c r="C25" s="38">
        <v>18</v>
      </c>
      <c r="D25" s="38">
        <v>10</v>
      </c>
      <c r="E25" s="38">
        <v>3</v>
      </c>
      <c r="F25" s="38">
        <v>0</v>
      </c>
      <c r="G25" s="38">
        <v>2</v>
      </c>
      <c r="H25" s="23"/>
    </row>
    <row r="26" spans="1:8" x14ac:dyDescent="0.25">
      <c r="A26" s="20">
        <v>1969</v>
      </c>
      <c r="B26" s="38"/>
      <c r="C26" s="38">
        <v>11</v>
      </c>
      <c r="D26" s="38">
        <v>16</v>
      </c>
      <c r="E26" s="38">
        <v>3</v>
      </c>
      <c r="F26" s="38">
        <v>0</v>
      </c>
      <c r="G26" s="38">
        <v>5</v>
      </c>
      <c r="H26" s="23"/>
    </row>
    <row r="27" spans="1:8" x14ac:dyDescent="0.25">
      <c r="A27" s="20">
        <v>1970</v>
      </c>
      <c r="B27" s="4">
        <f>30+7</f>
        <v>37</v>
      </c>
      <c r="C27" s="38">
        <v>8</v>
      </c>
      <c r="D27" s="38">
        <v>19</v>
      </c>
      <c r="E27" s="38">
        <v>3</v>
      </c>
      <c r="F27" s="38">
        <v>0</v>
      </c>
      <c r="G27" s="38">
        <v>6</v>
      </c>
      <c r="H27" s="23"/>
    </row>
    <row r="28" spans="1:8" x14ac:dyDescent="0.25">
      <c r="A28" s="20">
        <v>1971</v>
      </c>
      <c r="B28" s="4"/>
      <c r="C28" s="38">
        <v>6</v>
      </c>
      <c r="D28" s="38">
        <v>19</v>
      </c>
      <c r="E28" s="38">
        <v>3</v>
      </c>
      <c r="F28" s="38">
        <v>0</v>
      </c>
      <c r="G28" s="38">
        <v>7</v>
      </c>
      <c r="H28" s="23"/>
    </row>
    <row r="29" spans="1:8" x14ac:dyDescent="0.25">
      <c r="A29" s="20">
        <v>1972</v>
      </c>
      <c r="B29" s="4"/>
      <c r="C29" s="38">
        <v>13</v>
      </c>
      <c r="D29" s="38">
        <v>21</v>
      </c>
      <c r="E29" s="38">
        <v>4</v>
      </c>
      <c r="F29" s="38">
        <v>0</v>
      </c>
      <c r="G29" s="38">
        <v>5</v>
      </c>
      <c r="H29" s="23"/>
    </row>
    <row r="30" spans="1:8" x14ac:dyDescent="0.25">
      <c r="A30" s="20">
        <v>1973</v>
      </c>
      <c r="B30" s="4"/>
      <c r="C30" s="38">
        <v>21</v>
      </c>
      <c r="D30" s="38">
        <v>20</v>
      </c>
      <c r="E30" s="38">
        <v>8</v>
      </c>
      <c r="F30" s="38">
        <v>0</v>
      </c>
      <c r="G30" s="38">
        <v>7</v>
      </c>
      <c r="H30" s="23"/>
    </row>
    <row r="31" spans="1:8" x14ac:dyDescent="0.25">
      <c r="A31" s="20">
        <v>1974</v>
      </c>
      <c r="B31" s="4"/>
      <c r="C31" s="38">
        <v>25</v>
      </c>
      <c r="D31" s="38">
        <v>20</v>
      </c>
      <c r="E31" s="38">
        <v>6</v>
      </c>
      <c r="F31" s="38">
        <v>0</v>
      </c>
      <c r="G31" s="38">
        <v>4</v>
      </c>
      <c r="H31" s="23"/>
    </row>
    <row r="32" spans="1:8" x14ac:dyDescent="0.25">
      <c r="A32" s="20">
        <v>1975</v>
      </c>
      <c r="B32" s="4"/>
      <c r="C32" s="38">
        <v>26</v>
      </c>
      <c r="D32" s="38">
        <v>15</v>
      </c>
      <c r="E32" s="38">
        <v>5</v>
      </c>
      <c r="F32" s="38">
        <v>1</v>
      </c>
      <c r="G32" s="38">
        <v>5</v>
      </c>
      <c r="H32" s="23"/>
    </row>
    <row r="33" spans="1:8" x14ac:dyDescent="0.25">
      <c r="A33" s="20">
        <v>1976</v>
      </c>
      <c r="B33" s="4"/>
      <c r="C33" s="38">
        <v>43</v>
      </c>
      <c r="D33" s="38">
        <v>19</v>
      </c>
      <c r="E33" s="38">
        <v>12</v>
      </c>
      <c r="F33" s="38">
        <v>2</v>
      </c>
      <c r="G33" s="38">
        <v>6</v>
      </c>
      <c r="H33" s="23"/>
    </row>
    <row r="34" spans="1:8" x14ac:dyDescent="0.25">
      <c r="A34" s="20">
        <v>1977</v>
      </c>
      <c r="B34" s="4"/>
      <c r="C34" s="38">
        <v>57</v>
      </c>
      <c r="D34" s="38">
        <v>17</v>
      </c>
      <c r="E34" s="38">
        <v>10</v>
      </c>
      <c r="F34" s="38">
        <v>3</v>
      </c>
      <c r="G34" s="38">
        <v>7</v>
      </c>
      <c r="H34" s="23"/>
    </row>
    <row r="35" spans="1:8" x14ac:dyDescent="0.25">
      <c r="A35" s="20">
        <v>1978</v>
      </c>
      <c r="B35" s="4"/>
      <c r="C35" s="38">
        <v>55</v>
      </c>
      <c r="D35" s="38">
        <v>15</v>
      </c>
      <c r="E35" s="38">
        <v>7</v>
      </c>
      <c r="F35" s="38">
        <v>5</v>
      </c>
      <c r="G35" s="38">
        <v>6</v>
      </c>
      <c r="H35" s="23"/>
    </row>
    <row r="36" spans="1:8" x14ac:dyDescent="0.25">
      <c r="A36" s="20">
        <v>1979</v>
      </c>
      <c r="B36" s="4"/>
      <c r="C36" s="38">
        <v>78</v>
      </c>
      <c r="D36" s="38">
        <v>8</v>
      </c>
      <c r="E36" s="38">
        <v>9</v>
      </c>
      <c r="F36" s="38">
        <v>6</v>
      </c>
      <c r="G36" s="38">
        <v>7</v>
      </c>
      <c r="H36" s="23"/>
    </row>
    <row r="37" spans="1:8" x14ac:dyDescent="0.25">
      <c r="A37" s="20">
        <v>1980</v>
      </c>
      <c r="B37" s="4"/>
      <c r="C37" s="38">
        <v>97</v>
      </c>
      <c r="D37" s="38">
        <v>7</v>
      </c>
      <c r="E37" s="38">
        <v>8</v>
      </c>
      <c r="F37" s="38">
        <v>9</v>
      </c>
      <c r="G37" s="38">
        <v>7</v>
      </c>
      <c r="H37" s="23"/>
    </row>
    <row r="38" spans="1:8" x14ac:dyDescent="0.25">
      <c r="A38" s="20">
        <v>1981</v>
      </c>
      <c r="B38" s="4"/>
      <c r="C38" s="38">
        <v>98</v>
      </c>
      <c r="D38" s="38">
        <v>6</v>
      </c>
      <c r="E38" s="38">
        <v>5</v>
      </c>
      <c r="F38" s="38">
        <v>8</v>
      </c>
      <c r="G38" s="38">
        <v>6</v>
      </c>
      <c r="H38" s="23"/>
    </row>
    <row r="39" spans="1:8" x14ac:dyDescent="0.25">
      <c r="A39" s="20">
        <v>1982</v>
      </c>
      <c r="B39" s="4">
        <f>154+17</f>
        <v>171</v>
      </c>
      <c r="C39" s="38">
        <v>140</v>
      </c>
      <c r="D39" s="38">
        <v>7</v>
      </c>
      <c r="E39" s="38">
        <v>7</v>
      </c>
      <c r="F39" s="38">
        <v>7</v>
      </c>
      <c r="G39" s="38">
        <v>6</v>
      </c>
      <c r="H39" s="23"/>
    </row>
    <row r="40" spans="1:8" x14ac:dyDescent="0.25">
      <c r="A40" s="20">
        <v>1983</v>
      </c>
      <c r="B40" s="4">
        <f>138+17</f>
        <v>155</v>
      </c>
      <c r="C40" s="38">
        <v>126</v>
      </c>
      <c r="D40" s="38">
        <v>7</v>
      </c>
      <c r="E40" s="38">
        <v>5</v>
      </c>
      <c r="F40" s="38">
        <v>6</v>
      </c>
      <c r="G40" s="38">
        <v>7</v>
      </c>
      <c r="H40" s="23"/>
    </row>
    <row r="41" spans="1:8" x14ac:dyDescent="0.25">
      <c r="A41" s="20">
        <v>1984</v>
      </c>
      <c r="B41" s="4">
        <f>118+18</f>
        <v>136</v>
      </c>
      <c r="C41" s="38">
        <v>103</v>
      </c>
      <c r="D41" s="38">
        <v>8</v>
      </c>
      <c r="E41" s="38">
        <v>7</v>
      </c>
      <c r="F41" s="38">
        <v>5</v>
      </c>
      <c r="G41" s="38">
        <v>9</v>
      </c>
      <c r="H41" s="23"/>
    </row>
    <row r="42" spans="1:8" x14ac:dyDescent="0.25">
      <c r="A42" s="20">
        <v>1985</v>
      </c>
      <c r="B42" s="4">
        <f>131+20</f>
        <v>151</v>
      </c>
      <c r="C42" s="38">
        <v>118</v>
      </c>
      <c r="D42" s="38">
        <v>7</v>
      </c>
      <c r="E42" s="38">
        <v>6</v>
      </c>
      <c r="F42" s="38">
        <v>5</v>
      </c>
      <c r="G42" s="38">
        <v>11</v>
      </c>
      <c r="H42" s="23"/>
    </row>
    <row r="43" spans="1:8" x14ac:dyDescent="0.25">
      <c r="A43" s="20">
        <v>1986</v>
      </c>
      <c r="B43" s="4">
        <f>136+24</f>
        <v>160</v>
      </c>
      <c r="C43" s="38">
        <v>125</v>
      </c>
      <c r="D43" s="38">
        <v>5</v>
      </c>
      <c r="E43" s="38">
        <v>6</v>
      </c>
      <c r="F43" s="38">
        <v>6</v>
      </c>
      <c r="G43" s="38">
        <v>15</v>
      </c>
      <c r="H43" s="23"/>
    </row>
    <row r="44" spans="1:8" x14ac:dyDescent="0.25">
      <c r="A44" s="20">
        <v>1987</v>
      </c>
      <c r="B44" s="38"/>
      <c r="C44" s="38">
        <v>155</v>
      </c>
      <c r="D44" s="38">
        <v>6</v>
      </c>
      <c r="E44" s="38">
        <v>5</v>
      </c>
      <c r="F44" s="38">
        <v>6</v>
      </c>
      <c r="G44" s="38">
        <v>19</v>
      </c>
      <c r="H44" s="23"/>
    </row>
    <row r="45" spans="1:8" x14ac:dyDescent="0.25">
      <c r="A45" s="20">
        <v>1988</v>
      </c>
      <c r="B45" s="38"/>
      <c r="C45" s="38">
        <v>142</v>
      </c>
      <c r="D45" s="38">
        <v>7</v>
      </c>
      <c r="E45" s="38">
        <v>6</v>
      </c>
      <c r="F45" s="38">
        <v>6</v>
      </c>
      <c r="G45" s="38">
        <v>33</v>
      </c>
      <c r="H45" s="23"/>
    </row>
    <row r="46" spans="1:8" x14ac:dyDescent="0.25">
      <c r="A46" s="20">
        <v>1989</v>
      </c>
      <c r="B46" s="38"/>
      <c r="C46" s="38">
        <v>142</v>
      </c>
      <c r="D46" s="38">
        <v>8</v>
      </c>
      <c r="E46" s="38">
        <v>5</v>
      </c>
      <c r="F46" s="38">
        <v>7</v>
      </c>
      <c r="G46" s="38">
        <v>36</v>
      </c>
      <c r="H46" s="23"/>
    </row>
    <row r="47" spans="1:8" x14ac:dyDescent="0.25">
      <c r="A47" s="20">
        <v>1990</v>
      </c>
      <c r="B47" s="38"/>
      <c r="C47" s="38">
        <v>124</v>
      </c>
      <c r="D47" s="38">
        <v>11</v>
      </c>
      <c r="E47" s="38">
        <v>7</v>
      </c>
      <c r="F47" s="38">
        <v>8</v>
      </c>
      <c r="G47" s="38">
        <v>30</v>
      </c>
      <c r="H47" s="23"/>
    </row>
    <row r="48" spans="1:8" x14ac:dyDescent="0.25">
      <c r="A48" s="20">
        <v>1991</v>
      </c>
      <c r="B48" s="38"/>
      <c r="C48" s="38">
        <v>147</v>
      </c>
      <c r="D48" s="38">
        <v>10</v>
      </c>
      <c r="E48" s="38">
        <v>6</v>
      </c>
      <c r="F48" s="38">
        <v>11</v>
      </c>
      <c r="G48" s="38">
        <v>28</v>
      </c>
      <c r="H48" s="23"/>
    </row>
    <row r="49" spans="1:8" x14ac:dyDescent="0.25">
      <c r="A49" s="20">
        <v>1992</v>
      </c>
      <c r="B49" s="38"/>
      <c r="C49" s="38">
        <v>166</v>
      </c>
      <c r="D49" s="38">
        <v>10</v>
      </c>
      <c r="E49" s="38">
        <v>6</v>
      </c>
      <c r="F49" s="38">
        <v>10</v>
      </c>
      <c r="G49" s="38">
        <v>29</v>
      </c>
      <c r="H49" s="23"/>
    </row>
    <row r="50" spans="1:8" x14ac:dyDescent="0.25">
      <c r="A50" s="20">
        <v>1993</v>
      </c>
      <c r="B50" s="38"/>
      <c r="C50" s="38">
        <v>106</v>
      </c>
      <c r="D50" s="38">
        <v>10</v>
      </c>
      <c r="E50" s="38">
        <v>8</v>
      </c>
      <c r="F50" s="38">
        <v>6</v>
      </c>
      <c r="G50" s="38">
        <v>25</v>
      </c>
      <c r="H50" s="23"/>
    </row>
    <row r="51" spans="1:8" x14ac:dyDescent="0.25">
      <c r="A51" s="20">
        <v>1994</v>
      </c>
      <c r="B51" s="38"/>
      <c r="C51" s="39"/>
      <c r="D51" s="39"/>
      <c r="E51" s="39"/>
      <c r="F51" s="39"/>
      <c r="G51" s="39"/>
    </row>
    <row r="52" spans="1:8" x14ac:dyDescent="0.25">
      <c r="A52" s="20">
        <v>1995</v>
      </c>
      <c r="B52" s="38"/>
      <c r="C52" s="39"/>
      <c r="D52" s="39"/>
      <c r="E52" s="39"/>
      <c r="F52" s="39"/>
      <c r="G52" s="39"/>
    </row>
    <row r="53" spans="1:8" x14ac:dyDescent="0.25">
      <c r="A53" s="20">
        <v>1996</v>
      </c>
      <c r="B53" s="38"/>
      <c r="C53" s="39"/>
      <c r="D53" s="39"/>
      <c r="E53" s="39"/>
      <c r="F53" s="39"/>
      <c r="G53" s="39"/>
    </row>
    <row r="54" spans="1:8" x14ac:dyDescent="0.25">
      <c r="A54" s="20">
        <v>1997</v>
      </c>
      <c r="B54" s="38"/>
      <c r="C54" s="38"/>
      <c r="D54" s="38"/>
      <c r="E54" s="38"/>
      <c r="F54" s="38"/>
      <c r="G54" s="38"/>
    </row>
    <row r="55" spans="1:8" x14ac:dyDescent="0.25">
      <c r="A55" s="20">
        <v>1998</v>
      </c>
      <c r="B55" s="38"/>
      <c r="C55" s="39"/>
      <c r="D55" s="39"/>
      <c r="E55" s="39"/>
      <c r="F55" s="39"/>
      <c r="G55" s="39"/>
    </row>
    <row r="56" spans="1:8" x14ac:dyDescent="0.25">
      <c r="A56" s="20">
        <v>1999</v>
      </c>
      <c r="B56" s="38"/>
      <c r="C56" s="39"/>
      <c r="D56" s="39"/>
      <c r="E56" s="39"/>
      <c r="F56" s="39"/>
      <c r="G56" s="39"/>
    </row>
    <row r="57" spans="1:8" x14ac:dyDescent="0.25">
      <c r="A57" s="20">
        <v>2000</v>
      </c>
      <c r="B57" s="38"/>
      <c r="C57" s="39"/>
      <c r="D57" s="39"/>
      <c r="E57" s="39"/>
      <c r="F57" s="39"/>
      <c r="G57" s="39"/>
    </row>
    <row r="58" spans="1:8" x14ac:dyDescent="0.25">
      <c r="A58" s="20">
        <v>2001</v>
      </c>
      <c r="B58" s="38"/>
      <c r="C58" s="39"/>
      <c r="D58" s="39"/>
      <c r="E58" s="39"/>
      <c r="F58" s="39"/>
      <c r="G58" s="39"/>
    </row>
    <row r="59" spans="1:8" x14ac:dyDescent="0.25">
      <c r="A59" s="20">
        <v>2002</v>
      </c>
      <c r="B59" s="38"/>
      <c r="C59" s="39"/>
      <c r="D59" s="39"/>
      <c r="E59" s="39"/>
      <c r="F59" s="39"/>
      <c r="G59" s="39"/>
    </row>
    <row r="60" spans="1:8" x14ac:dyDescent="0.25">
      <c r="A60" s="20">
        <v>2003</v>
      </c>
      <c r="B60" s="38"/>
      <c r="C60" s="39"/>
      <c r="D60" s="39"/>
      <c r="E60" s="39"/>
      <c r="F60" s="39"/>
      <c r="G60" s="39"/>
    </row>
    <row r="61" spans="1:8" x14ac:dyDescent="0.25">
      <c r="A61" s="20">
        <v>2004</v>
      </c>
      <c r="B61" s="38">
        <v>536.70000000000005</v>
      </c>
      <c r="C61" s="38">
        <v>376.9</v>
      </c>
      <c r="D61" s="38">
        <v>3.3</v>
      </c>
      <c r="E61" s="38">
        <v>6.6</v>
      </c>
      <c r="F61" s="38">
        <v>10.8</v>
      </c>
      <c r="G61" s="38">
        <v>117.4</v>
      </c>
    </row>
    <row r="62" spans="1:8" x14ac:dyDescent="0.25">
      <c r="A62" s="20">
        <v>2005</v>
      </c>
      <c r="B62" s="38">
        <v>527</v>
      </c>
      <c r="C62" s="38">
        <v>345.6</v>
      </c>
      <c r="D62" s="38">
        <v>3.3</v>
      </c>
      <c r="E62" s="38">
        <v>4.5</v>
      </c>
      <c r="F62" s="38">
        <v>15.1</v>
      </c>
      <c r="G62" s="38">
        <v>136.80000000000001</v>
      </c>
    </row>
    <row r="63" spans="1:8" x14ac:dyDescent="0.25">
      <c r="A63" s="20">
        <v>2006</v>
      </c>
      <c r="B63" s="38"/>
      <c r="C63" s="39"/>
      <c r="D63" s="39"/>
      <c r="E63" s="39"/>
      <c r="F63" s="39"/>
      <c r="G63" s="39"/>
    </row>
    <row r="64" spans="1:8" x14ac:dyDescent="0.25">
      <c r="A64" s="20">
        <v>2007</v>
      </c>
      <c r="B64" s="38"/>
      <c r="C64" s="39"/>
      <c r="D64" s="39"/>
      <c r="E64" s="39"/>
      <c r="F64" s="39"/>
      <c r="G64" s="39"/>
    </row>
    <row r="65" spans="1:7" x14ac:dyDescent="0.25">
      <c r="A65" s="20">
        <v>2008</v>
      </c>
      <c r="B65" s="38"/>
      <c r="C65" s="38"/>
      <c r="D65" s="38"/>
      <c r="E65" s="38"/>
      <c r="F65" s="38"/>
      <c r="G65" s="38"/>
    </row>
    <row r="66" spans="1:7" x14ac:dyDescent="0.25">
      <c r="A66" s="20">
        <v>2009</v>
      </c>
      <c r="B66" s="38"/>
      <c r="C66" s="38"/>
      <c r="D66" s="38"/>
      <c r="E66" s="38"/>
      <c r="F66" s="38"/>
      <c r="G66" s="38"/>
    </row>
    <row r="67" spans="1:7" x14ac:dyDescent="0.25">
      <c r="A67" s="20">
        <v>2010</v>
      </c>
      <c r="B67" s="8">
        <v>571.90513386202372</v>
      </c>
      <c r="C67" s="38"/>
      <c r="D67" s="38"/>
      <c r="E67" s="38"/>
      <c r="F67" s="38"/>
      <c r="G67" s="38"/>
    </row>
    <row r="68" spans="1:7" x14ac:dyDescent="0.25">
      <c r="A68" s="20">
        <v>2011</v>
      </c>
      <c r="B68" s="8">
        <v>628.06719933218051</v>
      </c>
      <c r="C68" s="38"/>
      <c r="D68" s="38"/>
      <c r="E68" s="38"/>
      <c r="F68" s="38"/>
      <c r="G68" s="38"/>
    </row>
    <row r="69" spans="1:7" x14ac:dyDescent="0.25">
      <c r="A69" s="20">
        <v>2012</v>
      </c>
      <c r="B69" s="8">
        <v>574.47814680102556</v>
      </c>
      <c r="C69" s="38"/>
      <c r="D69" s="38"/>
      <c r="E69" s="38"/>
      <c r="F69" s="38"/>
      <c r="G69" s="38"/>
    </row>
    <row r="70" spans="1:7" x14ac:dyDescent="0.25">
      <c r="A70" s="20">
        <v>2013</v>
      </c>
      <c r="B70" s="8">
        <v>641.19259435931076</v>
      </c>
      <c r="C70" s="38"/>
      <c r="D70" s="38"/>
      <c r="E70" s="38"/>
      <c r="F70" s="38"/>
      <c r="G70" s="38"/>
    </row>
    <row r="71" spans="1:7" x14ac:dyDescent="0.25">
      <c r="A71" s="20">
        <v>2014</v>
      </c>
      <c r="B71" s="8">
        <v>563.04318466400332</v>
      </c>
      <c r="C71" s="38"/>
      <c r="D71" s="38"/>
      <c r="E71" s="38"/>
      <c r="F71" s="38"/>
      <c r="G71" s="38"/>
    </row>
    <row r="72" spans="1:7" x14ac:dyDescent="0.25">
      <c r="A72" s="20">
        <v>2015</v>
      </c>
      <c r="B72" s="8">
        <v>519.47242263430917</v>
      </c>
      <c r="C72" s="38"/>
      <c r="D72" s="38"/>
      <c r="E72" s="38"/>
      <c r="F72" s="38"/>
      <c r="G72" s="38"/>
    </row>
    <row r="73" spans="1:7" x14ac:dyDescent="0.25">
      <c r="A73" s="20">
        <v>2016</v>
      </c>
      <c r="C73" s="38"/>
      <c r="D73" s="38"/>
      <c r="E73" s="38"/>
      <c r="F73" s="38"/>
      <c r="G73" s="38"/>
    </row>
    <row r="74" spans="1:7" x14ac:dyDescent="0.25">
      <c r="A74" s="20">
        <v>2017</v>
      </c>
      <c r="B74" s="38"/>
      <c r="C74" s="38"/>
      <c r="D74" s="38"/>
      <c r="E74" s="38"/>
      <c r="F74" s="38"/>
      <c r="G74" s="38"/>
    </row>
    <row r="75" spans="1:7" x14ac:dyDescent="0.25">
      <c r="A75" s="20">
        <v>2018</v>
      </c>
      <c r="B75" s="38"/>
      <c r="C75" s="38"/>
      <c r="D75" s="38"/>
      <c r="E75" s="38"/>
      <c r="F75" s="38"/>
      <c r="G75" s="38"/>
    </row>
    <row r="76" spans="1:7" x14ac:dyDescent="0.25">
      <c r="A76" s="20">
        <v>2019</v>
      </c>
      <c r="B76" s="38"/>
      <c r="C76" s="38"/>
      <c r="D76" s="38"/>
      <c r="E76" s="38"/>
      <c r="F76" s="38"/>
      <c r="G76" s="38"/>
    </row>
    <row r="77" spans="1:7" x14ac:dyDescent="0.25">
      <c r="A77" s="20">
        <v>2020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87BC-FAB8-4B3E-8393-9A15FDDF8E5E}">
  <sheetPr codeName="Sheet2"/>
  <dimension ref="A1:I88"/>
  <sheetViews>
    <sheetView zoomScale="70" zoomScaleNormal="7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C76" sqref="C76"/>
    </sheetView>
  </sheetViews>
  <sheetFormatPr defaultColWidth="13.5703125" defaultRowHeight="15" x14ac:dyDescent="0.25"/>
  <cols>
    <col min="1" max="1" width="7" style="2" customWidth="1"/>
    <col min="2" max="7" width="20.140625" style="8" customWidth="1"/>
    <col min="8" max="16384" width="13.5703125" style="6"/>
  </cols>
  <sheetData>
    <row r="1" spans="1:9" s="3" customFormat="1" x14ac:dyDescent="0.25">
      <c r="A1" s="27" t="s">
        <v>1</v>
      </c>
      <c r="B1" s="26" t="s">
        <v>2</v>
      </c>
      <c r="C1" s="26" t="s">
        <v>13</v>
      </c>
      <c r="D1" s="26" t="s">
        <v>14</v>
      </c>
      <c r="E1" s="26" t="s">
        <v>15</v>
      </c>
      <c r="F1" s="26" t="s">
        <v>5</v>
      </c>
      <c r="G1" s="26" t="s">
        <v>16</v>
      </c>
    </row>
    <row r="2" spans="1:9" s="1" customFormat="1" x14ac:dyDescent="0.25">
      <c r="A2" s="14">
        <v>1945</v>
      </c>
      <c r="B2" s="8"/>
      <c r="C2" s="8"/>
      <c r="D2" s="8"/>
      <c r="E2" s="8"/>
      <c r="F2" s="8"/>
      <c r="G2" s="8"/>
    </row>
    <row r="3" spans="1:9" s="1" customFormat="1" x14ac:dyDescent="0.25">
      <c r="A3" s="14">
        <v>1946</v>
      </c>
      <c r="B3" s="8"/>
      <c r="C3" s="8"/>
      <c r="D3" s="8"/>
      <c r="E3" s="8"/>
      <c r="F3" s="8"/>
      <c r="G3" s="8"/>
    </row>
    <row r="4" spans="1:9" s="1" customFormat="1" x14ac:dyDescent="0.25">
      <c r="A4" s="14">
        <v>1947</v>
      </c>
      <c r="B4" s="8"/>
      <c r="C4" s="8"/>
      <c r="D4" s="8"/>
      <c r="E4" s="8"/>
      <c r="F4" s="8"/>
      <c r="G4" s="8"/>
    </row>
    <row r="5" spans="1:9" s="1" customFormat="1" x14ac:dyDescent="0.25">
      <c r="A5" s="14">
        <v>1948</v>
      </c>
      <c r="B5" s="8"/>
      <c r="C5" s="8"/>
      <c r="D5" s="8"/>
      <c r="E5" s="8"/>
      <c r="F5" s="8"/>
      <c r="G5" s="8"/>
    </row>
    <row r="6" spans="1:9" s="1" customFormat="1" x14ac:dyDescent="0.25">
      <c r="A6" s="14">
        <v>1949</v>
      </c>
      <c r="B6" s="8"/>
      <c r="C6" s="8"/>
      <c r="D6" s="8"/>
      <c r="E6" s="8"/>
      <c r="F6" s="8"/>
      <c r="G6" s="8"/>
    </row>
    <row r="7" spans="1:9" s="1" customFormat="1" x14ac:dyDescent="0.25">
      <c r="A7" s="14">
        <v>1950</v>
      </c>
      <c r="B7" s="8"/>
      <c r="C7" s="10"/>
      <c r="D7" s="10"/>
      <c r="E7" s="10"/>
      <c r="F7" s="10"/>
      <c r="G7" s="10"/>
    </row>
    <row r="8" spans="1:9" s="1" customFormat="1" x14ac:dyDescent="0.25">
      <c r="A8" s="14">
        <v>1951</v>
      </c>
      <c r="B8" s="8"/>
      <c r="C8" s="10"/>
      <c r="D8" s="10"/>
      <c r="E8" s="10"/>
      <c r="F8" s="10"/>
      <c r="G8" s="10"/>
    </row>
    <row r="9" spans="1:9" s="1" customFormat="1" x14ac:dyDescent="0.25">
      <c r="A9" s="14">
        <v>1952</v>
      </c>
      <c r="B9" s="8"/>
      <c r="C9" s="10"/>
      <c r="D9" s="10"/>
      <c r="E9" s="10"/>
      <c r="F9" s="10"/>
      <c r="G9" s="10"/>
    </row>
    <row r="10" spans="1:9" s="1" customFormat="1" x14ac:dyDescent="0.25">
      <c r="A10" s="14">
        <v>1953</v>
      </c>
      <c r="B10" s="8">
        <f>12*17.961</f>
        <v>215.53199999999998</v>
      </c>
      <c r="C10" s="8">
        <v>47.539000000000001</v>
      </c>
      <c r="D10" s="8">
        <v>129.82300000000001</v>
      </c>
      <c r="E10" s="8">
        <v>24.427</v>
      </c>
      <c r="F10" s="8">
        <v>0.89</v>
      </c>
      <c r="G10" s="8">
        <v>1.1659999999999999</v>
      </c>
    </row>
    <row r="11" spans="1:9" s="1" customFormat="1" x14ac:dyDescent="0.25">
      <c r="A11" s="14">
        <v>1954</v>
      </c>
      <c r="B11" s="8">
        <f>12*20.025</f>
        <v>240.29999999999998</v>
      </c>
      <c r="C11" s="8">
        <f>12*3.454</f>
        <v>41.448</v>
      </c>
      <c r="D11" s="8">
        <f>12*12.018</f>
        <v>144.21600000000001</v>
      </c>
      <c r="E11" s="8">
        <f>12*2.584</f>
        <v>31.008000000000003</v>
      </c>
      <c r="F11" s="10"/>
      <c r="G11" s="8">
        <f>12*0.146</f>
        <v>1.7519999999999998</v>
      </c>
    </row>
    <row r="12" spans="1:9" s="1" customFormat="1" x14ac:dyDescent="0.25">
      <c r="A12" s="14">
        <v>1955</v>
      </c>
      <c r="B12" s="8">
        <f>12*27.272</f>
        <v>327.26400000000001</v>
      </c>
      <c r="C12" s="8">
        <f>12*4.237</f>
        <v>50.844000000000001</v>
      </c>
      <c r="D12" s="8">
        <f>12*15.289</f>
        <v>183.46799999999999</v>
      </c>
      <c r="E12" s="8">
        <f>12*3.438</f>
        <v>41.256</v>
      </c>
      <c r="F12" s="10"/>
      <c r="G12" s="8">
        <f>12*0.18</f>
        <v>2.16</v>
      </c>
    </row>
    <row r="13" spans="1:9" s="1" customFormat="1" x14ac:dyDescent="0.25">
      <c r="A13" s="14">
        <v>1956</v>
      </c>
      <c r="B13" s="8">
        <f>12*28.632</f>
        <v>343.584</v>
      </c>
      <c r="C13" s="8">
        <f>12*4.232</f>
        <v>50.784000000000006</v>
      </c>
      <c r="D13" s="8">
        <f>12*17.902</f>
        <v>214.82400000000001</v>
      </c>
      <c r="E13" s="8">
        <f>12*3.324</f>
        <v>39.887999999999998</v>
      </c>
      <c r="F13" s="10"/>
      <c r="G13" s="8">
        <f>12*0.291</f>
        <v>3.492</v>
      </c>
    </row>
    <row r="14" spans="1:9" s="1" customFormat="1" x14ac:dyDescent="0.25">
      <c r="A14" s="14">
        <v>1957</v>
      </c>
      <c r="B14" s="8">
        <f>12*24.209</f>
        <v>290.50799999999998</v>
      </c>
      <c r="C14" s="8">
        <f>12*4.028</f>
        <v>48.335999999999999</v>
      </c>
      <c r="D14" s="8">
        <f>12*14.816</f>
        <v>177.792</v>
      </c>
      <c r="E14" s="8">
        <f>12*3.621</f>
        <v>43.451999999999998</v>
      </c>
      <c r="F14" s="10"/>
      <c r="G14" s="8">
        <f>12*0.353</f>
        <v>4.2359999999999998</v>
      </c>
    </row>
    <row r="15" spans="1:9" s="1" customFormat="1" x14ac:dyDescent="0.25">
      <c r="A15" s="14">
        <v>1958</v>
      </c>
      <c r="B15" s="8">
        <f>12*27.366</f>
        <v>328.392</v>
      </c>
      <c r="C15" s="8">
        <f>12*3.898</f>
        <v>46.776000000000003</v>
      </c>
      <c r="D15" s="8">
        <f>12*17.217</f>
        <v>206.60399999999998</v>
      </c>
      <c r="E15" s="8">
        <f>12*3.773</f>
        <v>45.276000000000003</v>
      </c>
      <c r="F15" s="8">
        <f>12*0.5638</f>
        <v>6.7655999999999992</v>
      </c>
      <c r="G15" s="8">
        <f>12*0.333</f>
        <v>3.9960000000000004</v>
      </c>
      <c r="H15" s="11"/>
      <c r="I15" s="11"/>
    </row>
    <row r="16" spans="1:9" s="1" customFormat="1" x14ac:dyDescent="0.25">
      <c r="A16" s="14">
        <v>1959</v>
      </c>
      <c r="B16" s="8">
        <f>12*35.975</f>
        <v>431.70000000000005</v>
      </c>
      <c r="C16" s="8">
        <f>12*5.948</f>
        <v>71.376000000000005</v>
      </c>
      <c r="D16" s="8">
        <f>12*22.512</f>
        <v>270.14400000000001</v>
      </c>
      <c r="E16" s="8">
        <f>12*4.155</f>
        <v>49.86</v>
      </c>
      <c r="F16" s="10"/>
      <c r="G16" s="8">
        <f>12*0.399</f>
        <v>4.7880000000000003</v>
      </c>
      <c r="H16" s="11"/>
      <c r="I16" s="11"/>
    </row>
    <row r="17" spans="1:9" s="1" customFormat="1" x14ac:dyDescent="0.25">
      <c r="A17" s="14">
        <v>1960</v>
      </c>
      <c r="B17" s="8">
        <f>12*38.486</f>
        <v>461.83199999999999</v>
      </c>
      <c r="C17" s="8">
        <f>12*6.717</f>
        <v>80.603999999999999</v>
      </c>
      <c r="D17" s="8">
        <f>12*24.272</f>
        <v>291.26400000000001</v>
      </c>
      <c r="E17" s="8">
        <f>12*4.369</f>
        <v>52.427999999999997</v>
      </c>
      <c r="F17" s="8">
        <f>12*1.09</f>
        <v>13.080000000000002</v>
      </c>
      <c r="G17" s="8">
        <f>12*0.543</f>
        <v>6.516</v>
      </c>
      <c r="H17" s="11"/>
      <c r="I17" s="11"/>
    </row>
    <row r="18" spans="1:9" s="1" customFormat="1" x14ac:dyDescent="0.25">
      <c r="A18" s="14">
        <v>1961</v>
      </c>
      <c r="B18" s="8">
        <f>12*32.923</f>
        <v>395.07600000000002</v>
      </c>
      <c r="C18" s="8">
        <v>74</v>
      </c>
      <c r="D18" s="8">
        <v>238</v>
      </c>
      <c r="E18" s="8">
        <v>48</v>
      </c>
      <c r="F18" s="8">
        <v>17</v>
      </c>
      <c r="G18" s="8">
        <v>4</v>
      </c>
      <c r="H18" s="11"/>
      <c r="I18" s="11"/>
    </row>
    <row r="19" spans="1:9" s="1" customFormat="1" x14ac:dyDescent="0.25">
      <c r="A19" s="14">
        <v>1962</v>
      </c>
      <c r="B19" s="8">
        <f>12*39.034</f>
        <v>468.40800000000002</v>
      </c>
      <c r="C19" s="8">
        <v>75</v>
      </c>
      <c r="D19" s="8">
        <v>295</v>
      </c>
      <c r="E19" s="8">
        <v>55</v>
      </c>
      <c r="F19" s="8">
        <v>20</v>
      </c>
      <c r="G19" s="8">
        <v>9</v>
      </c>
      <c r="H19" s="11"/>
      <c r="I19" s="11"/>
    </row>
    <row r="20" spans="1:9" s="1" customFormat="1" x14ac:dyDescent="0.25">
      <c r="A20" s="14">
        <v>1963</v>
      </c>
      <c r="B20" s="8">
        <f>12*36.272</f>
        <v>435.26400000000001</v>
      </c>
      <c r="C20" s="8">
        <v>74</v>
      </c>
      <c r="D20" s="8">
        <v>254</v>
      </c>
      <c r="E20" s="8">
        <v>60</v>
      </c>
      <c r="F20" s="8">
        <v>21</v>
      </c>
      <c r="G20" s="8">
        <v>11</v>
      </c>
      <c r="H20" s="11"/>
      <c r="I20" s="11"/>
    </row>
    <row r="21" spans="1:9" s="1" customFormat="1" x14ac:dyDescent="0.25">
      <c r="A21" s="14">
        <v>1964</v>
      </c>
      <c r="B21" s="8">
        <f>12*40.991</f>
        <v>491.892</v>
      </c>
      <c r="C21" s="8">
        <v>79</v>
      </c>
      <c r="D21" s="8">
        <v>289</v>
      </c>
      <c r="E21" s="8">
        <v>69</v>
      </c>
      <c r="F21" s="8">
        <v>25</v>
      </c>
      <c r="G21" s="8">
        <v>11</v>
      </c>
      <c r="H21" s="11"/>
      <c r="I21" s="11"/>
    </row>
    <row r="22" spans="1:9" s="1" customFormat="1" x14ac:dyDescent="0.25">
      <c r="A22" s="14">
        <v>1965</v>
      </c>
      <c r="B22" s="8">
        <f>12*34.918</f>
        <v>419.01599999999996</v>
      </c>
      <c r="C22" s="8">
        <v>85</v>
      </c>
      <c r="D22" s="8">
        <v>199</v>
      </c>
      <c r="E22" s="8">
        <v>70</v>
      </c>
      <c r="F22" s="8">
        <v>34</v>
      </c>
      <c r="G22" s="8">
        <v>14</v>
      </c>
      <c r="H22" s="11"/>
      <c r="I22" s="11"/>
    </row>
    <row r="23" spans="1:9" s="1" customFormat="1" x14ac:dyDescent="0.25">
      <c r="A23" s="14">
        <v>1966</v>
      </c>
      <c r="B23" s="4"/>
      <c r="C23" s="8">
        <v>76</v>
      </c>
      <c r="D23" s="8">
        <v>187</v>
      </c>
      <c r="E23" s="8">
        <v>65</v>
      </c>
      <c r="F23" s="8">
        <v>32</v>
      </c>
      <c r="G23" s="8">
        <v>16</v>
      </c>
    </row>
    <row r="24" spans="1:9" s="1" customFormat="1" x14ac:dyDescent="0.25">
      <c r="A24" s="14">
        <v>1967</v>
      </c>
      <c r="B24" s="4"/>
      <c r="C24" s="8">
        <v>72</v>
      </c>
      <c r="D24" s="8">
        <v>177</v>
      </c>
      <c r="E24" s="8">
        <v>66</v>
      </c>
      <c r="F24" s="8">
        <v>36</v>
      </c>
      <c r="G24" s="8">
        <v>19</v>
      </c>
    </row>
    <row r="25" spans="1:9" s="1" customFormat="1" x14ac:dyDescent="0.25">
      <c r="A25" s="14">
        <v>1968</v>
      </c>
      <c r="B25" s="4"/>
      <c r="C25" s="8">
        <v>79</v>
      </c>
      <c r="D25" s="8">
        <v>221</v>
      </c>
      <c r="E25" s="8">
        <v>55</v>
      </c>
      <c r="F25" s="8">
        <v>37</v>
      </c>
      <c r="G25" s="8">
        <v>21</v>
      </c>
    </row>
    <row r="26" spans="1:9" s="1" customFormat="1" x14ac:dyDescent="0.25">
      <c r="A26" s="14">
        <v>1969</v>
      </c>
      <c r="B26" s="4"/>
      <c r="C26" s="8">
        <v>79</v>
      </c>
      <c r="D26" s="8">
        <v>233</v>
      </c>
      <c r="E26" s="8">
        <v>57</v>
      </c>
      <c r="F26" s="8">
        <v>42</v>
      </c>
      <c r="G26" s="8">
        <v>21</v>
      </c>
    </row>
    <row r="27" spans="1:9" s="1" customFormat="1" x14ac:dyDescent="0.25">
      <c r="A27" s="14">
        <v>1970</v>
      </c>
      <c r="B27" s="4">
        <f>479+92</f>
        <v>571</v>
      </c>
      <c r="C27" s="8">
        <v>150</v>
      </c>
      <c r="D27" s="8">
        <v>273</v>
      </c>
      <c r="E27" s="8">
        <v>56</v>
      </c>
      <c r="F27" s="8">
        <v>47</v>
      </c>
      <c r="G27" s="8">
        <v>25</v>
      </c>
    </row>
    <row r="28" spans="1:9" s="1" customFormat="1" x14ac:dyDescent="0.25">
      <c r="A28" s="14">
        <v>1971</v>
      </c>
      <c r="B28" s="4"/>
      <c r="C28" s="8">
        <v>161</v>
      </c>
      <c r="D28" s="8">
        <v>213</v>
      </c>
      <c r="E28" s="8">
        <v>51</v>
      </c>
      <c r="F28" s="8">
        <v>45</v>
      </c>
      <c r="G28" s="8">
        <v>28</v>
      </c>
    </row>
    <row r="29" spans="1:9" s="1" customFormat="1" x14ac:dyDescent="0.25">
      <c r="A29" s="14">
        <v>1972</v>
      </c>
      <c r="B29" s="4"/>
      <c r="C29" s="8">
        <v>192</v>
      </c>
      <c r="D29" s="8">
        <v>249</v>
      </c>
      <c r="E29" s="8">
        <v>57</v>
      </c>
      <c r="F29" s="8">
        <v>44</v>
      </c>
      <c r="G29" s="8">
        <v>27</v>
      </c>
    </row>
    <row r="30" spans="1:9" s="1" customFormat="1" x14ac:dyDescent="0.25">
      <c r="A30" s="14">
        <v>1973</v>
      </c>
      <c r="B30" s="4"/>
      <c r="C30" s="8">
        <v>176</v>
      </c>
      <c r="D30" s="8">
        <v>271</v>
      </c>
      <c r="E30" s="8">
        <v>53</v>
      </c>
      <c r="F30" s="8">
        <v>40</v>
      </c>
      <c r="G30" s="8">
        <v>25</v>
      </c>
    </row>
    <row r="31" spans="1:9" s="1" customFormat="1" x14ac:dyDescent="0.25">
      <c r="A31" s="14">
        <v>1974</v>
      </c>
      <c r="B31" s="4"/>
      <c r="C31" s="8">
        <v>149</v>
      </c>
      <c r="D31" s="8">
        <v>252</v>
      </c>
      <c r="E31" s="8">
        <v>56</v>
      </c>
      <c r="F31" s="8">
        <v>34</v>
      </c>
      <c r="G31" s="8">
        <v>24</v>
      </c>
    </row>
    <row r="32" spans="1:9" s="1" customFormat="1" x14ac:dyDescent="0.25">
      <c r="A32" s="14">
        <v>1975</v>
      </c>
      <c r="B32" s="4"/>
      <c r="C32" s="8">
        <v>134</v>
      </c>
      <c r="D32" s="8">
        <v>132</v>
      </c>
      <c r="E32" s="8">
        <v>38</v>
      </c>
      <c r="F32" s="8">
        <v>34</v>
      </c>
      <c r="G32" s="8">
        <v>20</v>
      </c>
    </row>
    <row r="33" spans="1:9" s="1" customFormat="1" x14ac:dyDescent="0.25">
      <c r="A33" s="14">
        <v>1976</v>
      </c>
      <c r="B33" s="4"/>
      <c r="C33" s="8">
        <v>264</v>
      </c>
      <c r="D33" s="8">
        <v>138</v>
      </c>
      <c r="E33" s="8">
        <v>44</v>
      </c>
      <c r="F33" s="8">
        <v>32</v>
      </c>
      <c r="G33" s="8">
        <v>27</v>
      </c>
    </row>
    <row r="34" spans="1:9" s="1" customFormat="1" x14ac:dyDescent="0.25">
      <c r="A34" s="14">
        <v>1977</v>
      </c>
      <c r="B34" s="4"/>
      <c r="C34" s="8">
        <v>347</v>
      </c>
      <c r="D34" s="8">
        <v>110</v>
      </c>
      <c r="E34" s="8">
        <v>39</v>
      </c>
      <c r="F34" s="8">
        <v>26</v>
      </c>
      <c r="G34" s="8">
        <v>26</v>
      </c>
    </row>
    <row r="35" spans="1:9" s="1" customFormat="1" x14ac:dyDescent="0.25">
      <c r="A35" s="14">
        <v>1978</v>
      </c>
      <c r="B35" s="4"/>
      <c r="C35" s="8">
        <v>423</v>
      </c>
      <c r="D35" s="8">
        <v>112</v>
      </c>
      <c r="E35" s="8">
        <v>37</v>
      </c>
      <c r="F35" s="8">
        <v>33</v>
      </c>
      <c r="G35" s="8">
        <v>28</v>
      </c>
    </row>
    <row r="36" spans="1:9" s="1" customFormat="1" x14ac:dyDescent="0.25">
      <c r="A36" s="14">
        <v>1979</v>
      </c>
      <c r="B36" s="4"/>
      <c r="C36" s="8">
        <v>449</v>
      </c>
      <c r="D36" s="8">
        <v>87</v>
      </c>
      <c r="E36" s="8">
        <v>41</v>
      </c>
      <c r="F36" s="8">
        <v>41</v>
      </c>
      <c r="G36" s="8">
        <v>28</v>
      </c>
    </row>
    <row r="37" spans="1:9" s="1" customFormat="1" x14ac:dyDescent="0.25">
      <c r="A37" s="14">
        <v>1980</v>
      </c>
      <c r="B37" s="4"/>
      <c r="C37" s="8">
        <v>472</v>
      </c>
      <c r="D37" s="8">
        <v>55</v>
      </c>
      <c r="E37" s="8">
        <v>49</v>
      </c>
      <c r="F37" s="8">
        <v>54</v>
      </c>
      <c r="G37" s="8">
        <v>27</v>
      </c>
    </row>
    <row r="38" spans="1:9" s="1" customFormat="1" x14ac:dyDescent="0.25">
      <c r="A38" s="14">
        <v>1981</v>
      </c>
      <c r="B38" s="4"/>
      <c r="C38" s="8">
        <v>419</v>
      </c>
      <c r="D38" s="8">
        <v>54</v>
      </c>
      <c r="E38" s="8">
        <v>46</v>
      </c>
      <c r="F38" s="8">
        <v>39</v>
      </c>
      <c r="G38" s="8">
        <v>28</v>
      </c>
      <c r="H38" s="11"/>
    </row>
    <row r="39" spans="1:9" s="1" customFormat="1" x14ac:dyDescent="0.25">
      <c r="A39" s="14">
        <v>1982</v>
      </c>
      <c r="B39" s="4">
        <f>600+108</f>
        <v>708</v>
      </c>
      <c r="C39" s="8">
        <v>527</v>
      </c>
      <c r="D39" s="8">
        <v>36</v>
      </c>
      <c r="E39" s="8">
        <v>38</v>
      </c>
      <c r="F39" s="8">
        <v>29</v>
      </c>
      <c r="G39" s="8">
        <v>29</v>
      </c>
      <c r="H39" s="11"/>
      <c r="I39" s="11"/>
    </row>
    <row r="40" spans="1:9" s="1" customFormat="1" x14ac:dyDescent="0.25">
      <c r="A40" s="14">
        <v>1983</v>
      </c>
      <c r="B40" s="4">
        <f>645+124</f>
        <v>769</v>
      </c>
      <c r="C40" s="8">
        <v>568</v>
      </c>
      <c r="D40" s="8">
        <v>39</v>
      </c>
      <c r="E40" s="8">
        <v>37</v>
      </c>
      <c r="F40" s="8">
        <v>25</v>
      </c>
      <c r="G40" s="8">
        <v>37</v>
      </c>
      <c r="H40" s="11"/>
      <c r="I40" s="11"/>
    </row>
    <row r="41" spans="1:9" s="1" customFormat="1" x14ac:dyDescent="0.25">
      <c r="A41" s="14">
        <v>1984</v>
      </c>
      <c r="B41" s="4">
        <f>718+142</f>
        <v>860</v>
      </c>
      <c r="C41" s="8">
        <v>634</v>
      </c>
      <c r="D41" s="8">
        <v>39</v>
      </c>
      <c r="E41" s="8">
        <v>45</v>
      </c>
      <c r="F41" s="8">
        <v>24</v>
      </c>
      <c r="G41" s="8">
        <v>42</v>
      </c>
      <c r="H41" s="11"/>
      <c r="I41" s="11"/>
    </row>
    <row r="42" spans="1:9" s="1" customFormat="1" x14ac:dyDescent="0.25">
      <c r="A42" s="14">
        <v>1985</v>
      </c>
      <c r="B42" s="4">
        <f>688+153</f>
        <v>841</v>
      </c>
      <c r="C42" s="8">
        <v>615</v>
      </c>
      <c r="D42" s="8">
        <v>33</v>
      </c>
      <c r="E42" s="8">
        <v>39</v>
      </c>
      <c r="F42" s="8">
        <v>27</v>
      </c>
      <c r="G42" s="8">
        <v>49</v>
      </c>
      <c r="H42" s="11"/>
      <c r="I42" s="11"/>
    </row>
    <row r="43" spans="1:9" s="1" customFormat="1" x14ac:dyDescent="0.25">
      <c r="A43" s="14">
        <v>1986</v>
      </c>
      <c r="B43" s="4">
        <f>726+167</f>
        <v>893</v>
      </c>
      <c r="C43" s="8">
        <v>633</v>
      </c>
      <c r="D43" s="8">
        <v>46</v>
      </c>
      <c r="E43" s="8">
        <v>48</v>
      </c>
      <c r="F43" s="8">
        <v>28</v>
      </c>
      <c r="G43" s="8">
        <v>59</v>
      </c>
      <c r="H43" s="11"/>
      <c r="I43" s="11"/>
    </row>
    <row r="44" spans="1:9" s="1" customFormat="1" x14ac:dyDescent="0.25">
      <c r="A44" s="14">
        <v>1987</v>
      </c>
      <c r="B44" s="4"/>
      <c r="C44" s="8">
        <v>675</v>
      </c>
      <c r="D44" s="8">
        <v>41</v>
      </c>
      <c r="E44" s="8">
        <v>54</v>
      </c>
      <c r="F44" s="8">
        <v>32</v>
      </c>
      <c r="G44" s="8">
        <v>74</v>
      </c>
      <c r="I44" s="11"/>
    </row>
    <row r="45" spans="1:9" s="1" customFormat="1" x14ac:dyDescent="0.25">
      <c r="A45" s="14">
        <v>1988</v>
      </c>
      <c r="B45" s="4"/>
      <c r="C45" s="8">
        <v>671</v>
      </c>
      <c r="D45" s="8">
        <v>27</v>
      </c>
      <c r="E45" s="8">
        <v>58</v>
      </c>
      <c r="F45" s="8">
        <v>37</v>
      </c>
      <c r="G45" s="8">
        <v>95</v>
      </c>
      <c r="I45" s="11"/>
    </row>
    <row r="46" spans="1:9" s="1" customFormat="1" x14ac:dyDescent="0.25">
      <c r="A46" s="14">
        <v>1989</v>
      </c>
      <c r="B46" s="4"/>
      <c r="C46" s="8">
        <v>850</v>
      </c>
      <c r="D46" s="8">
        <v>22</v>
      </c>
      <c r="E46" s="8">
        <v>61</v>
      </c>
      <c r="F46" s="8">
        <v>32</v>
      </c>
      <c r="G46" s="8">
        <v>111</v>
      </c>
      <c r="I46" s="11"/>
    </row>
    <row r="47" spans="1:9" s="1" customFormat="1" x14ac:dyDescent="0.25">
      <c r="A47" s="14">
        <v>1990</v>
      </c>
      <c r="B47" s="4"/>
      <c r="C47" s="8">
        <v>887</v>
      </c>
      <c r="D47" s="8">
        <v>12</v>
      </c>
      <c r="E47" s="8">
        <v>62</v>
      </c>
      <c r="F47" s="8">
        <v>30</v>
      </c>
      <c r="G47" s="8">
        <v>100</v>
      </c>
      <c r="I47" s="11"/>
    </row>
    <row r="48" spans="1:9" s="1" customFormat="1" x14ac:dyDescent="0.25">
      <c r="A48" s="14">
        <v>1991</v>
      </c>
      <c r="B48" s="4"/>
      <c r="C48" s="8">
        <v>765</v>
      </c>
      <c r="D48" s="8">
        <v>5</v>
      </c>
      <c r="E48" s="8">
        <v>66</v>
      </c>
      <c r="F48" s="8">
        <v>28</v>
      </c>
      <c r="G48" s="8">
        <v>93</v>
      </c>
      <c r="I48" s="11"/>
    </row>
    <row r="49" spans="1:9" s="1" customFormat="1" x14ac:dyDescent="0.25">
      <c r="A49" s="14">
        <v>1992</v>
      </c>
      <c r="B49" s="4"/>
      <c r="C49" s="8">
        <v>779</v>
      </c>
      <c r="D49" s="8">
        <v>7</v>
      </c>
      <c r="E49" s="8">
        <v>60</v>
      </c>
      <c r="F49" s="8">
        <v>26</v>
      </c>
      <c r="G49" s="8">
        <v>109</v>
      </c>
      <c r="I49" s="11"/>
    </row>
    <row r="50" spans="1:9" s="1" customFormat="1" x14ac:dyDescent="0.25">
      <c r="A50" s="14">
        <v>1993</v>
      </c>
      <c r="B50" s="4"/>
      <c r="C50" s="8">
        <v>866</v>
      </c>
      <c r="D50" s="8">
        <v>4</v>
      </c>
      <c r="E50" s="8">
        <v>58</v>
      </c>
      <c r="F50" s="8">
        <v>27</v>
      </c>
      <c r="G50" s="8">
        <v>110</v>
      </c>
      <c r="I50" s="11"/>
    </row>
    <row r="51" spans="1:9" s="1" customFormat="1" x14ac:dyDescent="0.25">
      <c r="A51" s="14">
        <v>1994</v>
      </c>
      <c r="B51" s="8"/>
      <c r="C51" s="10"/>
      <c r="D51" s="10"/>
      <c r="E51" s="10"/>
      <c r="F51" s="10"/>
      <c r="G51" s="10"/>
      <c r="I51" s="11"/>
    </row>
    <row r="52" spans="1:9" s="1" customFormat="1" x14ac:dyDescent="0.25">
      <c r="A52" s="14">
        <v>1995</v>
      </c>
      <c r="B52" s="8"/>
      <c r="C52" s="10"/>
      <c r="D52" s="10"/>
      <c r="E52" s="10"/>
      <c r="F52" s="10"/>
      <c r="G52" s="10"/>
      <c r="I52" s="11"/>
    </row>
    <row r="53" spans="1:9" s="1" customFormat="1" x14ac:dyDescent="0.25">
      <c r="A53" s="14">
        <v>1996</v>
      </c>
      <c r="B53" s="8"/>
      <c r="C53" s="10"/>
      <c r="D53" s="10"/>
      <c r="E53" s="10"/>
      <c r="F53" s="10"/>
      <c r="G53" s="10"/>
      <c r="I53" s="11"/>
    </row>
    <row r="54" spans="1:9" s="1" customFormat="1" x14ac:dyDescent="0.25">
      <c r="A54" s="14">
        <v>1997</v>
      </c>
      <c r="B54" s="8"/>
      <c r="C54" s="10"/>
      <c r="D54" s="10"/>
      <c r="E54" s="10"/>
      <c r="F54" s="10"/>
      <c r="G54" s="10"/>
      <c r="I54" s="11"/>
    </row>
    <row r="55" spans="1:9" s="1" customFormat="1" x14ac:dyDescent="0.25">
      <c r="A55" s="14">
        <v>1998</v>
      </c>
      <c r="B55" s="8"/>
      <c r="C55" s="10"/>
      <c r="D55" s="10"/>
      <c r="E55" s="10"/>
      <c r="F55" s="10"/>
      <c r="G55" s="10"/>
      <c r="I55" s="11"/>
    </row>
    <row r="56" spans="1:9" s="1" customFormat="1" x14ac:dyDescent="0.25">
      <c r="A56" s="14">
        <v>1999</v>
      </c>
      <c r="B56" s="8"/>
      <c r="C56" s="10"/>
      <c r="D56" s="10"/>
      <c r="E56" s="10"/>
      <c r="F56" s="10"/>
      <c r="G56" s="10"/>
      <c r="I56" s="11"/>
    </row>
    <row r="57" spans="1:9" s="1" customFormat="1" x14ac:dyDescent="0.25">
      <c r="A57" s="14">
        <v>2000</v>
      </c>
      <c r="B57" s="8"/>
      <c r="C57" s="10"/>
      <c r="D57" s="10"/>
      <c r="E57" s="10"/>
      <c r="F57" s="10"/>
      <c r="G57" s="10"/>
      <c r="I57" s="11"/>
    </row>
    <row r="58" spans="1:9" s="1" customFormat="1" x14ac:dyDescent="0.25">
      <c r="A58" s="14">
        <v>2001</v>
      </c>
      <c r="B58" s="8"/>
      <c r="C58" s="8"/>
      <c r="D58" s="8"/>
      <c r="E58" s="8"/>
      <c r="F58" s="8"/>
      <c r="G58" s="8"/>
      <c r="I58" s="11"/>
    </row>
    <row r="59" spans="1:9" s="1" customFormat="1" x14ac:dyDescent="0.25">
      <c r="A59" s="14">
        <v>2002</v>
      </c>
      <c r="B59" s="8"/>
      <c r="C59" s="8"/>
      <c r="D59" s="8"/>
      <c r="E59" s="8"/>
      <c r="F59" s="8"/>
      <c r="G59" s="8"/>
      <c r="I59" s="11"/>
    </row>
    <row r="60" spans="1:9" s="1" customFormat="1" x14ac:dyDescent="0.25">
      <c r="A60" s="14">
        <v>2003</v>
      </c>
      <c r="B60" s="8"/>
      <c r="C60" s="8"/>
      <c r="D60" s="8"/>
      <c r="E60" s="8"/>
      <c r="F60" s="8"/>
      <c r="G60" s="8"/>
      <c r="I60" s="11"/>
    </row>
    <row r="61" spans="1:9" s="1" customFormat="1" x14ac:dyDescent="0.25">
      <c r="A61" s="14">
        <v>2004</v>
      </c>
      <c r="B61" s="8">
        <v>1445.3</v>
      </c>
      <c r="C61" s="8">
        <v>911.8</v>
      </c>
      <c r="D61" s="8">
        <v>1.1000000000000001</v>
      </c>
      <c r="E61" s="8">
        <v>60.1</v>
      </c>
      <c r="F61" s="8">
        <v>34.1</v>
      </c>
      <c r="G61" s="8">
        <v>298.7</v>
      </c>
      <c r="I61" s="11"/>
    </row>
    <row r="62" spans="1:9" s="1" customFormat="1" x14ac:dyDescent="0.25">
      <c r="A62" s="14">
        <v>2005</v>
      </c>
      <c r="B62" s="8">
        <f>974+456</f>
        <v>1430</v>
      </c>
      <c r="C62" s="8">
        <v>909.4</v>
      </c>
      <c r="D62" s="8">
        <v>1.3</v>
      </c>
      <c r="E62" s="8">
        <v>63.2</v>
      </c>
      <c r="F62" s="8">
        <v>30.9</v>
      </c>
      <c r="G62" s="8">
        <v>293.7</v>
      </c>
      <c r="I62" s="11"/>
    </row>
    <row r="63" spans="1:9" s="1" customFormat="1" x14ac:dyDescent="0.25">
      <c r="A63" s="14">
        <v>2006</v>
      </c>
      <c r="B63" s="8"/>
      <c r="C63" s="8"/>
      <c r="D63" s="8"/>
      <c r="E63" s="8"/>
      <c r="F63" s="8"/>
      <c r="G63" s="8"/>
      <c r="I63" s="11"/>
    </row>
    <row r="64" spans="1:9" s="1" customFormat="1" x14ac:dyDescent="0.25">
      <c r="A64" s="14">
        <v>2007</v>
      </c>
      <c r="B64" s="8">
        <v>1911.7067363530778</v>
      </c>
      <c r="C64" s="8"/>
      <c r="D64" s="8"/>
      <c r="E64" s="8"/>
      <c r="F64" s="8"/>
      <c r="G64" s="8"/>
      <c r="I64" s="11"/>
    </row>
    <row r="65" spans="1:9" s="1" customFormat="1" x14ac:dyDescent="0.25">
      <c r="A65" s="14">
        <v>2008</v>
      </c>
      <c r="B65" s="8">
        <v>1907.4970963995356</v>
      </c>
      <c r="C65" s="8"/>
      <c r="D65" s="8"/>
      <c r="E65" s="8"/>
      <c r="F65" s="8"/>
      <c r="G65" s="8"/>
      <c r="I65" s="11"/>
    </row>
    <row r="66" spans="1:9" s="1" customFormat="1" x14ac:dyDescent="0.25">
      <c r="A66" s="14">
        <v>2009</v>
      </c>
      <c r="B66" s="8">
        <v>1338.9743321718931</v>
      </c>
      <c r="C66" s="8"/>
      <c r="D66" s="8"/>
      <c r="E66" s="8"/>
      <c r="F66" s="8"/>
      <c r="G66" s="8"/>
      <c r="I66" s="11"/>
    </row>
    <row r="67" spans="1:9" s="1" customFormat="1" x14ac:dyDescent="0.25">
      <c r="A67" s="14">
        <v>2010</v>
      </c>
      <c r="B67" s="8">
        <v>1504.7526132404182</v>
      </c>
      <c r="C67" s="8"/>
      <c r="D67" s="8"/>
      <c r="E67" s="8"/>
      <c r="F67" s="8"/>
      <c r="G67" s="8"/>
      <c r="I67" s="11"/>
    </row>
    <row r="68" spans="1:9" s="1" customFormat="1" x14ac:dyDescent="0.25">
      <c r="A68" s="14">
        <v>2011</v>
      </c>
      <c r="B68" s="8">
        <v>1541.9470383275261</v>
      </c>
      <c r="C68" s="8"/>
      <c r="D68" s="8"/>
      <c r="E68" s="8"/>
      <c r="F68" s="8"/>
      <c r="G68" s="8"/>
      <c r="I68" s="11"/>
    </row>
    <row r="69" spans="1:9" s="1" customFormat="1" x14ac:dyDescent="0.25">
      <c r="A69" s="14">
        <v>2012</v>
      </c>
      <c r="B69" s="8">
        <v>1309.4793263646923</v>
      </c>
      <c r="C69" s="8"/>
      <c r="D69" s="8"/>
      <c r="E69" s="8"/>
      <c r="F69" s="8"/>
      <c r="G69" s="8"/>
      <c r="I69" s="11"/>
    </row>
    <row r="70" spans="1:9" s="1" customFormat="1" x14ac:dyDescent="0.25">
      <c r="A70" s="14">
        <v>2013</v>
      </c>
      <c r="B70" s="8">
        <v>1372.1160278745645</v>
      </c>
      <c r="C70" s="8"/>
      <c r="D70" s="8"/>
      <c r="E70" s="8"/>
      <c r="F70" s="8"/>
      <c r="G70" s="8"/>
      <c r="I70" s="11"/>
    </row>
    <row r="71" spans="1:9" s="1" customFormat="1" x14ac:dyDescent="0.25">
      <c r="A71" s="14">
        <v>2014</v>
      </c>
      <c r="B71" s="8">
        <v>1088.337862950058</v>
      </c>
      <c r="C71" s="8"/>
      <c r="D71" s="8"/>
      <c r="E71" s="8"/>
      <c r="F71" s="8"/>
      <c r="G71" s="8"/>
      <c r="I71" s="11"/>
    </row>
    <row r="72" spans="1:9" s="1" customFormat="1" x14ac:dyDescent="0.25">
      <c r="A72" s="14">
        <v>2015</v>
      </c>
      <c r="B72" s="8">
        <v>1025.6563298490128</v>
      </c>
      <c r="C72" s="8"/>
      <c r="D72" s="8"/>
      <c r="E72" s="8"/>
      <c r="F72" s="8"/>
      <c r="G72" s="8"/>
      <c r="I72" s="11"/>
    </row>
    <row r="73" spans="1:9" s="1" customFormat="1" x14ac:dyDescent="0.25">
      <c r="A73" s="14">
        <v>2016</v>
      </c>
      <c r="B73" s="8"/>
      <c r="C73" s="8"/>
      <c r="D73" s="8"/>
      <c r="E73" s="8"/>
      <c r="F73" s="8"/>
      <c r="G73" s="8"/>
      <c r="I73" s="11"/>
    </row>
    <row r="74" spans="1:9" s="1" customFormat="1" x14ac:dyDescent="0.25">
      <c r="A74" s="14">
        <v>2017</v>
      </c>
      <c r="B74" s="8"/>
      <c r="C74" s="8"/>
      <c r="D74" s="8"/>
      <c r="E74" s="8"/>
      <c r="F74" s="8"/>
      <c r="G74" s="8"/>
      <c r="I74" s="11"/>
    </row>
    <row r="75" spans="1:9" s="1" customFormat="1" x14ac:dyDescent="0.25">
      <c r="A75" s="14">
        <v>2018</v>
      </c>
      <c r="B75" s="8"/>
      <c r="C75" s="8"/>
      <c r="D75" s="8"/>
      <c r="E75" s="8"/>
      <c r="F75" s="8"/>
      <c r="G75" s="8"/>
      <c r="I75" s="11"/>
    </row>
    <row r="76" spans="1:9" s="1" customFormat="1" x14ac:dyDescent="0.25">
      <c r="A76" s="14">
        <v>2019</v>
      </c>
      <c r="B76" s="8"/>
      <c r="C76" s="8"/>
      <c r="D76" s="8"/>
      <c r="E76" s="8"/>
      <c r="F76" s="40"/>
      <c r="G76" s="8"/>
      <c r="I76" s="11"/>
    </row>
    <row r="77" spans="1:9" s="1" customFormat="1" x14ac:dyDescent="0.25">
      <c r="A77" s="14">
        <v>2020</v>
      </c>
      <c r="B77" s="8"/>
      <c r="C77" s="8"/>
      <c r="D77" s="8"/>
      <c r="E77" s="8"/>
      <c r="F77" s="40"/>
      <c r="G77" s="8"/>
      <c r="I77" s="11"/>
    </row>
    <row r="78" spans="1:9" x14ac:dyDescent="0.25">
      <c r="A78" s="13"/>
      <c r="F78" s="40"/>
    </row>
    <row r="79" spans="1:9" x14ac:dyDescent="0.25">
      <c r="A79" s="13"/>
      <c r="F79" s="40"/>
    </row>
    <row r="80" spans="1:9" x14ac:dyDescent="0.25">
      <c r="A80" s="13"/>
      <c r="F80" s="40"/>
    </row>
    <row r="81" spans="1:6" x14ac:dyDescent="0.25">
      <c r="A81" s="13"/>
      <c r="F81" s="40"/>
    </row>
    <row r="82" spans="1:6" x14ac:dyDescent="0.25">
      <c r="A82" s="13"/>
    </row>
    <row r="83" spans="1:6" x14ac:dyDescent="0.25">
      <c r="A83" s="13"/>
    </row>
    <row r="84" spans="1:6" x14ac:dyDescent="0.25">
      <c r="A84" s="13"/>
    </row>
    <row r="85" spans="1:6" x14ac:dyDescent="0.25">
      <c r="A85" s="13"/>
    </row>
    <row r="86" spans="1:6" x14ac:dyDescent="0.25">
      <c r="A86" s="13"/>
    </row>
    <row r="87" spans="1:6" x14ac:dyDescent="0.25">
      <c r="A87" s="13"/>
    </row>
    <row r="88" spans="1:6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E8EE-FB5A-4022-9D38-134E9F868833}">
  <sheetPr codeName="Sheet3"/>
  <dimension ref="A1:I88"/>
  <sheetViews>
    <sheetView zoomScale="68" zoomScaleNormal="130" workbookViewId="0">
      <selection activeCell="B26" sqref="B26"/>
    </sheetView>
  </sheetViews>
  <sheetFormatPr defaultColWidth="13.5703125" defaultRowHeight="15" x14ac:dyDescent="0.25"/>
  <cols>
    <col min="1" max="1" width="7" style="2" customWidth="1"/>
    <col min="2" max="5" width="27.85546875" style="8" customWidth="1"/>
    <col min="6" max="6" width="27.85546875" style="6" customWidth="1"/>
    <col min="7" max="7" width="5" style="35" customWidth="1"/>
    <col min="8" max="9" width="36.42578125" style="6" customWidth="1"/>
    <col min="10" max="16384" width="13.5703125" style="6"/>
  </cols>
  <sheetData>
    <row r="1" spans="1:9" s="32" customFormat="1" ht="30" x14ac:dyDescent="0.25">
      <c r="A1" s="31" t="s">
        <v>1</v>
      </c>
      <c r="B1" s="26" t="s">
        <v>6</v>
      </c>
      <c r="C1" s="26" t="s">
        <v>19</v>
      </c>
      <c r="D1" s="26" t="s">
        <v>17</v>
      </c>
      <c r="E1" s="26" t="s">
        <v>18</v>
      </c>
      <c r="F1" s="26" t="s">
        <v>20</v>
      </c>
      <c r="G1" s="33"/>
      <c r="H1" s="26" t="s">
        <v>21</v>
      </c>
      <c r="I1" s="26" t="s">
        <v>22</v>
      </c>
    </row>
    <row r="2" spans="1:9" s="1" customFormat="1" x14ac:dyDescent="0.25">
      <c r="A2" s="2">
        <v>1945</v>
      </c>
      <c r="B2" s="9"/>
      <c r="C2" s="8"/>
      <c r="D2" s="8"/>
      <c r="E2" s="8"/>
      <c r="G2" s="34"/>
    </row>
    <row r="3" spans="1:9" s="1" customFormat="1" x14ac:dyDescent="0.25">
      <c r="A3" s="2">
        <v>1946</v>
      </c>
      <c r="B3" s="9"/>
      <c r="C3" s="8"/>
      <c r="D3" s="8"/>
      <c r="E3" s="8"/>
      <c r="G3" s="34"/>
    </row>
    <row r="4" spans="1:9" s="1" customFormat="1" x14ac:dyDescent="0.25">
      <c r="A4" s="2">
        <v>1947</v>
      </c>
      <c r="B4" s="9"/>
      <c r="C4" s="8"/>
      <c r="D4" s="8"/>
      <c r="E4" s="8"/>
      <c r="G4" s="34"/>
    </row>
    <row r="5" spans="1:9" s="1" customFormat="1" x14ac:dyDescent="0.25">
      <c r="A5" s="2">
        <v>1948</v>
      </c>
      <c r="B5" s="9"/>
      <c r="C5" s="8"/>
      <c r="D5" s="8"/>
      <c r="E5" s="8"/>
      <c r="G5" s="34"/>
    </row>
    <row r="6" spans="1:9" s="1" customFormat="1" x14ac:dyDescent="0.25">
      <c r="A6" s="2">
        <v>1949</v>
      </c>
      <c r="B6" s="9"/>
      <c r="C6" s="8"/>
      <c r="D6" s="8"/>
      <c r="E6" s="8"/>
      <c r="G6" s="34"/>
    </row>
    <row r="7" spans="1:9" s="1" customFormat="1" x14ac:dyDescent="0.25">
      <c r="A7" s="2">
        <v>1950</v>
      </c>
      <c r="B7" s="9"/>
      <c r="C7" s="8"/>
      <c r="D7" s="8"/>
      <c r="E7" s="8"/>
      <c r="G7" s="34"/>
    </row>
    <row r="8" spans="1:9" s="1" customFormat="1" x14ac:dyDescent="0.25">
      <c r="A8" s="2">
        <v>1951</v>
      </c>
      <c r="B8" s="9"/>
      <c r="C8" s="8"/>
      <c r="D8" s="8"/>
      <c r="E8" s="8"/>
      <c r="G8" s="34"/>
    </row>
    <row r="9" spans="1:9" s="1" customFormat="1" x14ac:dyDescent="0.25">
      <c r="A9" s="2">
        <v>1952</v>
      </c>
      <c r="B9" s="9"/>
      <c r="C9" s="8"/>
      <c r="D9" s="8"/>
      <c r="E9" s="8"/>
      <c r="G9" s="34"/>
    </row>
    <row r="10" spans="1:9" s="1" customFormat="1" x14ac:dyDescent="0.25">
      <c r="A10" s="2">
        <v>1953</v>
      </c>
      <c r="B10" s="9"/>
      <c r="C10" s="8"/>
      <c r="D10" s="8"/>
      <c r="E10" s="8"/>
      <c r="G10" s="34"/>
    </row>
    <row r="11" spans="1:9" s="1" customFormat="1" x14ac:dyDescent="0.25">
      <c r="A11" s="2">
        <v>1954</v>
      </c>
      <c r="B11" s="9"/>
      <c r="C11" s="8"/>
      <c r="D11" s="8"/>
      <c r="E11" s="8"/>
      <c r="G11" s="34"/>
    </row>
    <row r="12" spans="1:9" s="1" customFormat="1" x14ac:dyDescent="0.25">
      <c r="A12" s="2">
        <v>1955</v>
      </c>
      <c r="B12" s="9"/>
      <c r="C12" s="8"/>
      <c r="D12" s="8"/>
      <c r="E12" s="8"/>
      <c r="G12" s="34"/>
    </row>
    <row r="13" spans="1:9" s="1" customFormat="1" x14ac:dyDescent="0.25">
      <c r="A13" s="2">
        <v>1956</v>
      </c>
      <c r="B13" s="9"/>
      <c r="C13" s="8"/>
      <c r="D13" s="8"/>
      <c r="E13" s="8"/>
      <c r="G13" s="34"/>
    </row>
    <row r="14" spans="1:9" s="1" customFormat="1" x14ac:dyDescent="0.25">
      <c r="A14" s="2">
        <v>1957</v>
      </c>
      <c r="B14" s="9"/>
      <c r="C14" s="8"/>
      <c r="D14" s="8"/>
      <c r="E14" s="8"/>
      <c r="G14" s="34"/>
    </row>
    <row r="15" spans="1:9" s="1" customFormat="1" x14ac:dyDescent="0.25">
      <c r="A15" s="2">
        <v>1958</v>
      </c>
      <c r="B15" s="9"/>
      <c r="C15" s="8"/>
      <c r="D15" s="8"/>
      <c r="E15" s="8"/>
      <c r="G15" s="34"/>
    </row>
    <row r="16" spans="1:9" s="1" customFormat="1" x14ac:dyDescent="0.25">
      <c r="A16" s="2">
        <v>1959</v>
      </c>
      <c r="B16" s="9"/>
      <c r="C16" s="8"/>
      <c r="D16" s="8"/>
      <c r="E16" s="8"/>
      <c r="G16" s="34"/>
    </row>
    <row r="17" spans="1:9" s="1" customFormat="1" x14ac:dyDescent="0.25">
      <c r="A17" s="2">
        <v>1960</v>
      </c>
      <c r="B17" s="9"/>
      <c r="C17" s="8">
        <v>24642</v>
      </c>
      <c r="D17" s="8">
        <v>21895</v>
      </c>
      <c r="E17" s="8">
        <v>2747</v>
      </c>
      <c r="F17" s="1">
        <v>18</v>
      </c>
      <c r="G17" s="34"/>
      <c r="H17" s="1">
        <v>80.099999999999994</v>
      </c>
      <c r="I17" s="1">
        <v>146.80000000000001</v>
      </c>
    </row>
    <row r="18" spans="1:9" s="1" customFormat="1" x14ac:dyDescent="0.25">
      <c r="A18" s="2">
        <v>1961</v>
      </c>
      <c r="B18" s="9"/>
      <c r="C18" s="8">
        <v>24356</v>
      </c>
      <c r="D18" s="8">
        <v>21443</v>
      </c>
      <c r="E18" s="8">
        <v>2913</v>
      </c>
      <c r="F18" s="1">
        <v>15.9</v>
      </c>
      <c r="G18" s="34"/>
      <c r="H18" s="1">
        <v>85.3</v>
      </c>
      <c r="I18" s="1">
        <v>154.5</v>
      </c>
    </row>
    <row r="19" spans="1:9" s="1" customFormat="1" x14ac:dyDescent="0.25">
      <c r="A19" s="2">
        <v>1962</v>
      </c>
      <c r="B19" s="9"/>
      <c r="C19" s="8">
        <v>26245</v>
      </c>
      <c r="D19" s="8">
        <v>23258</v>
      </c>
      <c r="E19" s="8">
        <v>2987</v>
      </c>
      <c r="F19" s="1">
        <v>18</v>
      </c>
      <c r="G19" s="34"/>
      <c r="H19" s="1">
        <v>88</v>
      </c>
      <c r="I19" s="1">
        <v>160.30000000000001</v>
      </c>
    </row>
    <row r="20" spans="1:9" s="1" customFormat="1" x14ac:dyDescent="0.25">
      <c r="A20" s="2">
        <v>1963</v>
      </c>
      <c r="B20" s="9"/>
      <c r="C20" s="8">
        <v>25173</v>
      </c>
      <c r="D20" s="8">
        <v>22240</v>
      </c>
      <c r="E20" s="8">
        <v>2933</v>
      </c>
      <c r="F20" s="1">
        <v>17.600000000000001</v>
      </c>
      <c r="G20" s="34"/>
      <c r="H20" s="1">
        <v>97.3</v>
      </c>
      <c r="I20" s="1">
        <v>172.9</v>
      </c>
    </row>
    <row r="21" spans="1:9" s="1" customFormat="1" x14ac:dyDescent="0.25">
      <c r="A21" s="2">
        <v>1964</v>
      </c>
      <c r="B21" s="9"/>
      <c r="C21" s="8">
        <v>27328</v>
      </c>
      <c r="D21" s="8">
        <v>23451</v>
      </c>
      <c r="E21" s="8">
        <v>3877</v>
      </c>
      <c r="F21" s="1">
        <v>19.600000000000001</v>
      </c>
      <c r="G21" s="34"/>
      <c r="H21" s="1">
        <v>103</v>
      </c>
      <c r="I21" s="1">
        <v>179.1</v>
      </c>
    </row>
    <row r="22" spans="1:9" s="1" customFormat="1" x14ac:dyDescent="0.25">
      <c r="A22" s="2">
        <v>1965</v>
      </c>
      <c r="B22" s="9"/>
      <c r="C22" s="8">
        <v>27061</v>
      </c>
      <c r="D22" s="8">
        <v>22955</v>
      </c>
      <c r="E22" s="8">
        <v>4106</v>
      </c>
      <c r="F22" s="1">
        <v>18.100000000000001</v>
      </c>
      <c r="G22" s="34"/>
      <c r="H22" s="1">
        <v>107.1</v>
      </c>
      <c r="I22" s="1">
        <v>178.5</v>
      </c>
    </row>
    <row r="23" spans="1:9" s="1" customFormat="1" x14ac:dyDescent="0.25">
      <c r="A23" s="2">
        <v>1966</v>
      </c>
      <c r="B23" s="9"/>
      <c r="C23" s="8">
        <v>26031</v>
      </c>
      <c r="D23" s="8">
        <v>21824</v>
      </c>
      <c r="E23" s="8">
        <v>4207</v>
      </c>
      <c r="F23" s="1">
        <v>20</v>
      </c>
      <c r="G23" s="34"/>
      <c r="H23" s="1">
        <v>123.1</v>
      </c>
      <c r="I23" s="1">
        <v>200.8</v>
      </c>
    </row>
    <row r="24" spans="1:9" s="1" customFormat="1" x14ac:dyDescent="0.25">
      <c r="A24" s="2">
        <v>1967</v>
      </c>
      <c r="B24" s="9"/>
      <c r="C24" s="8">
        <v>25179</v>
      </c>
      <c r="D24" s="8">
        <v>20800</v>
      </c>
      <c r="E24" s="8">
        <v>4379</v>
      </c>
      <c r="F24" s="1">
        <v>21.4</v>
      </c>
      <c r="G24" s="34"/>
      <c r="H24" s="1">
        <v>136.6</v>
      </c>
      <c r="I24" s="1">
        <v>223.3</v>
      </c>
    </row>
    <row r="25" spans="1:9" s="1" customFormat="1" x14ac:dyDescent="0.25">
      <c r="A25" s="2">
        <v>1968</v>
      </c>
      <c r="B25" s="9"/>
      <c r="C25" s="8">
        <v>25791</v>
      </c>
      <c r="D25" s="8">
        <v>21212</v>
      </c>
      <c r="E25" s="8">
        <v>4579</v>
      </c>
      <c r="F25" s="1">
        <v>22.7</v>
      </c>
      <c r="G25" s="34"/>
      <c r="H25" s="1">
        <v>161.6</v>
      </c>
      <c r="I25" s="1">
        <v>261.10000000000002</v>
      </c>
    </row>
    <row r="26" spans="1:9" s="1" customFormat="1" x14ac:dyDescent="0.25">
      <c r="A26" s="2">
        <v>1969</v>
      </c>
      <c r="B26" s="9"/>
      <c r="C26" s="8">
        <v>26878</v>
      </c>
      <c r="D26" s="8">
        <v>22032</v>
      </c>
      <c r="E26" s="8">
        <v>4846</v>
      </c>
      <c r="F26" s="1">
        <v>24.3</v>
      </c>
      <c r="G26" s="34"/>
      <c r="H26" s="1">
        <v>176.6</v>
      </c>
      <c r="I26" s="1">
        <v>280.3</v>
      </c>
    </row>
    <row r="27" spans="1:9" s="1" customFormat="1" x14ac:dyDescent="0.25">
      <c r="A27" s="2">
        <v>1970</v>
      </c>
      <c r="B27" s="9"/>
      <c r="C27" s="8">
        <v>27103</v>
      </c>
      <c r="D27" s="8">
        <v>22032</v>
      </c>
      <c r="E27" s="8">
        <v>5071</v>
      </c>
      <c r="F27" s="1">
        <v>29</v>
      </c>
      <c r="G27" s="34"/>
      <c r="H27" s="1">
        <v>206.2</v>
      </c>
      <c r="I27" s="1">
        <v>317.89999999999998</v>
      </c>
    </row>
    <row r="28" spans="1:9" s="1" customFormat="1" x14ac:dyDescent="0.25">
      <c r="A28" s="2">
        <v>1971</v>
      </c>
      <c r="B28" s="9"/>
      <c r="C28" s="8">
        <v>38826</v>
      </c>
      <c r="D28" s="8">
        <v>33619</v>
      </c>
      <c r="E28" s="8">
        <v>5207</v>
      </c>
      <c r="F28" s="1">
        <v>31.1</v>
      </c>
      <c r="G28" s="34"/>
      <c r="H28" s="1">
        <v>251.5</v>
      </c>
      <c r="I28" s="1">
        <v>365.5</v>
      </c>
    </row>
    <row r="29" spans="1:9" s="1" customFormat="1" x14ac:dyDescent="0.25">
      <c r="A29" s="2">
        <v>1972</v>
      </c>
      <c r="B29" s="9"/>
      <c r="C29" s="8">
        <v>26641</v>
      </c>
      <c r="D29" s="8">
        <v>21458</v>
      </c>
      <c r="E29" s="8">
        <v>5183</v>
      </c>
      <c r="F29" s="1">
        <v>33.9</v>
      </c>
      <c r="G29" s="34"/>
      <c r="H29" s="1">
        <v>259.3</v>
      </c>
      <c r="I29" s="1">
        <v>376.4</v>
      </c>
    </row>
    <row r="30" spans="1:9" s="1" customFormat="1" x14ac:dyDescent="0.25">
      <c r="A30" s="2">
        <v>1973</v>
      </c>
      <c r="B30" s="9"/>
      <c r="C30" s="8">
        <v>25539</v>
      </c>
      <c r="D30" s="8">
        <v>20264</v>
      </c>
      <c r="E30" s="8">
        <v>5275</v>
      </c>
      <c r="F30" s="1">
        <v>38.9</v>
      </c>
      <c r="G30" s="34"/>
      <c r="H30" s="1">
        <v>300.8</v>
      </c>
      <c r="I30" s="1">
        <v>450.1</v>
      </c>
    </row>
    <row r="31" spans="1:9" s="1" customFormat="1" x14ac:dyDescent="0.25">
      <c r="A31" s="2">
        <v>1974</v>
      </c>
      <c r="B31" s="9"/>
      <c r="C31" s="8">
        <v>24737</v>
      </c>
      <c r="D31" s="8">
        <v>19707</v>
      </c>
      <c r="E31" s="8">
        <v>5030</v>
      </c>
      <c r="F31" s="1">
        <v>39.5</v>
      </c>
      <c r="G31" s="34"/>
      <c r="H31" s="1">
        <v>359.2</v>
      </c>
      <c r="I31" s="1">
        <v>487.8</v>
      </c>
    </row>
    <row r="32" spans="1:9" s="1" customFormat="1" x14ac:dyDescent="0.25">
      <c r="A32" s="2">
        <v>1975</v>
      </c>
      <c r="B32" s="9"/>
      <c r="C32" s="8">
        <v>24143</v>
      </c>
      <c r="D32" s="8">
        <v>19456</v>
      </c>
      <c r="E32" s="8">
        <v>4687</v>
      </c>
      <c r="F32" s="1">
        <v>39.799999999999997</v>
      </c>
      <c r="G32" s="34"/>
      <c r="H32" s="1">
        <v>374.9</v>
      </c>
      <c r="I32" s="1">
        <v>449</v>
      </c>
    </row>
    <row r="33" spans="1:9" s="1" customFormat="1" x14ac:dyDescent="0.25">
      <c r="A33" s="2">
        <v>1976</v>
      </c>
      <c r="B33" s="9"/>
      <c r="C33" s="8">
        <v>20552</v>
      </c>
      <c r="D33" s="8">
        <v>16136</v>
      </c>
      <c r="E33" s="8">
        <v>4416</v>
      </c>
      <c r="F33" s="1">
        <v>47</v>
      </c>
      <c r="G33" s="34"/>
      <c r="H33" s="1">
        <v>463.4</v>
      </c>
      <c r="I33" s="1">
        <v>589.70000000000005</v>
      </c>
    </row>
    <row r="34" spans="1:9" s="1" customFormat="1" x14ac:dyDescent="0.25">
      <c r="A34" s="2">
        <v>1977</v>
      </c>
      <c r="B34" s="9"/>
      <c r="C34" s="8">
        <v>20031</v>
      </c>
      <c r="D34" s="8">
        <v>15714</v>
      </c>
      <c r="E34" s="8">
        <v>4317</v>
      </c>
      <c r="F34" s="1">
        <v>51.7</v>
      </c>
      <c r="G34" s="34"/>
      <c r="H34" s="1">
        <v>607.6</v>
      </c>
      <c r="I34" s="1">
        <v>767.4</v>
      </c>
    </row>
    <row r="35" spans="1:9" s="1" customFormat="1" x14ac:dyDescent="0.25">
      <c r="A35" s="2">
        <v>1978</v>
      </c>
      <c r="B35" s="9"/>
      <c r="C35" s="8">
        <v>18214</v>
      </c>
      <c r="D35" s="8">
        <v>14128</v>
      </c>
      <c r="E35" s="8">
        <v>4086</v>
      </c>
      <c r="F35" s="1">
        <v>55.6</v>
      </c>
      <c r="G35" s="34"/>
      <c r="H35" s="1">
        <v>583.29999999999995</v>
      </c>
      <c r="I35" s="1">
        <v>718.2</v>
      </c>
    </row>
    <row r="36" spans="1:9" s="1" customFormat="1" x14ac:dyDescent="0.25">
      <c r="A36" s="2">
        <v>1979</v>
      </c>
      <c r="B36" s="9"/>
      <c r="C36" s="8">
        <v>17555</v>
      </c>
      <c r="D36" s="8">
        <v>13663</v>
      </c>
      <c r="E36" s="8">
        <v>3892</v>
      </c>
      <c r="F36" s="1">
        <v>60.2</v>
      </c>
      <c r="G36" s="34"/>
      <c r="H36" s="1">
        <v>643.79999999999995</v>
      </c>
      <c r="I36" s="1">
        <v>800.9</v>
      </c>
    </row>
    <row r="37" spans="1:9" s="1" customFormat="1" x14ac:dyDescent="0.25">
      <c r="A37" s="2">
        <v>1980</v>
      </c>
      <c r="B37" s="9"/>
      <c r="C37" s="8">
        <v>16899</v>
      </c>
      <c r="D37" s="8">
        <v>13047</v>
      </c>
      <c r="E37" s="8">
        <v>3852</v>
      </c>
      <c r="F37" s="1">
        <v>64.900000000000006</v>
      </c>
      <c r="G37" s="34"/>
      <c r="H37" s="1">
        <v>816.4</v>
      </c>
      <c r="I37" s="1">
        <v>1023.6</v>
      </c>
    </row>
    <row r="38" spans="1:9" s="1" customFormat="1" x14ac:dyDescent="0.25">
      <c r="A38" s="2">
        <v>1981</v>
      </c>
      <c r="B38" s="9"/>
      <c r="C38" s="8">
        <v>15956</v>
      </c>
      <c r="D38" s="8">
        <v>12329</v>
      </c>
      <c r="E38" s="8">
        <v>3627</v>
      </c>
      <c r="F38" s="1">
        <v>63.1</v>
      </c>
      <c r="G38" s="34"/>
      <c r="H38" s="1">
        <v>848.6</v>
      </c>
      <c r="I38" s="1">
        <v>1025.4000000000001</v>
      </c>
    </row>
    <row r="39" spans="1:9" s="1" customFormat="1" x14ac:dyDescent="0.25">
      <c r="A39" s="2">
        <v>1982</v>
      </c>
      <c r="B39" s="9"/>
      <c r="C39" s="8">
        <v>14892</v>
      </c>
      <c r="D39" s="8">
        <v>11527</v>
      </c>
      <c r="E39" s="8">
        <v>3365</v>
      </c>
      <c r="F39" s="1">
        <v>64.8</v>
      </c>
      <c r="G39" s="34"/>
      <c r="H39" s="1">
        <v>999.5</v>
      </c>
      <c r="I39" s="1">
        <v>1241.0999999999999</v>
      </c>
    </row>
    <row r="40" spans="1:9" s="1" customFormat="1" x14ac:dyDescent="0.25">
      <c r="A40" s="2">
        <v>1983</v>
      </c>
      <c r="B40" s="9"/>
      <c r="C40" s="8">
        <v>14531</v>
      </c>
      <c r="D40" s="8">
        <v>11224</v>
      </c>
      <c r="E40" s="8">
        <v>3307</v>
      </c>
      <c r="F40" s="1">
        <v>64.8</v>
      </c>
      <c r="G40" s="34"/>
      <c r="H40" s="1">
        <v>1055.3</v>
      </c>
      <c r="I40" s="1">
        <v>1332.7</v>
      </c>
    </row>
    <row r="41" spans="1:9" s="1" customFormat="1" x14ac:dyDescent="0.25">
      <c r="A41" s="2">
        <v>1984</v>
      </c>
      <c r="B41" s="9"/>
      <c r="C41" s="8">
        <v>14696</v>
      </c>
      <c r="D41" s="8">
        <v>11382</v>
      </c>
      <c r="E41" s="8">
        <v>3314</v>
      </c>
      <c r="F41" s="1">
        <v>74</v>
      </c>
      <c r="G41" s="34"/>
      <c r="H41" s="1">
        <v>1047.7</v>
      </c>
      <c r="I41" s="1">
        <v>1291.2</v>
      </c>
    </row>
    <row r="42" spans="1:9" s="1" customFormat="1" x14ac:dyDescent="0.25">
      <c r="A42" s="2">
        <v>1985</v>
      </c>
      <c r="B42" s="9"/>
      <c r="C42" s="8">
        <v>13229</v>
      </c>
      <c r="D42" s="8">
        <v>10183</v>
      </c>
      <c r="E42" s="8">
        <v>3046</v>
      </c>
      <c r="F42" s="1">
        <v>71.3</v>
      </c>
      <c r="G42" s="34"/>
      <c r="H42" s="1">
        <v>1254.2</v>
      </c>
      <c r="I42" s="1">
        <v>1539.3</v>
      </c>
    </row>
    <row r="43" spans="1:9" s="1" customFormat="1" x14ac:dyDescent="0.25">
      <c r="A43" s="2">
        <v>1986</v>
      </c>
      <c r="B43" s="9">
        <v>7041</v>
      </c>
      <c r="C43" s="8">
        <v>12369</v>
      </c>
      <c r="D43" s="8">
        <v>9507</v>
      </c>
      <c r="E43" s="8">
        <v>2862</v>
      </c>
      <c r="F43" s="1">
        <v>77.2</v>
      </c>
      <c r="G43" s="34"/>
      <c r="H43" s="1">
        <v>1409.9</v>
      </c>
      <c r="I43" s="1">
        <v>1741.9</v>
      </c>
    </row>
    <row r="44" spans="1:9" s="1" customFormat="1" x14ac:dyDescent="0.25">
      <c r="A44" s="2">
        <v>1987</v>
      </c>
      <c r="B44" s="9"/>
      <c r="C44" s="8">
        <v>13588</v>
      </c>
      <c r="D44" s="8">
        <v>9659</v>
      </c>
      <c r="E44" s="8">
        <v>3929</v>
      </c>
      <c r="F44" s="1">
        <v>79.900000000000006</v>
      </c>
      <c r="G44" s="34"/>
      <c r="H44" s="1">
        <v>1563.3</v>
      </c>
      <c r="I44" s="1">
        <v>1950.7</v>
      </c>
    </row>
    <row r="45" spans="1:9" s="1" customFormat="1" x14ac:dyDescent="0.25">
      <c r="A45" s="2">
        <v>1988</v>
      </c>
      <c r="B45" s="9"/>
      <c r="C45" s="8">
        <v>13036</v>
      </c>
      <c r="D45" s="8">
        <v>10002</v>
      </c>
      <c r="E45" s="8">
        <v>3034</v>
      </c>
      <c r="F45" s="1">
        <v>83</v>
      </c>
      <c r="G45" s="34"/>
      <c r="H45" s="1">
        <v>1587.1</v>
      </c>
      <c r="I45" s="1">
        <v>2006.8</v>
      </c>
    </row>
    <row r="46" spans="1:9" s="1" customFormat="1" x14ac:dyDescent="0.25">
      <c r="A46" s="2">
        <v>1989</v>
      </c>
      <c r="B46" s="9"/>
      <c r="C46" s="8">
        <v>13780</v>
      </c>
      <c r="D46" s="8">
        <v>10462</v>
      </c>
      <c r="E46" s="8">
        <v>3318</v>
      </c>
      <c r="F46" s="1">
        <v>83.5</v>
      </c>
      <c r="G46" s="34"/>
      <c r="H46" s="1">
        <v>1589.3</v>
      </c>
      <c r="I46" s="1">
        <v>1973.9</v>
      </c>
    </row>
    <row r="47" spans="1:9" s="1" customFormat="1" x14ac:dyDescent="0.25">
      <c r="A47" s="2">
        <v>1990</v>
      </c>
      <c r="B47" s="9"/>
      <c r="C47" s="8">
        <v>13963</v>
      </c>
      <c r="D47" s="8">
        <v>10561</v>
      </c>
      <c r="E47" s="8">
        <v>3402</v>
      </c>
      <c r="F47" s="1">
        <v>87.1</v>
      </c>
      <c r="G47" s="34"/>
      <c r="H47" s="1">
        <v>1513.3</v>
      </c>
      <c r="I47" s="1">
        <v>1854.9</v>
      </c>
    </row>
    <row r="48" spans="1:9" s="1" customFormat="1" x14ac:dyDescent="0.25">
      <c r="A48" s="2">
        <v>1991</v>
      </c>
      <c r="B48" s="9"/>
      <c r="C48" s="8">
        <v>13578</v>
      </c>
      <c r="D48" s="8">
        <v>10237</v>
      </c>
      <c r="E48" s="8">
        <v>3341</v>
      </c>
      <c r="F48" s="1">
        <v>77.3</v>
      </c>
      <c r="G48" s="34"/>
      <c r="H48" s="1">
        <v>1458.4</v>
      </c>
      <c r="I48" s="1">
        <v>1716</v>
      </c>
    </row>
    <row r="49" spans="1:9" s="1" customFormat="1" x14ac:dyDescent="0.25">
      <c r="A49" s="2">
        <v>1992</v>
      </c>
      <c r="B49" s="9"/>
      <c r="C49" s="8">
        <v>13647</v>
      </c>
      <c r="D49" s="8">
        <v>10296</v>
      </c>
      <c r="E49" s="8">
        <v>3351</v>
      </c>
      <c r="F49" s="1">
        <v>85.6</v>
      </c>
      <c r="G49" s="34"/>
      <c r="H49" s="1">
        <v>1440.9</v>
      </c>
      <c r="I49" s="1">
        <v>1714.7</v>
      </c>
    </row>
    <row r="50" spans="1:9" s="1" customFormat="1" x14ac:dyDescent="0.25">
      <c r="A50" s="2">
        <v>1993</v>
      </c>
      <c r="B50" s="9"/>
      <c r="C50" s="8">
        <v>13391</v>
      </c>
      <c r="D50" s="8">
        <v>10039</v>
      </c>
      <c r="E50" s="8">
        <v>3352</v>
      </c>
      <c r="G50" s="34"/>
    </row>
    <row r="51" spans="1:9" s="1" customFormat="1" x14ac:dyDescent="0.25">
      <c r="A51" s="2">
        <v>1994</v>
      </c>
      <c r="B51" s="9"/>
      <c r="C51" s="8"/>
      <c r="D51" s="8"/>
      <c r="E51" s="8"/>
      <c r="G51" s="34"/>
    </row>
    <row r="52" spans="1:9" s="1" customFormat="1" x14ac:dyDescent="0.25">
      <c r="A52" s="2">
        <v>1995</v>
      </c>
      <c r="B52" s="9"/>
      <c r="C52" s="8">
        <v>12064</v>
      </c>
      <c r="D52" s="8">
        <v>9567</v>
      </c>
      <c r="E52" s="8">
        <v>2497</v>
      </c>
      <c r="G52" s="34"/>
    </row>
    <row r="53" spans="1:9" s="1" customFormat="1" x14ac:dyDescent="0.25">
      <c r="A53" s="2">
        <v>1996</v>
      </c>
      <c r="B53" s="9"/>
      <c r="C53" s="8">
        <v>11985</v>
      </c>
      <c r="D53" s="8">
        <v>9481</v>
      </c>
      <c r="E53" s="8">
        <v>2504</v>
      </c>
      <c r="G53" s="34"/>
    </row>
    <row r="54" spans="1:9" s="1" customFormat="1" x14ac:dyDescent="0.25">
      <c r="A54" s="2">
        <v>1997</v>
      </c>
      <c r="B54" s="9"/>
      <c r="C54" s="8">
        <v>12128</v>
      </c>
      <c r="D54" s="8">
        <v>9588</v>
      </c>
      <c r="E54" s="8">
        <v>2540</v>
      </c>
      <c r="G54" s="34"/>
    </row>
    <row r="55" spans="1:9" s="1" customFormat="1" x14ac:dyDescent="0.25">
      <c r="A55" s="2">
        <v>1998</v>
      </c>
      <c r="B55" s="9"/>
      <c r="C55" s="8">
        <v>11943</v>
      </c>
      <c r="D55" s="8">
        <v>9382</v>
      </c>
      <c r="E55" s="8">
        <v>2561</v>
      </c>
      <c r="G55" s="34"/>
    </row>
    <row r="56" spans="1:9" s="1" customFormat="1" x14ac:dyDescent="0.25">
      <c r="A56" s="2">
        <v>1999</v>
      </c>
      <c r="B56" s="9"/>
      <c r="C56" s="8">
        <v>11145</v>
      </c>
      <c r="D56" s="8">
        <v>8718</v>
      </c>
      <c r="E56" s="8">
        <v>2427</v>
      </c>
      <c r="G56" s="34"/>
    </row>
    <row r="57" spans="1:9" s="1" customFormat="1" x14ac:dyDescent="0.25">
      <c r="A57" s="2">
        <v>2000</v>
      </c>
      <c r="B57" s="9"/>
      <c r="C57" s="8">
        <v>10982</v>
      </c>
      <c r="D57" s="8">
        <v>8482</v>
      </c>
      <c r="E57" s="8">
        <v>2500</v>
      </c>
      <c r="G57" s="34"/>
    </row>
    <row r="58" spans="1:9" s="1" customFormat="1" x14ac:dyDescent="0.25">
      <c r="A58" s="2">
        <v>2001</v>
      </c>
      <c r="B58" s="9"/>
      <c r="C58" s="8">
        <v>10867</v>
      </c>
      <c r="D58" s="8">
        <v>8349</v>
      </c>
      <c r="E58" s="8">
        <v>2518</v>
      </c>
      <c r="G58" s="34"/>
    </row>
    <row r="59" spans="1:9" s="1" customFormat="1" x14ac:dyDescent="0.25">
      <c r="A59" s="2">
        <v>2002</v>
      </c>
      <c r="B59" s="9"/>
      <c r="C59" s="8">
        <v>10492</v>
      </c>
      <c r="D59" s="8">
        <v>8039</v>
      </c>
      <c r="E59" s="8">
        <v>2453</v>
      </c>
      <c r="G59" s="34"/>
    </row>
    <row r="60" spans="1:9" s="1" customFormat="1" x14ac:dyDescent="0.25">
      <c r="A60" s="2">
        <v>2003</v>
      </c>
      <c r="B60" s="9"/>
      <c r="C60" s="8">
        <v>10564</v>
      </c>
      <c r="D60" s="8">
        <v>7737</v>
      </c>
      <c r="E60" s="8">
        <v>2827</v>
      </c>
      <c r="G60" s="34"/>
    </row>
    <row r="61" spans="1:9" s="1" customFormat="1" x14ac:dyDescent="0.25">
      <c r="A61" s="2">
        <v>2004</v>
      </c>
      <c r="B61" s="9"/>
      <c r="C61" s="8">
        <v>10176</v>
      </c>
      <c r="D61" s="8">
        <v>7426</v>
      </c>
      <c r="E61" s="8">
        <v>2750</v>
      </c>
      <c r="G61" s="34"/>
    </row>
    <row r="62" spans="1:9" s="1" customFormat="1" x14ac:dyDescent="0.25">
      <c r="A62" s="2">
        <v>2005</v>
      </c>
      <c r="B62" s="9"/>
      <c r="C62" s="8">
        <v>9647</v>
      </c>
      <c r="D62" s="8">
        <v>6950</v>
      </c>
      <c r="E62" s="8">
        <v>2697</v>
      </c>
      <c r="G62" s="34"/>
    </row>
    <row r="63" spans="1:9" s="1" customFormat="1" x14ac:dyDescent="0.25">
      <c r="A63" s="2">
        <v>2006</v>
      </c>
      <c r="B63" s="9"/>
      <c r="C63" s="8">
        <v>9190</v>
      </c>
      <c r="D63" s="8">
        <v>6683</v>
      </c>
      <c r="E63" s="8">
        <v>2507</v>
      </c>
      <c r="G63" s="34"/>
    </row>
    <row r="64" spans="1:9" s="1" customFormat="1" x14ac:dyDescent="0.25">
      <c r="A64" s="2">
        <v>2007</v>
      </c>
      <c r="B64" s="9"/>
      <c r="C64" s="8">
        <v>9209</v>
      </c>
      <c r="D64" s="8">
        <v>6737</v>
      </c>
      <c r="E64" s="8">
        <v>2472</v>
      </c>
      <c r="G64" s="34"/>
    </row>
    <row r="65" spans="1:7" s="1" customFormat="1" x14ac:dyDescent="0.25">
      <c r="A65" s="2">
        <v>2008</v>
      </c>
      <c r="B65" s="9"/>
      <c r="C65" s="8">
        <v>9257</v>
      </c>
      <c r="D65" s="8">
        <v>6673</v>
      </c>
      <c r="E65" s="8">
        <v>2584</v>
      </c>
      <c r="G65" s="34"/>
    </row>
    <row r="66" spans="1:7" s="1" customFormat="1" x14ac:dyDescent="0.25">
      <c r="A66" s="2">
        <v>2009</v>
      </c>
      <c r="B66" s="9"/>
      <c r="C66" s="8">
        <v>8957</v>
      </c>
      <c r="D66" s="8">
        <v>6358</v>
      </c>
      <c r="E66" s="8">
        <v>2599</v>
      </c>
      <c r="G66" s="34"/>
    </row>
    <row r="67" spans="1:7" s="1" customFormat="1" x14ac:dyDescent="0.25">
      <c r="A67" s="2">
        <v>2010</v>
      </c>
      <c r="B67" s="9"/>
      <c r="C67" s="8">
        <v>8627</v>
      </c>
      <c r="D67" s="8">
        <v>6115</v>
      </c>
      <c r="E67" s="8">
        <v>2512</v>
      </c>
      <c r="G67" s="34"/>
    </row>
    <row r="68" spans="1:7" s="1" customFormat="1" x14ac:dyDescent="0.25">
      <c r="A68" s="2">
        <v>2011</v>
      </c>
      <c r="B68" s="9"/>
      <c r="C68" s="8">
        <v>8635</v>
      </c>
      <c r="D68" s="8">
        <v>6065</v>
      </c>
      <c r="E68" s="8">
        <v>2570</v>
      </c>
      <c r="G68" s="34"/>
    </row>
    <row r="69" spans="1:7" s="1" customFormat="1" x14ac:dyDescent="0.25">
      <c r="A69" s="2">
        <v>2012</v>
      </c>
      <c r="B69" s="9"/>
      <c r="C69" s="8">
        <v>8344</v>
      </c>
      <c r="D69" s="8">
        <v>5798</v>
      </c>
      <c r="E69" s="8">
        <v>2546</v>
      </c>
      <c r="G69" s="34"/>
    </row>
    <row r="70" spans="1:7" s="1" customFormat="1" x14ac:dyDescent="0.25">
      <c r="A70" s="2">
        <v>2013</v>
      </c>
      <c r="B70" s="9"/>
      <c r="C70" s="8">
        <v>7921</v>
      </c>
      <c r="D70" s="8">
        <v>5470</v>
      </c>
      <c r="E70" s="8">
        <v>2451</v>
      </c>
      <c r="G70" s="34"/>
    </row>
    <row r="71" spans="1:7" s="1" customFormat="1" x14ac:dyDescent="0.25">
      <c r="A71" s="2">
        <v>2014</v>
      </c>
      <c r="B71" s="9"/>
      <c r="C71" s="8">
        <v>7317</v>
      </c>
      <c r="D71" s="8">
        <v>5061</v>
      </c>
      <c r="E71" s="8">
        <v>2256</v>
      </c>
      <c r="G71" s="34"/>
    </row>
    <row r="72" spans="1:7" s="1" customFormat="1" x14ac:dyDescent="0.25">
      <c r="A72" s="2">
        <v>2015</v>
      </c>
      <c r="B72" s="9"/>
      <c r="C72" s="8">
        <v>7485</v>
      </c>
      <c r="D72" s="8">
        <v>5122</v>
      </c>
      <c r="E72" s="8">
        <v>2363</v>
      </c>
      <c r="G72" s="34"/>
    </row>
    <row r="73" spans="1:7" s="1" customFormat="1" x14ac:dyDescent="0.25">
      <c r="A73" s="2">
        <v>2016</v>
      </c>
      <c r="B73" s="9"/>
      <c r="C73" s="8">
        <v>7525</v>
      </c>
      <c r="D73" s="8">
        <v>5165</v>
      </c>
      <c r="E73" s="8">
        <v>2360</v>
      </c>
      <c r="G73" s="34"/>
    </row>
    <row r="74" spans="1:7" s="1" customFormat="1" x14ac:dyDescent="0.25">
      <c r="A74" s="2">
        <v>2017</v>
      </c>
      <c r="B74" s="9"/>
      <c r="C74" s="8">
        <v>7452</v>
      </c>
      <c r="D74" s="8">
        <v>5097</v>
      </c>
      <c r="E74" s="8">
        <v>2355</v>
      </c>
      <c r="G74" s="34"/>
    </row>
    <row r="75" spans="1:7" s="1" customFormat="1" x14ac:dyDescent="0.25">
      <c r="A75" s="2">
        <v>2018</v>
      </c>
      <c r="B75" s="9"/>
      <c r="C75" s="8">
        <v>7464</v>
      </c>
      <c r="D75" s="8">
        <v>5060</v>
      </c>
      <c r="E75" s="8">
        <v>2404</v>
      </c>
      <c r="G75" s="34"/>
    </row>
    <row r="76" spans="1:7" s="1" customFormat="1" x14ac:dyDescent="0.25">
      <c r="A76" s="2">
        <v>2019</v>
      </c>
      <c r="B76" s="9"/>
      <c r="C76" s="8"/>
      <c r="D76" s="8"/>
      <c r="E76" s="8"/>
      <c r="G76" s="34"/>
    </row>
    <row r="77" spans="1:7" s="1" customFormat="1" x14ac:dyDescent="0.25">
      <c r="A77" s="2">
        <v>2020</v>
      </c>
      <c r="B77" s="9"/>
      <c r="C77" s="8"/>
      <c r="D77" s="8"/>
      <c r="E77" s="8"/>
      <c r="G77" s="34"/>
    </row>
    <row r="78" spans="1:7" x14ac:dyDescent="0.25">
      <c r="A78" s="13"/>
    </row>
    <row r="79" spans="1:7" x14ac:dyDescent="0.25">
      <c r="A79" s="13"/>
    </row>
    <row r="80" spans="1:7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9419-5A1C-4CD4-AD80-BF543ECE7F0F}">
  <sheetPr codeName="Sheet6"/>
  <dimension ref="A1:B77"/>
  <sheetViews>
    <sheetView zoomScale="69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8" sqref="D38"/>
    </sheetView>
  </sheetViews>
  <sheetFormatPr defaultColWidth="13.5703125" defaultRowHeight="15" x14ac:dyDescent="0.25"/>
  <cols>
    <col min="1" max="1" width="7" style="13" customWidth="1"/>
    <col min="2" max="2" width="26.28515625" style="13" customWidth="1"/>
    <col min="3" max="16384" width="13.5703125" style="6"/>
  </cols>
  <sheetData>
    <row r="1" spans="1:2" s="3" customFormat="1" x14ac:dyDescent="0.25">
      <c r="A1" s="27" t="s">
        <v>1</v>
      </c>
      <c r="B1" s="36" t="s">
        <v>7</v>
      </c>
    </row>
    <row r="2" spans="1:2" s="1" customFormat="1" x14ac:dyDescent="0.25">
      <c r="A2" s="14">
        <v>1945</v>
      </c>
      <c r="B2" s="13"/>
    </row>
    <row r="3" spans="1:2" s="1" customFormat="1" x14ac:dyDescent="0.25">
      <c r="A3" s="14">
        <v>1946</v>
      </c>
      <c r="B3" s="13"/>
    </row>
    <row r="4" spans="1:2" s="1" customFormat="1" x14ac:dyDescent="0.25">
      <c r="A4" s="14">
        <v>1947</v>
      </c>
      <c r="B4" s="13"/>
    </row>
    <row r="5" spans="1:2" s="1" customFormat="1" x14ac:dyDescent="0.25">
      <c r="A5" s="14">
        <v>1948</v>
      </c>
      <c r="B5" s="13"/>
    </row>
    <row r="6" spans="1:2" s="1" customFormat="1" x14ac:dyDescent="0.25">
      <c r="A6" s="14">
        <v>1949</v>
      </c>
      <c r="B6" s="13"/>
    </row>
    <row r="7" spans="1:2" s="1" customFormat="1" x14ac:dyDescent="0.25">
      <c r="A7" s="14">
        <v>1950</v>
      </c>
      <c r="B7" s="13"/>
    </row>
    <row r="8" spans="1:2" s="1" customFormat="1" x14ac:dyDescent="0.25">
      <c r="A8" s="14">
        <v>1951</v>
      </c>
      <c r="B8" s="13"/>
    </row>
    <row r="9" spans="1:2" s="1" customFormat="1" x14ac:dyDescent="0.25">
      <c r="A9" s="14">
        <v>1952</v>
      </c>
      <c r="B9" s="13"/>
    </row>
    <row r="10" spans="1:2" s="1" customFormat="1" x14ac:dyDescent="0.25">
      <c r="A10" s="14">
        <v>1953</v>
      </c>
      <c r="B10" s="13"/>
    </row>
    <row r="11" spans="1:2" s="1" customFormat="1" x14ac:dyDescent="0.25">
      <c r="A11" s="14">
        <v>1954</v>
      </c>
      <c r="B11" s="13"/>
    </row>
    <row r="12" spans="1:2" s="1" customFormat="1" x14ac:dyDescent="0.25">
      <c r="A12" s="14">
        <v>1955</v>
      </c>
      <c r="B12" s="13"/>
    </row>
    <row r="13" spans="1:2" s="1" customFormat="1" x14ac:dyDescent="0.25">
      <c r="A13" s="14">
        <v>1956</v>
      </c>
      <c r="B13" s="13"/>
    </row>
    <row r="14" spans="1:2" s="1" customFormat="1" x14ac:dyDescent="0.25">
      <c r="A14" s="14">
        <v>1957</v>
      </c>
      <c r="B14" s="13"/>
    </row>
    <row r="15" spans="1:2" s="1" customFormat="1" x14ac:dyDescent="0.25">
      <c r="A15" s="14">
        <v>1958</v>
      </c>
      <c r="B15" s="13"/>
    </row>
    <row r="16" spans="1:2" s="1" customFormat="1" x14ac:dyDescent="0.25">
      <c r="A16" s="14">
        <v>1959</v>
      </c>
      <c r="B16" s="13"/>
    </row>
    <row r="17" spans="1:2" s="1" customFormat="1" x14ac:dyDescent="0.25">
      <c r="A17" s="14">
        <v>1960</v>
      </c>
      <c r="B17" s="21">
        <v>0.86319999999999997</v>
      </c>
    </row>
    <row r="18" spans="1:2" s="1" customFormat="1" x14ac:dyDescent="0.25">
      <c r="A18" s="14">
        <v>1961</v>
      </c>
      <c r="B18" s="21">
        <v>0.83069999999999988</v>
      </c>
    </row>
    <row r="19" spans="1:2" s="1" customFormat="1" x14ac:dyDescent="0.25">
      <c r="A19" s="14">
        <v>1962</v>
      </c>
      <c r="B19" s="21">
        <v>0.8479000000000001</v>
      </c>
    </row>
    <row r="20" spans="1:2" s="1" customFormat="1" x14ac:dyDescent="0.25">
      <c r="A20" s="14">
        <v>1963</v>
      </c>
      <c r="B20" s="21">
        <v>0.81209999999999993</v>
      </c>
    </row>
    <row r="21" spans="1:2" s="1" customFormat="1" x14ac:dyDescent="0.25">
      <c r="A21" s="14">
        <v>1964</v>
      </c>
      <c r="B21" s="21">
        <v>0.80079999999999996</v>
      </c>
    </row>
    <row r="22" spans="1:2" s="1" customFormat="1" x14ac:dyDescent="0.25">
      <c r="A22" s="14">
        <v>1965</v>
      </c>
      <c r="B22" s="21">
        <v>0.74459999999999993</v>
      </c>
    </row>
    <row r="23" spans="1:2" s="1" customFormat="1" x14ac:dyDescent="0.25">
      <c r="A23" s="14">
        <v>1966</v>
      </c>
      <c r="B23" s="21">
        <v>0.73060000000000003</v>
      </c>
    </row>
    <row r="24" spans="1:2" s="1" customFormat="1" x14ac:dyDescent="0.25">
      <c r="A24" s="14">
        <v>1967</v>
      </c>
      <c r="B24" s="21">
        <v>0.72019999999999995</v>
      </c>
    </row>
    <row r="25" spans="1:2" s="1" customFormat="1" x14ac:dyDescent="0.25">
      <c r="A25" s="14">
        <v>1968</v>
      </c>
      <c r="B25" s="21">
        <v>0.71109999999999995</v>
      </c>
    </row>
    <row r="26" spans="1:2" s="1" customFormat="1" x14ac:dyDescent="0.25">
      <c r="A26" s="14">
        <v>1969</v>
      </c>
      <c r="B26" s="21">
        <v>0.70440000000000003</v>
      </c>
    </row>
    <row r="27" spans="1:2" s="1" customFormat="1" x14ac:dyDescent="0.25">
      <c r="A27" s="14">
        <v>1970</v>
      </c>
      <c r="B27" s="21">
        <v>0.7026</v>
      </c>
    </row>
    <row r="28" spans="1:2" s="1" customFormat="1" x14ac:dyDescent="0.25">
      <c r="A28" s="14">
        <v>1971</v>
      </c>
      <c r="B28" s="21">
        <v>0.67599999999999993</v>
      </c>
    </row>
    <row r="29" spans="1:2" s="1" customFormat="1" x14ac:dyDescent="0.25">
      <c r="A29" s="14">
        <v>1972</v>
      </c>
      <c r="B29" s="21">
        <v>0.67890000000000006</v>
      </c>
    </row>
    <row r="30" spans="1:2" s="1" customFormat="1" x14ac:dyDescent="0.25">
      <c r="A30" s="14">
        <v>1973</v>
      </c>
      <c r="B30" s="21">
        <v>0.67859999999999998</v>
      </c>
    </row>
    <row r="31" spans="1:2" s="1" customFormat="1" x14ac:dyDescent="0.25">
      <c r="A31" s="14">
        <v>1974</v>
      </c>
      <c r="B31" s="21">
        <v>0.63170000000000004</v>
      </c>
    </row>
    <row r="32" spans="1:2" s="1" customFormat="1" x14ac:dyDescent="0.25">
      <c r="A32" s="14">
        <v>1975</v>
      </c>
      <c r="B32" s="21">
        <v>0.57050000000000001</v>
      </c>
    </row>
    <row r="33" spans="1:2" s="1" customFormat="1" x14ac:dyDescent="0.25">
      <c r="A33" s="14">
        <v>1976</v>
      </c>
      <c r="B33" s="21">
        <v>0.62470000000000003</v>
      </c>
    </row>
    <row r="34" spans="1:2" s="1" customFormat="1" x14ac:dyDescent="0.25">
      <c r="A34" s="14">
        <v>1977</v>
      </c>
      <c r="B34" s="21">
        <v>0.6409999999999999</v>
      </c>
    </row>
    <row r="35" spans="1:2" s="1" customFormat="1" x14ac:dyDescent="0.25">
      <c r="A35" s="14">
        <v>1978</v>
      </c>
      <c r="B35" s="21">
        <v>0.65049999999999997</v>
      </c>
    </row>
    <row r="36" spans="1:2" s="1" customFormat="1" x14ac:dyDescent="0.25">
      <c r="A36" s="14">
        <v>1979</v>
      </c>
      <c r="B36" s="21">
        <v>0.63990000000000002</v>
      </c>
    </row>
    <row r="37" spans="1:2" s="1" customFormat="1" x14ac:dyDescent="0.25">
      <c r="A37" s="14">
        <v>1980</v>
      </c>
      <c r="B37" s="21">
        <v>0.62270000000000003</v>
      </c>
    </row>
    <row r="38" spans="1:2" s="1" customFormat="1" x14ac:dyDescent="0.25">
      <c r="A38" s="14">
        <v>1981</v>
      </c>
      <c r="B38" s="21">
        <v>0.58090000000000008</v>
      </c>
    </row>
    <row r="39" spans="1:2" s="1" customFormat="1" x14ac:dyDescent="0.25">
      <c r="A39" s="14">
        <v>1982</v>
      </c>
      <c r="B39" s="21">
        <v>0.59209999999999996</v>
      </c>
    </row>
    <row r="40" spans="1:2" s="1" customFormat="1" x14ac:dyDescent="0.25">
      <c r="A40" s="14">
        <v>1983</v>
      </c>
      <c r="B40" s="21">
        <v>0.59799999999999998</v>
      </c>
    </row>
    <row r="41" spans="1:2" s="1" customFormat="1" x14ac:dyDescent="0.25">
      <c r="A41" s="14">
        <v>1984</v>
      </c>
      <c r="B41" s="21">
        <v>0.62639999999999996</v>
      </c>
    </row>
    <row r="42" spans="1:2" s="1" customFormat="1" x14ac:dyDescent="0.25">
      <c r="A42" s="14">
        <v>1985</v>
      </c>
      <c r="B42" s="21">
        <v>0.69269999999999998</v>
      </c>
    </row>
    <row r="43" spans="1:2" s="1" customFormat="1" x14ac:dyDescent="0.25">
      <c r="A43" s="14">
        <v>1986</v>
      </c>
      <c r="B43" s="21">
        <v>0.69950000000000001</v>
      </c>
    </row>
    <row r="44" spans="1:2" s="1" customFormat="1" x14ac:dyDescent="0.25">
      <c r="A44" s="14">
        <v>1987</v>
      </c>
      <c r="B44" s="21">
        <v>0.7056</v>
      </c>
    </row>
    <row r="45" spans="1:2" s="1" customFormat="1" x14ac:dyDescent="0.25">
      <c r="A45" s="14">
        <v>1988</v>
      </c>
      <c r="B45" s="21">
        <v>0.6915</v>
      </c>
    </row>
    <row r="46" spans="1:2" s="1" customFormat="1" x14ac:dyDescent="0.25">
      <c r="A46" s="14">
        <v>1989</v>
      </c>
      <c r="B46" s="21">
        <v>0.69129999999999991</v>
      </c>
    </row>
    <row r="47" spans="1:2" s="1" customFormat="1" x14ac:dyDescent="0.25">
      <c r="A47" s="14">
        <v>1990</v>
      </c>
      <c r="B47" s="21">
        <v>0.66010000000000002</v>
      </c>
    </row>
    <row r="48" spans="1:2" s="1" customFormat="1" x14ac:dyDescent="0.25">
      <c r="A48" s="14">
        <v>1991</v>
      </c>
      <c r="B48" s="21">
        <v>0.63240000000000007</v>
      </c>
    </row>
    <row r="49" spans="1:2" s="1" customFormat="1" x14ac:dyDescent="0.25">
      <c r="A49" s="14">
        <v>1992</v>
      </c>
      <c r="B49" s="21">
        <v>0.62619999999999998</v>
      </c>
    </row>
    <row r="50" spans="1:2" s="1" customFormat="1" x14ac:dyDescent="0.25">
      <c r="A50" s="14">
        <v>1993</v>
      </c>
      <c r="B50" s="21">
        <v>0.60089999999999999</v>
      </c>
    </row>
    <row r="51" spans="1:2" s="1" customFormat="1" x14ac:dyDescent="0.25">
      <c r="A51" s="14">
        <v>1994</v>
      </c>
      <c r="B51" s="13"/>
    </row>
    <row r="52" spans="1:2" s="1" customFormat="1" x14ac:dyDescent="0.25">
      <c r="A52" s="14">
        <v>1995</v>
      </c>
      <c r="B52" s="13"/>
    </row>
    <row r="53" spans="1:2" s="1" customFormat="1" x14ac:dyDescent="0.25">
      <c r="A53" s="14">
        <v>1996</v>
      </c>
      <c r="B53" s="13"/>
    </row>
    <row r="54" spans="1:2" s="1" customFormat="1" x14ac:dyDescent="0.25">
      <c r="A54" s="14">
        <v>1997</v>
      </c>
      <c r="B54" s="13"/>
    </row>
    <row r="55" spans="1:2" s="1" customFormat="1" x14ac:dyDescent="0.25">
      <c r="A55" s="14">
        <v>1998</v>
      </c>
      <c r="B55" s="13"/>
    </row>
    <row r="56" spans="1:2" s="1" customFormat="1" x14ac:dyDescent="0.25">
      <c r="A56" s="14">
        <v>1999</v>
      </c>
      <c r="B56" s="13"/>
    </row>
    <row r="57" spans="1:2" s="1" customFormat="1" x14ac:dyDescent="0.25">
      <c r="A57" s="14">
        <v>2000</v>
      </c>
      <c r="B57" s="13"/>
    </row>
    <row r="58" spans="1:2" s="1" customFormat="1" x14ac:dyDescent="0.25">
      <c r="A58" s="14">
        <v>2001</v>
      </c>
      <c r="B58" s="13"/>
    </row>
    <row r="59" spans="1:2" s="1" customFormat="1" x14ac:dyDescent="0.25">
      <c r="A59" s="14">
        <v>2002</v>
      </c>
      <c r="B59" s="13"/>
    </row>
    <row r="60" spans="1:2" s="1" customFormat="1" x14ac:dyDescent="0.25">
      <c r="A60" s="14">
        <v>2003</v>
      </c>
      <c r="B60" s="13"/>
    </row>
    <row r="61" spans="1:2" s="1" customFormat="1" x14ac:dyDescent="0.25">
      <c r="A61" s="14">
        <v>2004</v>
      </c>
      <c r="B61" s="13"/>
    </row>
    <row r="62" spans="1:2" s="1" customFormat="1" x14ac:dyDescent="0.25">
      <c r="A62" s="14">
        <v>2005</v>
      </c>
      <c r="B62" s="13"/>
    </row>
    <row r="63" spans="1:2" s="1" customFormat="1" x14ac:dyDescent="0.25">
      <c r="A63" s="14">
        <v>2006</v>
      </c>
      <c r="B63" s="13"/>
    </row>
    <row r="64" spans="1:2" s="1" customFormat="1" x14ac:dyDescent="0.25">
      <c r="A64" s="14">
        <v>2007</v>
      </c>
      <c r="B64" s="13"/>
    </row>
    <row r="65" spans="1:2" s="1" customFormat="1" x14ac:dyDescent="0.25">
      <c r="A65" s="14">
        <v>2008</v>
      </c>
      <c r="B65" s="13"/>
    </row>
    <row r="66" spans="1:2" s="1" customFormat="1" x14ac:dyDescent="0.25">
      <c r="A66" s="14">
        <v>2009</v>
      </c>
      <c r="B66" s="13"/>
    </row>
    <row r="67" spans="1:2" s="1" customFormat="1" x14ac:dyDescent="0.25">
      <c r="A67" s="14">
        <v>2010</v>
      </c>
      <c r="B67" s="13"/>
    </row>
    <row r="68" spans="1:2" s="1" customFormat="1" x14ac:dyDescent="0.25">
      <c r="A68" s="14">
        <v>2011</v>
      </c>
      <c r="B68" s="13"/>
    </row>
    <row r="69" spans="1:2" s="1" customFormat="1" x14ac:dyDescent="0.25">
      <c r="A69" s="14">
        <v>2012</v>
      </c>
      <c r="B69" s="13"/>
    </row>
    <row r="70" spans="1:2" s="1" customFormat="1" x14ac:dyDescent="0.25">
      <c r="A70" s="14">
        <v>2013</v>
      </c>
      <c r="B70" s="13"/>
    </row>
    <row r="71" spans="1:2" s="1" customFormat="1" x14ac:dyDescent="0.25">
      <c r="A71" s="14">
        <v>2014</v>
      </c>
      <c r="B71" s="13"/>
    </row>
    <row r="72" spans="1:2" s="1" customFormat="1" x14ac:dyDescent="0.25">
      <c r="A72" s="14">
        <v>2015</v>
      </c>
      <c r="B72" s="13"/>
    </row>
    <row r="73" spans="1:2" s="1" customFormat="1" x14ac:dyDescent="0.25">
      <c r="A73" s="14">
        <v>2016</v>
      </c>
      <c r="B73" s="13"/>
    </row>
    <row r="74" spans="1:2" s="1" customFormat="1" x14ac:dyDescent="0.25">
      <c r="A74" s="14">
        <v>2017</v>
      </c>
      <c r="B74" s="13"/>
    </row>
    <row r="75" spans="1:2" s="1" customFormat="1" x14ac:dyDescent="0.25">
      <c r="A75" s="14">
        <v>2018</v>
      </c>
      <c r="B75" s="13"/>
    </row>
    <row r="76" spans="1:2" s="1" customFormat="1" x14ac:dyDescent="0.25">
      <c r="A76" s="14">
        <v>2019</v>
      </c>
      <c r="B76" s="13"/>
    </row>
    <row r="77" spans="1:2" s="1" customFormat="1" x14ac:dyDescent="0.25">
      <c r="A77" s="14">
        <v>2020</v>
      </c>
      <c r="B77" s="13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5236-EAB2-4730-99A2-A27740B1D666}">
  <sheetPr codeName="Sheet7"/>
  <dimension ref="A1:G88"/>
  <sheetViews>
    <sheetView zoomScale="93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defaultColWidth="13.5703125" defaultRowHeight="15" x14ac:dyDescent="0.25"/>
  <cols>
    <col min="1" max="1" width="7" style="2" customWidth="1"/>
    <col min="2" max="6" width="16.5703125" style="6" customWidth="1"/>
    <col min="7" max="16384" width="13.5703125" style="6"/>
  </cols>
  <sheetData>
    <row r="1" spans="1:7" s="3" customFormat="1" ht="30" x14ac:dyDescent="0.25">
      <c r="A1" s="25" t="s">
        <v>1</v>
      </c>
      <c r="B1" s="26" t="s">
        <v>8</v>
      </c>
      <c r="C1" s="26" t="s">
        <v>9</v>
      </c>
      <c r="D1" s="26" t="s">
        <v>10</v>
      </c>
      <c r="E1" s="26" t="s">
        <v>11</v>
      </c>
      <c r="F1" s="26" t="s">
        <v>12</v>
      </c>
      <c r="G1" s="37"/>
    </row>
    <row r="2" spans="1:7" s="1" customFormat="1" x14ac:dyDescent="0.25">
      <c r="A2" s="2">
        <v>1945</v>
      </c>
      <c r="F2" s="6"/>
      <c r="G2" s="6"/>
    </row>
    <row r="3" spans="1:7" s="1" customFormat="1" x14ac:dyDescent="0.25">
      <c r="A3" s="2">
        <v>1946</v>
      </c>
      <c r="F3" s="6"/>
      <c r="G3" s="6"/>
    </row>
    <row r="4" spans="1:7" s="1" customFormat="1" x14ac:dyDescent="0.25">
      <c r="A4" s="2">
        <v>1947</v>
      </c>
      <c r="F4" s="6"/>
      <c r="G4" s="6"/>
    </row>
    <row r="5" spans="1:7" s="1" customFormat="1" x14ac:dyDescent="0.25">
      <c r="A5" s="2">
        <v>1948</v>
      </c>
      <c r="F5" s="6"/>
      <c r="G5" s="6"/>
    </row>
    <row r="6" spans="1:7" s="1" customFormat="1" x14ac:dyDescent="0.25">
      <c r="A6" s="2">
        <v>1949</v>
      </c>
      <c r="F6" s="6"/>
      <c r="G6" s="6"/>
    </row>
    <row r="7" spans="1:7" s="1" customFormat="1" x14ac:dyDescent="0.25">
      <c r="A7" s="2">
        <v>1950</v>
      </c>
      <c r="F7" s="6"/>
      <c r="G7" s="6"/>
    </row>
    <row r="8" spans="1:7" s="1" customFormat="1" x14ac:dyDescent="0.25">
      <c r="A8" s="2">
        <v>1951</v>
      </c>
      <c r="F8" s="6"/>
      <c r="G8" s="6"/>
    </row>
    <row r="9" spans="1:7" s="1" customFormat="1" x14ac:dyDescent="0.25">
      <c r="A9" s="2">
        <v>1952</v>
      </c>
      <c r="F9" s="6"/>
      <c r="G9" s="6"/>
    </row>
    <row r="10" spans="1:7" s="1" customFormat="1" x14ac:dyDescent="0.25">
      <c r="A10" s="2">
        <v>1953</v>
      </c>
      <c r="F10" s="6"/>
      <c r="G10" s="6"/>
    </row>
    <row r="11" spans="1:7" s="1" customFormat="1" x14ac:dyDescent="0.25">
      <c r="A11" s="2">
        <v>1954</v>
      </c>
      <c r="F11" s="6"/>
      <c r="G11" s="6"/>
    </row>
    <row r="12" spans="1:7" s="1" customFormat="1" x14ac:dyDescent="0.25">
      <c r="A12" s="2">
        <v>1955</v>
      </c>
      <c r="F12" s="6"/>
      <c r="G12" s="6"/>
    </row>
    <row r="13" spans="1:7" s="1" customFormat="1" x14ac:dyDescent="0.25">
      <c r="A13" s="2">
        <v>1956</v>
      </c>
      <c r="F13" s="6"/>
      <c r="G13" s="6"/>
    </row>
    <row r="14" spans="1:7" s="1" customFormat="1" x14ac:dyDescent="0.25">
      <c r="A14" s="2">
        <v>1957</v>
      </c>
      <c r="F14" s="6"/>
      <c r="G14" s="6"/>
    </row>
    <row r="15" spans="1:7" s="1" customFormat="1" x14ac:dyDescent="0.25">
      <c r="A15" s="2">
        <v>1958</v>
      </c>
      <c r="F15" s="6"/>
      <c r="G15" s="6"/>
    </row>
    <row r="16" spans="1:7" s="1" customFormat="1" x14ac:dyDescent="0.25">
      <c r="A16" s="2">
        <v>1959</v>
      </c>
      <c r="F16" s="6"/>
      <c r="G16" s="6"/>
    </row>
    <row r="17" spans="1:7" s="1" customFormat="1" x14ac:dyDescent="0.25">
      <c r="A17" s="2">
        <v>1960</v>
      </c>
      <c r="B17" s="4">
        <v>491.95499999999998</v>
      </c>
      <c r="C17" s="4">
        <v>157.40899999999999</v>
      </c>
      <c r="D17" s="12">
        <v>137.93199999999999</v>
      </c>
      <c r="E17" s="11">
        <v>3842674</v>
      </c>
      <c r="F17" s="22">
        <f>277.778*E17/1000</f>
        <v>1067410.298372</v>
      </c>
      <c r="G17" s="6"/>
    </row>
    <row r="18" spans="1:7" s="1" customFormat="1" x14ac:dyDescent="0.25">
      <c r="A18" s="2">
        <v>1961</v>
      </c>
      <c r="B18" s="4">
        <v>448.18799999999999</v>
      </c>
      <c r="C18" s="4">
        <v>59.210999999999999</v>
      </c>
      <c r="D18" s="12">
        <v>121.089</v>
      </c>
      <c r="E18" s="11">
        <v>3703645</v>
      </c>
      <c r="F18" s="22">
        <f t="shared" ref="F18:F45" si="0">277.778*E18/1000</f>
        <v>1028791.1008100001</v>
      </c>
      <c r="G18" s="6"/>
    </row>
    <row r="19" spans="1:7" s="1" customFormat="1" x14ac:dyDescent="0.25">
      <c r="A19" s="2">
        <v>1962</v>
      </c>
      <c r="B19" s="4">
        <v>493.024</v>
      </c>
      <c r="C19" s="4">
        <v>46.26</v>
      </c>
      <c r="D19" s="12">
        <v>124.35599999999999</v>
      </c>
      <c r="E19" s="11">
        <v>2680110</v>
      </c>
      <c r="F19" s="22">
        <f t="shared" si="0"/>
        <v>744475.59558000008</v>
      </c>
      <c r="G19" s="6"/>
    </row>
    <row r="20" spans="1:7" s="1" customFormat="1" x14ac:dyDescent="0.25">
      <c r="A20" s="2">
        <v>1963</v>
      </c>
      <c r="B20" s="4">
        <v>454.98</v>
      </c>
      <c r="C20" s="4">
        <v>53.02</v>
      </c>
      <c r="D20" s="12">
        <v>126.72499999999999</v>
      </c>
      <c r="E20" s="11">
        <v>1757339</v>
      </c>
      <c r="F20" s="22">
        <f t="shared" si="0"/>
        <v>488150.11274200003</v>
      </c>
      <c r="G20" s="6"/>
    </row>
    <row r="21" spans="1:7" s="1" customFormat="1" x14ac:dyDescent="0.25">
      <c r="A21" s="2">
        <v>1964</v>
      </c>
      <c r="B21" s="4">
        <v>525.88199999999995</v>
      </c>
      <c r="C21" s="4">
        <v>162.88</v>
      </c>
      <c r="D21" s="12">
        <v>147.25299999999999</v>
      </c>
      <c r="E21" s="11">
        <v>1709712</v>
      </c>
      <c r="F21" s="22">
        <f t="shared" si="0"/>
        <v>474920.37993600004</v>
      </c>
      <c r="G21" s="6"/>
    </row>
    <row r="22" spans="1:7" s="1" customFormat="1" x14ac:dyDescent="0.25">
      <c r="A22" s="2">
        <v>1965</v>
      </c>
      <c r="B22" s="4">
        <v>479.899</v>
      </c>
      <c r="C22" s="4">
        <v>150.17400000000001</v>
      </c>
      <c r="D22" s="12">
        <v>136.13</v>
      </c>
      <c r="E22" s="11">
        <v>1747929</v>
      </c>
      <c r="F22" s="22">
        <f t="shared" si="0"/>
        <v>485536.221762</v>
      </c>
      <c r="G22" s="6"/>
    </row>
    <row r="23" spans="1:7" s="1" customFormat="1" x14ac:dyDescent="0.25">
      <c r="A23" s="2">
        <v>1966</v>
      </c>
      <c r="B23" s="4">
        <v>529.90800000000002</v>
      </c>
      <c r="C23" s="4">
        <v>151.767</v>
      </c>
      <c r="D23" s="12">
        <v>137.41399999999999</v>
      </c>
      <c r="E23" s="11">
        <v>1263750</v>
      </c>
      <c r="F23" s="22">
        <f t="shared" si="0"/>
        <v>351041.94750000001</v>
      </c>
      <c r="G23" s="6"/>
    </row>
    <row r="24" spans="1:7" s="1" customFormat="1" x14ac:dyDescent="0.25">
      <c r="A24" s="2">
        <v>1967</v>
      </c>
      <c r="B24" s="4">
        <v>511.10199999999998</v>
      </c>
      <c r="C24" s="4">
        <v>155.37200000000001</v>
      </c>
      <c r="D24" s="12">
        <v>140.22300000000001</v>
      </c>
      <c r="E24" s="11">
        <v>1761837</v>
      </c>
      <c r="F24" s="22">
        <f t="shared" si="0"/>
        <v>489399.55818600004</v>
      </c>
      <c r="G24" s="6"/>
    </row>
    <row r="25" spans="1:7" s="1" customFormat="1" x14ac:dyDescent="0.25">
      <c r="A25" s="2">
        <v>1968</v>
      </c>
      <c r="B25" s="4">
        <v>587.51800000000003</v>
      </c>
      <c r="C25" s="4">
        <v>168.27500000000001</v>
      </c>
      <c r="D25" s="12">
        <v>145.63999999999999</v>
      </c>
      <c r="E25" s="11">
        <v>2654686</v>
      </c>
      <c r="F25" s="22">
        <f t="shared" si="0"/>
        <v>737413.36770800012</v>
      </c>
      <c r="G25" s="6"/>
    </row>
    <row r="26" spans="1:7" s="1" customFormat="1" x14ac:dyDescent="0.25">
      <c r="A26" s="2">
        <v>1969</v>
      </c>
      <c r="B26" s="4">
        <v>662.08</v>
      </c>
      <c r="C26" s="4">
        <v>188.721</v>
      </c>
      <c r="D26" s="12">
        <v>167.67</v>
      </c>
      <c r="E26" s="11">
        <v>3858082</v>
      </c>
      <c r="F26" s="22">
        <f t="shared" si="0"/>
        <v>1071690.3017960002</v>
      </c>
      <c r="G26" s="6"/>
    </row>
    <row r="27" spans="1:7" s="1" customFormat="1" x14ac:dyDescent="0.25">
      <c r="A27" s="2">
        <v>1970</v>
      </c>
      <c r="B27" s="4">
        <v>729.71600000000001</v>
      </c>
      <c r="C27" s="4">
        <v>228.971</v>
      </c>
      <c r="D27" s="12">
        <v>201.374</v>
      </c>
      <c r="E27" s="11">
        <v>6386189</v>
      </c>
      <c r="F27" s="22">
        <f t="shared" si="0"/>
        <v>1773942.808042</v>
      </c>
      <c r="G27" s="6"/>
    </row>
    <row r="28" spans="1:7" s="1" customFormat="1" x14ac:dyDescent="0.25">
      <c r="A28" s="2">
        <v>1971</v>
      </c>
      <c r="B28" s="4">
        <v>695.95500000000004</v>
      </c>
      <c r="C28" s="4">
        <v>219.05099999999999</v>
      </c>
      <c r="D28" s="12">
        <v>194.56</v>
      </c>
      <c r="E28" s="11">
        <v>9819362</v>
      </c>
      <c r="F28" s="22">
        <f t="shared" si="0"/>
        <v>2727602.7376360004</v>
      </c>
      <c r="G28" s="6"/>
    </row>
    <row r="29" spans="1:7" s="1" customFormat="1" x14ac:dyDescent="0.25">
      <c r="A29" s="2">
        <v>1972</v>
      </c>
      <c r="B29" s="4">
        <v>730.59299999999996</v>
      </c>
      <c r="C29" s="4">
        <v>229.279</v>
      </c>
      <c r="D29" s="12">
        <v>209.02799999999999</v>
      </c>
      <c r="E29" s="11">
        <v>10301020</v>
      </c>
      <c r="F29" s="22">
        <f t="shared" si="0"/>
        <v>2861396.7335600005</v>
      </c>
      <c r="G29" s="6"/>
    </row>
    <row r="30" spans="1:7" s="1" customFormat="1" x14ac:dyDescent="0.25">
      <c r="A30" s="2">
        <v>1973</v>
      </c>
      <c r="B30" s="4">
        <v>812.47799999999995</v>
      </c>
      <c r="C30" s="4">
        <v>257.45100000000002</v>
      </c>
      <c r="D30" s="12">
        <v>232.57599999999999</v>
      </c>
      <c r="E30" s="11">
        <v>9989102</v>
      </c>
      <c r="F30" s="22">
        <f t="shared" si="0"/>
        <v>2774752.7753560003</v>
      </c>
      <c r="G30" s="6"/>
    </row>
    <row r="31" spans="1:7" s="1" customFormat="1" x14ac:dyDescent="0.25">
      <c r="A31" s="2">
        <v>1974</v>
      </c>
      <c r="B31" s="4">
        <v>799.78499999999997</v>
      </c>
      <c r="C31" s="4">
        <v>248.89699999999999</v>
      </c>
      <c r="D31" s="12">
        <v>231.63800000000001</v>
      </c>
      <c r="E31" s="11">
        <v>10552616</v>
      </c>
      <c r="F31" s="22">
        <f t="shared" si="0"/>
        <v>2931284.5672480003</v>
      </c>
      <c r="G31" s="6"/>
    </row>
    <row r="32" spans="1:7" s="1" customFormat="1" x14ac:dyDescent="0.25">
      <c r="A32" s="2">
        <v>1975</v>
      </c>
      <c r="B32" s="4">
        <v>630.36300000000006</v>
      </c>
      <c r="C32" s="4">
        <v>192.68600000000001</v>
      </c>
      <c r="D32" s="12">
        <v>183.06899999999999</v>
      </c>
      <c r="E32" s="11">
        <v>9634853</v>
      </c>
      <c r="F32" s="22">
        <f t="shared" si="0"/>
        <v>2676350.1966340002</v>
      </c>
      <c r="G32" s="6"/>
    </row>
    <row r="33" spans="1:7" s="1" customFormat="1" x14ac:dyDescent="0.25">
      <c r="A33" s="2">
        <v>1976</v>
      </c>
      <c r="B33" s="4">
        <v>771.84900000000005</v>
      </c>
      <c r="C33" s="4">
        <v>246.41200000000001</v>
      </c>
      <c r="D33" s="12">
        <v>224.97499999999999</v>
      </c>
      <c r="E33" s="11">
        <v>10636034</v>
      </c>
      <c r="F33" s="22">
        <f t="shared" si="0"/>
        <v>2954456.252452</v>
      </c>
      <c r="G33" s="6"/>
    </row>
    <row r="34" spans="1:7" s="1" customFormat="1" x14ac:dyDescent="0.25">
      <c r="A34" s="2">
        <v>1977</v>
      </c>
      <c r="B34" s="4">
        <v>832.98800000000006</v>
      </c>
      <c r="C34" s="4">
        <v>266.55</v>
      </c>
      <c r="D34" s="12">
        <v>243.34299999999999</v>
      </c>
      <c r="E34" s="11">
        <v>10264112</v>
      </c>
      <c r="F34" s="22">
        <f t="shared" si="0"/>
        <v>2851144.5031360001</v>
      </c>
      <c r="G34" s="6"/>
    </row>
    <row r="35" spans="1:7" s="1" customFormat="1" x14ac:dyDescent="0.25">
      <c r="A35" s="2">
        <v>1978</v>
      </c>
      <c r="B35" s="4">
        <v>790.53</v>
      </c>
      <c r="C35" s="4">
        <v>266.73</v>
      </c>
      <c r="D35" s="12">
        <v>233.417</v>
      </c>
      <c r="E35" s="11">
        <v>9306028</v>
      </c>
      <c r="F35" s="22">
        <f t="shared" si="0"/>
        <v>2585009.8457840006</v>
      </c>
      <c r="G35" s="6"/>
    </row>
    <row r="36" spans="1:7" s="1" customFormat="1" x14ac:dyDescent="0.25">
      <c r="A36" s="2">
        <v>1979</v>
      </c>
      <c r="B36" s="4">
        <v>829.596</v>
      </c>
      <c r="C36" s="4">
        <v>282.709</v>
      </c>
      <c r="D36" s="12">
        <v>244.49700000000001</v>
      </c>
      <c r="E36" s="11">
        <v>10316843</v>
      </c>
      <c r="F36" s="22">
        <f t="shared" si="0"/>
        <v>2865792.0148539999</v>
      </c>
      <c r="G36" s="6"/>
    </row>
    <row r="37" spans="1:7" s="1" customFormat="1" x14ac:dyDescent="0.25">
      <c r="A37" s="2">
        <v>1980</v>
      </c>
      <c r="B37" s="4">
        <v>866.76300000000003</v>
      </c>
      <c r="C37" s="4">
        <v>294.52300000000002</v>
      </c>
      <c r="D37" s="12">
        <v>260.84500000000003</v>
      </c>
      <c r="E37" s="11">
        <v>10524799</v>
      </c>
      <c r="F37" s="22">
        <f t="shared" si="0"/>
        <v>2923557.616622</v>
      </c>
      <c r="G37" s="6"/>
    </row>
    <row r="38" spans="1:7" s="1" customFormat="1" x14ac:dyDescent="0.25">
      <c r="A38" s="2">
        <v>1981</v>
      </c>
      <c r="B38" s="4">
        <v>795.08799999999997</v>
      </c>
      <c r="C38" s="4">
        <v>260.51100000000002</v>
      </c>
      <c r="D38" s="12">
        <v>235.75700000000001</v>
      </c>
      <c r="E38" s="11">
        <v>9737794</v>
      </c>
      <c r="F38" s="22">
        <f t="shared" si="0"/>
        <v>2704944.9417320006</v>
      </c>
      <c r="G38" s="6"/>
    </row>
    <row r="39" spans="1:7" s="1" customFormat="1" x14ac:dyDescent="0.25">
      <c r="A39" s="2">
        <v>1982</v>
      </c>
      <c r="B39" s="4">
        <v>773.096</v>
      </c>
      <c r="C39" s="4">
        <v>254.77799999999999</v>
      </c>
      <c r="D39" s="12">
        <v>235.20400000000001</v>
      </c>
      <c r="E39" s="11">
        <v>7904310</v>
      </c>
      <c r="F39" s="22">
        <f t="shared" si="0"/>
        <v>2195643.4231800004</v>
      </c>
      <c r="G39" s="6"/>
    </row>
    <row r="40" spans="1:7" s="1" customFormat="1" x14ac:dyDescent="0.25">
      <c r="A40" s="2">
        <v>1983</v>
      </c>
      <c r="B40" s="4">
        <v>769.07600000000002</v>
      </c>
      <c r="C40" s="4">
        <v>249.107</v>
      </c>
      <c r="D40" s="12">
        <v>223.11500000000001</v>
      </c>
      <c r="E40" s="11">
        <v>8145378</v>
      </c>
      <c r="F40" s="22">
        <f t="shared" si="0"/>
        <v>2262606.8100840002</v>
      </c>
      <c r="G40" s="6"/>
    </row>
    <row r="41" spans="1:7" s="1" customFormat="1" x14ac:dyDescent="0.25">
      <c r="A41" s="2">
        <v>1984</v>
      </c>
      <c r="B41" s="4">
        <v>880.33100000000002</v>
      </c>
      <c r="C41" s="4">
        <v>283.505</v>
      </c>
      <c r="D41" s="12">
        <v>255.93100000000001</v>
      </c>
      <c r="E41" s="11">
        <v>8892189</v>
      </c>
      <c r="F41" s="22">
        <f t="shared" si="0"/>
        <v>2470054.4760420001</v>
      </c>
      <c r="G41" s="6"/>
    </row>
    <row r="42" spans="1:7" s="1" customFormat="1" x14ac:dyDescent="0.25">
      <c r="A42" s="2">
        <v>1985</v>
      </c>
      <c r="B42" s="4">
        <v>755.06799999999998</v>
      </c>
      <c r="C42" s="4">
        <v>230.93299999999999</v>
      </c>
      <c r="D42" s="12">
        <v>228.25899999999999</v>
      </c>
      <c r="E42" s="11">
        <v>8865967</v>
      </c>
      <c r="F42" s="22">
        <f t="shared" si="0"/>
        <v>2462770.5813260004</v>
      </c>
      <c r="G42" s="6"/>
    </row>
    <row r="43" spans="1:7" s="1" customFormat="1" x14ac:dyDescent="0.25">
      <c r="A43" s="2">
        <v>1986</v>
      </c>
      <c r="B43" s="4">
        <v>794.34699999999998</v>
      </c>
      <c r="C43" s="4">
        <v>241.274</v>
      </c>
      <c r="D43" s="12">
        <v>238.01900000000001</v>
      </c>
      <c r="E43" s="11">
        <v>8283377</v>
      </c>
      <c r="F43" s="22">
        <f t="shared" si="0"/>
        <v>2300939.8963060002</v>
      </c>
      <c r="G43" s="6"/>
    </row>
    <row r="44" spans="1:7" s="1" customFormat="1" x14ac:dyDescent="0.25">
      <c r="A44" s="2">
        <v>1987</v>
      </c>
      <c r="B44" s="4">
        <v>825.22199999999998</v>
      </c>
      <c r="C44" s="4">
        <v>257.97800000000001</v>
      </c>
      <c r="D44" s="12">
        <v>246.96299999999999</v>
      </c>
      <c r="E44" s="11">
        <v>7851962</v>
      </c>
      <c r="F44" s="22">
        <f t="shared" si="0"/>
        <v>2181102.3004360003</v>
      </c>
      <c r="G44" s="6"/>
    </row>
    <row r="45" spans="1:7" s="1" customFormat="1" x14ac:dyDescent="0.25">
      <c r="A45" s="2">
        <v>1988</v>
      </c>
      <c r="B45" s="4">
        <v>928.11199999999997</v>
      </c>
      <c r="C45" s="4">
        <v>327.19499999999999</v>
      </c>
      <c r="D45" s="12">
        <v>278.69400000000002</v>
      </c>
      <c r="E45" s="11">
        <v>8516088</v>
      </c>
      <c r="F45" s="22">
        <f t="shared" si="0"/>
        <v>2365581.8924640003</v>
      </c>
      <c r="G45" s="6"/>
    </row>
    <row r="46" spans="1:7" s="1" customFormat="1" x14ac:dyDescent="0.25">
      <c r="A46" s="2">
        <v>1989</v>
      </c>
      <c r="F46" s="6"/>
      <c r="G46" s="6"/>
    </row>
    <row r="47" spans="1:7" s="1" customFormat="1" x14ac:dyDescent="0.25">
      <c r="A47" s="2">
        <v>1990</v>
      </c>
      <c r="F47" s="6"/>
      <c r="G47" s="6"/>
    </row>
    <row r="48" spans="1:7" s="1" customFormat="1" x14ac:dyDescent="0.25">
      <c r="A48" s="2">
        <v>1991</v>
      </c>
      <c r="F48" s="6"/>
      <c r="G48" s="6"/>
    </row>
    <row r="49" spans="1:7" s="1" customFormat="1" x14ac:dyDescent="0.25">
      <c r="A49" s="2">
        <v>1992</v>
      </c>
      <c r="F49" s="6"/>
      <c r="G49" s="6"/>
    </row>
    <row r="50" spans="1:7" s="1" customFormat="1" x14ac:dyDescent="0.25">
      <c r="A50" s="2">
        <v>1993</v>
      </c>
      <c r="F50" s="6"/>
      <c r="G50" s="6"/>
    </row>
    <row r="51" spans="1:7" s="1" customFormat="1" x14ac:dyDescent="0.25">
      <c r="A51" s="2">
        <v>1994</v>
      </c>
      <c r="F51" s="6"/>
      <c r="G51" s="6"/>
    </row>
    <row r="52" spans="1:7" s="1" customFormat="1" x14ac:dyDescent="0.25">
      <c r="A52" s="2">
        <v>1995</v>
      </c>
      <c r="F52" s="6"/>
      <c r="G52" s="6"/>
    </row>
    <row r="53" spans="1:7" s="1" customFormat="1" x14ac:dyDescent="0.25">
      <c r="A53" s="2">
        <v>1996</v>
      </c>
      <c r="F53" s="6"/>
      <c r="G53" s="6"/>
    </row>
    <row r="54" spans="1:7" s="1" customFormat="1" x14ac:dyDescent="0.25">
      <c r="A54" s="2">
        <v>1997</v>
      </c>
      <c r="F54" s="6"/>
      <c r="G54" s="6"/>
    </row>
    <row r="55" spans="1:7" s="1" customFormat="1" x14ac:dyDescent="0.25">
      <c r="A55" s="2">
        <v>1998</v>
      </c>
      <c r="F55" s="6"/>
      <c r="G55" s="6"/>
    </row>
    <row r="56" spans="1:7" s="1" customFormat="1" x14ac:dyDescent="0.25">
      <c r="A56" s="2">
        <v>1999</v>
      </c>
      <c r="F56" s="6"/>
      <c r="G56" s="6"/>
    </row>
    <row r="57" spans="1:7" s="1" customFormat="1" x14ac:dyDescent="0.25">
      <c r="A57" s="2">
        <v>2000</v>
      </c>
      <c r="F57" s="6"/>
      <c r="G57" s="6"/>
    </row>
    <row r="58" spans="1:7" s="1" customFormat="1" x14ac:dyDescent="0.25">
      <c r="A58" s="2">
        <v>2001</v>
      </c>
      <c r="F58" s="6"/>
      <c r="G58" s="6"/>
    </row>
    <row r="59" spans="1:7" s="1" customFormat="1" x14ac:dyDescent="0.25">
      <c r="A59" s="2">
        <v>2002</v>
      </c>
      <c r="F59" s="6"/>
      <c r="G59" s="6"/>
    </row>
    <row r="60" spans="1:7" s="1" customFormat="1" x14ac:dyDescent="0.25">
      <c r="A60" s="2">
        <v>2003</v>
      </c>
      <c r="F60" s="6"/>
      <c r="G60" s="6"/>
    </row>
    <row r="61" spans="1:7" s="1" customFormat="1" x14ac:dyDescent="0.25">
      <c r="A61" s="2">
        <v>2004</v>
      </c>
      <c r="F61" s="6"/>
      <c r="G61" s="6"/>
    </row>
    <row r="62" spans="1:7" s="1" customFormat="1" x14ac:dyDescent="0.25">
      <c r="A62" s="2">
        <v>2005</v>
      </c>
      <c r="F62" s="6"/>
      <c r="G62" s="6"/>
    </row>
    <row r="63" spans="1:7" s="1" customFormat="1" x14ac:dyDescent="0.25">
      <c r="A63" s="2">
        <v>2006</v>
      </c>
      <c r="F63" s="6"/>
      <c r="G63" s="6"/>
    </row>
    <row r="64" spans="1:7" s="1" customFormat="1" x14ac:dyDescent="0.25">
      <c r="A64" s="2">
        <v>2007</v>
      </c>
      <c r="F64" s="6"/>
      <c r="G64" s="6"/>
    </row>
    <row r="65" spans="1:7" s="1" customFormat="1" x14ac:dyDescent="0.25">
      <c r="A65" s="2">
        <v>2008</v>
      </c>
      <c r="F65" s="6"/>
      <c r="G65" s="6"/>
    </row>
    <row r="66" spans="1:7" s="1" customFormat="1" x14ac:dyDescent="0.25">
      <c r="A66" s="2">
        <v>2009</v>
      </c>
      <c r="F66" s="6"/>
      <c r="G66" s="6"/>
    </row>
    <row r="67" spans="1:7" s="1" customFormat="1" x14ac:dyDescent="0.25">
      <c r="A67" s="2">
        <v>2010</v>
      </c>
      <c r="F67" s="6"/>
      <c r="G67" s="6"/>
    </row>
    <row r="68" spans="1:7" s="1" customFormat="1" x14ac:dyDescent="0.25">
      <c r="A68" s="2">
        <v>2011</v>
      </c>
      <c r="F68" s="6"/>
      <c r="G68" s="6"/>
    </row>
    <row r="69" spans="1:7" s="1" customFormat="1" x14ac:dyDescent="0.25">
      <c r="A69" s="2">
        <v>2012</v>
      </c>
      <c r="F69" s="6"/>
      <c r="G69" s="6"/>
    </row>
    <row r="70" spans="1:7" s="1" customFormat="1" x14ac:dyDescent="0.25">
      <c r="A70" s="2">
        <v>2013</v>
      </c>
      <c r="F70" s="6"/>
      <c r="G70" s="6"/>
    </row>
    <row r="71" spans="1:7" s="1" customFormat="1" x14ac:dyDescent="0.25">
      <c r="A71" s="2">
        <v>2014</v>
      </c>
      <c r="F71" s="6"/>
      <c r="G71" s="6"/>
    </row>
    <row r="72" spans="1:7" s="1" customFormat="1" x14ac:dyDescent="0.25">
      <c r="A72" s="2">
        <v>2015</v>
      </c>
      <c r="F72" s="6"/>
      <c r="G72" s="6"/>
    </row>
    <row r="73" spans="1:7" s="1" customFormat="1" x14ac:dyDescent="0.25">
      <c r="A73" s="2">
        <v>2016</v>
      </c>
      <c r="F73" s="6"/>
      <c r="G73" s="6"/>
    </row>
    <row r="74" spans="1:7" s="1" customFormat="1" x14ac:dyDescent="0.25">
      <c r="A74" s="2">
        <v>2017</v>
      </c>
      <c r="F74" s="6"/>
      <c r="G74" s="6"/>
    </row>
    <row r="75" spans="1:7" s="1" customFormat="1" x14ac:dyDescent="0.25">
      <c r="A75" s="2">
        <v>2018</v>
      </c>
      <c r="F75" s="6"/>
      <c r="G75" s="6"/>
    </row>
    <row r="76" spans="1:7" s="1" customFormat="1" x14ac:dyDescent="0.25">
      <c r="A76" s="2">
        <v>2019</v>
      </c>
      <c r="F76" s="6"/>
      <c r="G76" s="6"/>
    </row>
    <row r="77" spans="1:7" s="1" customFormat="1" x14ac:dyDescent="0.25">
      <c r="A77" s="2">
        <v>2020</v>
      </c>
      <c r="F77" s="6"/>
      <c r="G77" s="6"/>
    </row>
    <row r="78" spans="1:7" x14ac:dyDescent="0.25">
      <c r="A78" s="13"/>
    </row>
    <row r="79" spans="1:7" x14ac:dyDescent="0.25">
      <c r="A79" s="13"/>
    </row>
    <row r="80" spans="1:7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</vt:lpstr>
      <vt:lpstr>consumption</vt:lpstr>
      <vt:lpstr>prod</vt:lpstr>
      <vt:lpstr>import</vt:lpstr>
      <vt:lpstr>export</vt:lpstr>
      <vt:lpstr>workforce</vt:lpstr>
      <vt:lpstr>FlatGlassInd_GlassInd</vt:lpstr>
      <vt:lpstr>RawMat_GlassInd_ABS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2020-10-13T06:55:02Z</dcterms:modified>
</cp:coreProperties>
</file>