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souvi\Documents\These\90_PresentationsAndWritting\90_Manuscript\5_Appendices\Appendix_B\B1_RawData\"/>
    </mc:Choice>
  </mc:AlternateContent>
  <xr:revisionPtr revIDLastSave="0" documentId="13_ncr:1_{EB04BEB8-E078-4176-AB97-9071240838FD}" xr6:coauthVersionLast="47" xr6:coauthVersionMax="47" xr10:uidLastSave="{00000000-0000-0000-0000-000000000000}"/>
  <bookViews>
    <workbookView xWindow="30" yWindow="30" windowWidth="28770" windowHeight="16170" xr2:uid="{123E2ECC-8474-4F38-AC8E-530CCC4039F8}"/>
  </bookViews>
  <sheets>
    <sheet name="References" sheetId="19" r:id="rId1"/>
    <sheet name="prod" sheetId="15" r:id="rId2"/>
    <sheet name="import" sheetId="14" r:id="rId3"/>
    <sheet name="export" sheetId="13" r:id="rId4"/>
    <sheet name="Energy_Intensity" sheetId="20" r:id="rId5"/>
    <sheet name="Population" sheetId="1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0" l="1"/>
  <c r="C17" i="20"/>
  <c r="B17" i="20"/>
  <c r="E7" i="20" l="1"/>
  <c r="D45" i="20"/>
  <c r="C45" i="20"/>
  <c r="B45" i="20"/>
  <c r="D22" i="20"/>
  <c r="C22" i="20"/>
  <c r="B42" i="20"/>
  <c r="D42" i="20"/>
  <c r="C42" i="20"/>
  <c r="D37" i="20"/>
  <c r="C37" i="20"/>
  <c r="B37" i="20"/>
  <c r="D32" i="20"/>
  <c r="C32" i="20"/>
  <c r="B32" i="20"/>
  <c r="D27" i="20"/>
  <c r="C27" i="20"/>
  <c r="B27" i="20"/>
  <c r="B22" i="20"/>
  <c r="B49" i="14" l="1"/>
  <c r="B48" i="14"/>
  <c r="B47" i="14"/>
  <c r="B46" i="14"/>
  <c r="B45" i="14"/>
  <c r="B44" i="14"/>
  <c r="B38" i="14"/>
  <c r="B37" i="14"/>
  <c r="B36" i="14"/>
  <c r="B35" i="14"/>
  <c r="B34" i="14"/>
  <c r="B33" i="14"/>
  <c r="B32" i="14"/>
  <c r="B31" i="14"/>
  <c r="B30" i="14"/>
  <c r="B29" i="14"/>
  <c r="B28" i="14"/>
  <c r="B26" i="14"/>
  <c r="B25" i="14"/>
  <c r="B24" i="14"/>
  <c r="B23" i="14"/>
  <c r="B20" i="14"/>
  <c r="B19" i="14"/>
  <c r="B18" i="14"/>
  <c r="B17" i="14"/>
  <c r="B49" i="13"/>
  <c r="B48" i="13"/>
  <c r="B47" i="13"/>
  <c r="B46" i="13"/>
  <c r="B45" i="13"/>
  <c r="B44" i="13"/>
  <c r="B39" i="13"/>
  <c r="B38" i="13"/>
  <c r="B37" i="13"/>
  <c r="B34" i="13"/>
  <c r="B35" i="13"/>
  <c r="B36" i="13"/>
  <c r="B33" i="13"/>
  <c r="B32" i="13"/>
  <c r="B30" i="13"/>
  <c r="B31" i="13"/>
  <c r="B29" i="13"/>
  <c r="B28" i="13"/>
  <c r="B26" i="13"/>
  <c r="B25" i="13"/>
  <c r="B24" i="13"/>
  <c r="B23" i="13"/>
  <c r="B43" i="14" l="1"/>
  <c r="B42" i="14"/>
  <c r="B41" i="14"/>
  <c r="B40" i="14"/>
  <c r="B39" i="14"/>
  <c r="B27" i="14"/>
  <c r="B43" i="13"/>
  <c r="B42" i="13"/>
  <c r="B40" i="13"/>
  <c r="B41" i="13"/>
  <c r="B27" i="13"/>
  <c r="B22" i="13"/>
  <c r="B21" i="13"/>
  <c r="B20" i="13"/>
  <c r="B19" i="13"/>
  <c r="B18" i="13"/>
  <c r="B17" i="13"/>
  <c r="B16" i="13"/>
  <c r="B15" i="13"/>
  <c r="B14" i="13"/>
  <c r="B13" i="13"/>
  <c r="B12" i="13"/>
  <c r="B11" i="13"/>
  <c r="B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80F0AF-3098-486A-B6CA-D9F346AB80B6}">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2" authorId="0" shapeId="0" xr:uid="{7D19D481-1AE5-4F00-92CC-2BC7A1ED48F7}">
      <text>
        <r>
          <rPr>
            <sz val="9"/>
            <color indexed="81"/>
            <rFont val="Tahoma"/>
            <family val="2"/>
          </rPr>
          <t>L'industrie du verre, Fédération des chambres syndicales de l'industrie du verre, 1954, p.96</t>
        </r>
      </text>
    </comment>
    <comment ref="B7" authorId="0" shapeId="0" xr:uid="{140E533E-04E7-430B-BE66-5E034C6E59FD}">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C7" authorId="0" shapeId="0" xr:uid="{1BCDF8D7-0DAD-4978-8389-D64B38090866}">
      <text>
        <r>
          <rPr>
            <sz val="9"/>
            <color indexed="81"/>
            <rFont val="Tahoma"/>
            <family val="2"/>
          </rPr>
          <t>"L'industrie du verre en Belgique", Verre, vol 1, n° 4, July-August, 1987, p. 432-9
See also: (Anon., 1958)</t>
        </r>
      </text>
    </comment>
    <comment ref="B8" authorId="0" shapeId="0" xr:uid="{578411F0-2513-4B41-8F9A-AA07F89519E3}">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9" authorId="0" shapeId="0" xr:uid="{33573871-9792-46DD-B0AB-300581493006}">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10" authorId="0" shapeId="0" xr:uid="{30FB62F0-24DF-48ED-B70E-9FEF7FD5E74B}">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11" authorId="0" shapeId="0" xr:uid="{25F0CE5D-D9E6-422F-A101-690DA70C2DB8}">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12" authorId="0" shapeId="0" xr:uid="{39526605-1662-45E9-A793-82C7785B1DDA}">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13" authorId="0" shapeId="0" xr:uid="{F70A4C5E-C250-4C93-A332-534861B068DA}">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14" authorId="0" shapeId="0" xr:uid="{A6AAA90B-96F1-4DE0-8E33-005CEE53AF6C}">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15" authorId="0" shapeId="0" xr:uid="{B11E8F6C-0044-47BB-B4AF-E53EDA624074}">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B16" authorId="0" shapeId="0" xr:uid="{DEC895BA-FD36-43BC-AE92-45EE753A40CE}">
      <text>
        <r>
          <rPr>
            <sz val="9"/>
            <color indexed="81"/>
            <rFont val="Tahoma"/>
            <family val="2"/>
          </rPr>
          <t>See: (NBB, n.d.)
Index of flat glass production trends between 1950 and 1960. Series (1953 = 100):
1950: 87
1951: 108
1952: 66
1953: 100
1954: 108
1955: 136
1956: 151
1957: 130
1958: 148
1959: 186
1960: 212
Knowing that the production in 1960 reached 699.898kt (VIG-FIV 1994).</t>
        </r>
      </text>
    </comment>
    <comment ref="C17" authorId="0" shapeId="0" xr:uid="{307CF1E5-B6CD-4EC2-9A3B-2B065240C029}">
      <text>
        <r>
          <rPr>
            <sz val="9"/>
            <color indexed="81"/>
            <rFont val="Tahoma"/>
            <family val="2"/>
          </rPr>
          <t>(VGI-FIV, 1994) and (Knoops, 1959)</t>
        </r>
      </text>
    </comment>
    <comment ref="C22" authorId="0" shapeId="0" xr:uid="{FAA1A9DE-9BB8-4611-A7C9-B29E4907E680}">
      <text>
        <r>
          <rPr>
            <sz val="9"/>
            <color indexed="81"/>
            <rFont val="Tahoma"/>
            <family val="2"/>
          </rPr>
          <t>(VGI-FIV, 1994) and (Knoops, 1959)</t>
        </r>
      </text>
    </comment>
    <comment ref="B27" authorId="0" shapeId="0" xr:uid="{8E43DA06-AC0A-4D94-B9AF-4357EE45ACB1}">
      <text>
        <r>
          <rPr>
            <b/>
            <sz val="9"/>
            <color indexed="81"/>
            <rFont val="Tahoma"/>
            <family val="2"/>
          </rPr>
          <t>See also:</t>
        </r>
        <r>
          <rPr>
            <sz val="9"/>
            <color indexed="81"/>
            <rFont val="Tahoma"/>
            <family val="2"/>
          </rPr>
          <t xml:space="preserve"> "L'industrie du verre en Belgique", Verre, vol 1, n° 4, July-August 1987, p. 432-9</t>
        </r>
      </text>
    </comment>
    <comment ref="C27" authorId="0" shapeId="0" xr:uid="{85DDDD64-BD1D-44A5-9B0F-4204BA7F9341}">
      <text>
        <r>
          <rPr>
            <sz val="9"/>
            <color indexed="81"/>
            <rFont val="Tahoma"/>
            <family val="2"/>
          </rPr>
          <t>(VGI-FIV, 1994) and (Knoops, 1959)</t>
        </r>
      </text>
    </comment>
    <comment ref="C32" authorId="0" shapeId="0" xr:uid="{1A38B02E-8817-4216-8AC0-052A70D363FA}">
      <text>
        <r>
          <rPr>
            <sz val="9"/>
            <color indexed="81"/>
            <rFont val="Tahoma"/>
            <family val="2"/>
          </rPr>
          <t>(VGI-FIV, 1994) and (Knoops, 1959)</t>
        </r>
      </text>
    </comment>
    <comment ref="C37" authorId="0" shapeId="0" xr:uid="{E2586584-73F3-482E-A0A5-7F109192060E}">
      <text>
        <r>
          <rPr>
            <sz val="9"/>
            <color indexed="81"/>
            <rFont val="Tahoma"/>
            <family val="2"/>
          </rPr>
          <t>(VGI-FIV, 1994) and (CCE, 1984)</t>
        </r>
      </text>
    </comment>
    <comment ref="B39" authorId="0" shapeId="0" xr:uid="{BC0BC320-88F2-40EF-857E-02C7912456CB}">
      <text>
        <r>
          <rPr>
            <b/>
            <sz val="9"/>
            <color indexed="81"/>
            <rFont val="Tahoma"/>
            <family val="2"/>
          </rPr>
          <t xml:space="preserve">See also:
</t>
        </r>
        <r>
          <rPr>
            <sz val="9"/>
            <color indexed="81"/>
            <rFont val="Tahoma"/>
            <family val="2"/>
          </rPr>
          <t>"L'industrie du verre en Belgique", Verre, vol 1, N° 4, juillet-aout 1987, 432-9</t>
        </r>
      </text>
    </comment>
    <comment ref="B40" authorId="0" shapeId="0" xr:uid="{55CDB7F2-0CE4-4EBC-ABBE-A50E1ADD8592}">
      <text>
        <r>
          <rPr>
            <b/>
            <sz val="9"/>
            <color indexed="81"/>
            <rFont val="Tahoma"/>
            <family val="2"/>
          </rPr>
          <t xml:space="preserve">See also:
</t>
        </r>
        <r>
          <rPr>
            <sz val="9"/>
            <color indexed="81"/>
            <rFont val="Tahoma"/>
            <family val="2"/>
          </rPr>
          <t>"L'industrie du verre en Belgique", Verre, vol 1, N° 4, juillet-aout 1987, 432-9</t>
        </r>
      </text>
    </comment>
    <comment ref="B41" authorId="0" shapeId="0" xr:uid="{AACAE1F4-3F8C-4923-A7B6-D7EBEFF0029B}">
      <text>
        <r>
          <rPr>
            <b/>
            <sz val="9"/>
            <color indexed="81"/>
            <rFont val="Tahoma"/>
            <family val="2"/>
          </rPr>
          <t xml:space="preserve">See also:
</t>
        </r>
        <r>
          <rPr>
            <sz val="9"/>
            <color indexed="81"/>
            <rFont val="Tahoma"/>
            <family val="2"/>
          </rPr>
          <t>"L'industrie du verre en Belgique", Verre, vol 1, N° 4, juillet-aout 1987, 432-9</t>
        </r>
      </text>
    </comment>
    <comment ref="B42" authorId="0" shapeId="0" xr:uid="{738547BA-68B5-4FE3-848B-4CD4EBB12836}">
      <text>
        <r>
          <rPr>
            <b/>
            <sz val="9"/>
            <color indexed="81"/>
            <rFont val="Tahoma"/>
            <family val="2"/>
          </rPr>
          <t xml:space="preserve">See also:
</t>
        </r>
        <r>
          <rPr>
            <sz val="9"/>
            <color indexed="81"/>
            <rFont val="Tahoma"/>
            <family val="2"/>
          </rPr>
          <t>"L'industrie du verre en Belgique", Verre, vol 1, N° 4, juillet-aout 1987, 432-9</t>
        </r>
      </text>
    </comment>
    <comment ref="B43" authorId="0" shapeId="0" xr:uid="{BDCDBA4C-1B8E-42B9-A21D-C08297C9CF0C}">
      <text>
        <r>
          <rPr>
            <b/>
            <sz val="9"/>
            <color indexed="81"/>
            <rFont val="Tahoma"/>
            <family val="2"/>
          </rPr>
          <t xml:space="preserve">See also:
</t>
        </r>
        <r>
          <rPr>
            <sz val="9"/>
            <color indexed="81"/>
            <rFont val="Tahoma"/>
            <family val="2"/>
          </rPr>
          <t>"L'industrie du verre en Belgique", Verre, vol 1, N° 4, juillet-aout 1987, 432-9</t>
        </r>
      </text>
    </comment>
    <comment ref="B47" authorId="0" shapeId="0" xr:uid="{62955B20-96C1-4EF4-8868-5C8A1E4FAC3D}">
      <text>
        <r>
          <rPr>
            <sz val="9"/>
            <color indexed="81"/>
            <rFont val="Tahoma"/>
            <family val="2"/>
          </rPr>
          <t>ICEDD, Bilan énergétique de la Wallonie 2012. Bilan de l'industrie et bilan global, p. 38</t>
        </r>
      </text>
    </comment>
    <comment ref="C47" authorId="0" shapeId="0" xr:uid="{D76BCAA0-2D27-49F5-84CF-D2E0A5372A6F}">
      <text>
        <r>
          <rPr>
            <sz val="9"/>
            <color indexed="81"/>
            <rFont val="Tahoma"/>
            <family val="2"/>
          </rPr>
          <t xml:space="preserve">(VGI-FIV, 1994) </t>
        </r>
      </text>
    </comment>
    <comment ref="B48" authorId="0" shapeId="0" xr:uid="{D1F872DB-0C90-4F4C-A8F0-D488F41F2F69}">
      <text>
        <r>
          <rPr>
            <sz val="9"/>
            <color indexed="81"/>
            <rFont val="Tahoma"/>
            <family val="2"/>
          </rPr>
          <t>ICEDD, Bilan énergétique de la Wallonie 2012. Bilan de l'industrie et bilan global, p. 38</t>
        </r>
      </text>
    </comment>
    <comment ref="B49" authorId="0" shapeId="0" xr:uid="{5666A54F-B981-44FC-A5DA-AC381F334BB3}">
      <text>
        <r>
          <rPr>
            <sz val="9"/>
            <color indexed="81"/>
            <rFont val="Tahoma"/>
            <family val="2"/>
          </rPr>
          <t>ICEDD, Bilan énergétique de la Wallonie 2012. Bilan de l'industrie et bilan global, p. 38</t>
        </r>
      </text>
    </comment>
    <comment ref="C49" authorId="0" shapeId="0" xr:uid="{ECECA26F-6AD9-4D34-BFCD-F2DE1CA64B8C}">
      <text>
        <r>
          <rPr>
            <sz val="9"/>
            <color indexed="81"/>
            <rFont val="Tahoma"/>
            <family val="2"/>
          </rPr>
          <t xml:space="preserve">(VGI-FIV, 1994) </t>
        </r>
      </text>
    </comment>
    <comment ref="B50" authorId="0" shapeId="0" xr:uid="{98206CBA-A31D-4E48-980E-DD63BC03DA7E}">
      <text>
        <r>
          <rPr>
            <sz val="9"/>
            <color indexed="81"/>
            <rFont val="Tahoma"/>
            <family val="2"/>
          </rPr>
          <t>ICEDD, Bilan énergétique de la Wallonie 2012. Bilan de l'industrie et bilan global, p. 38</t>
        </r>
      </text>
    </comment>
    <comment ref="B51" authorId="0" shapeId="0" xr:uid="{6C6552A8-DA75-4FFC-AAAC-E09419E743C3}">
      <text>
        <r>
          <rPr>
            <sz val="9"/>
            <color indexed="81"/>
            <rFont val="Tahoma"/>
            <family val="2"/>
          </rPr>
          <t>ICEDD, Bilan énergétique de la Wallonie 2012. Bilan de l'industrie et bilan global, p. 38</t>
        </r>
      </text>
    </comment>
    <comment ref="B52" authorId="0" shapeId="0" xr:uid="{1F8E32FD-62AC-4A40-91E3-3CED289E6CBD}">
      <text>
        <r>
          <rPr>
            <sz val="9"/>
            <color indexed="81"/>
            <rFont val="Tahoma"/>
            <family val="2"/>
          </rPr>
          <t>ICEDD, Bilan énergétique de la Wallonie 2012. Bilan de l'industrie et bilan global, p. 38</t>
        </r>
      </text>
    </comment>
    <comment ref="B53" authorId="0" shapeId="0" xr:uid="{F1261E74-12AA-49C9-BF1D-0F489E77AF0C}">
      <text>
        <r>
          <rPr>
            <sz val="9"/>
            <color indexed="81"/>
            <rFont val="Tahoma"/>
            <family val="2"/>
          </rPr>
          <t>ICEDD, Bilan énergétique de la Wallonie 2012. Bilan de l'industrie et bilan global, p. 38</t>
        </r>
      </text>
    </comment>
    <comment ref="B54" authorId="0" shapeId="0" xr:uid="{70DC3473-3447-4719-A1C0-D766A356D209}">
      <text>
        <r>
          <rPr>
            <sz val="9"/>
            <color indexed="81"/>
            <rFont val="Tahoma"/>
            <family val="2"/>
          </rPr>
          <t>ICEDD, Bilan énergétique de la Wallonie 2012. Bilan de l'industrie et bilan global, p. 38</t>
        </r>
      </text>
    </comment>
    <comment ref="B55" authorId="0" shapeId="0" xr:uid="{25B8BFD1-FF8E-4695-8D3B-1F04E0873F8E}">
      <text>
        <r>
          <rPr>
            <sz val="9"/>
            <color indexed="81"/>
            <rFont val="Tahoma"/>
            <family val="2"/>
          </rPr>
          <t>ICEDD, Bilan énergétique de la Wallonie 2012. Bilan de l'industrie et bilan global, p. 38</t>
        </r>
      </text>
    </comment>
    <comment ref="B56" authorId="0" shapeId="0" xr:uid="{52F33A99-0D0B-4259-A80A-327EB7C19980}">
      <text>
        <r>
          <rPr>
            <sz val="9"/>
            <color indexed="81"/>
            <rFont val="Tahoma"/>
            <family val="2"/>
          </rPr>
          <t>ICEDD, Bilan énergétique de la Wallonie 2012. Bilan de l'industrie et bilan global, p. 38</t>
        </r>
      </text>
    </comment>
    <comment ref="B57" authorId="0" shapeId="0" xr:uid="{EED5E0C0-7039-4EBE-BEB7-731F4AB2D310}">
      <text>
        <r>
          <rPr>
            <sz val="9"/>
            <color indexed="81"/>
            <rFont val="Tahoma"/>
            <family val="2"/>
          </rPr>
          <t>ICEDD, Bilan énergétique de la Wallonie 2012. Bilan de l'industrie et bilan global, p. 38</t>
        </r>
      </text>
    </comment>
    <comment ref="B58" authorId="0" shapeId="0" xr:uid="{CB926990-D23D-40E6-A836-F3281928C622}">
      <text>
        <r>
          <rPr>
            <sz val="9"/>
            <color indexed="81"/>
            <rFont val="Tahoma"/>
            <family val="2"/>
          </rPr>
          <t>ICEDD, Bilan énergétique de la Wallonie 2012. Bilan de l'industrie et bilan global, p. 38</t>
        </r>
      </text>
    </comment>
    <comment ref="B59" authorId="0" shapeId="0" xr:uid="{21748B7F-E41B-4370-85B5-FD2F0867FD43}">
      <text>
        <r>
          <rPr>
            <sz val="9"/>
            <color indexed="81"/>
            <rFont val="Tahoma"/>
            <family val="2"/>
          </rPr>
          <t>ICEDD, Bilan énergétique de la Wallonie 2012. Bilan de l'industrie et bilan global, p. 38</t>
        </r>
      </text>
    </comment>
    <comment ref="C59" authorId="0" shapeId="0" xr:uid="{3CE50C11-5DEC-4A34-9212-E6AEC6F06D22}">
      <text>
        <r>
          <rPr>
            <sz val="9"/>
            <color indexed="81"/>
            <rFont val="Tahoma"/>
            <family val="2"/>
          </rPr>
          <t>Calculated according to Eurostat data</t>
        </r>
      </text>
    </comment>
    <comment ref="B60" authorId="0" shapeId="0" xr:uid="{1464D249-C5A4-4870-8379-8C910C5FE3F7}">
      <text>
        <r>
          <rPr>
            <sz val="9"/>
            <color indexed="81"/>
            <rFont val="Tahoma"/>
            <family val="2"/>
          </rPr>
          <t>ICEDD, Bilan énergétique de la Wallonie 2012. Bilan de l'industrie et bilan global, p. 38</t>
        </r>
      </text>
    </comment>
    <comment ref="C60" authorId="0" shapeId="0" xr:uid="{978068F5-5345-4CA7-8B84-351613691F80}">
      <text>
        <r>
          <rPr>
            <sz val="9"/>
            <color indexed="81"/>
            <rFont val="Tahoma"/>
            <family val="2"/>
          </rPr>
          <t>Calculated according to Eurostat data</t>
        </r>
      </text>
    </comment>
    <comment ref="B61" authorId="0" shapeId="0" xr:uid="{692A6916-772E-44DF-93C7-154E663D6B1D}">
      <text>
        <r>
          <rPr>
            <sz val="9"/>
            <color indexed="81"/>
            <rFont val="Tahoma"/>
            <family val="2"/>
          </rPr>
          <t>ICEDD, Bilan énergétique de la Wallonie 2012. Bilan de l'industrie et bilan global, p. 38</t>
        </r>
      </text>
    </comment>
    <comment ref="B62" authorId="0" shapeId="0" xr:uid="{A427882F-7797-4C83-9895-E1E70694B621}">
      <text>
        <r>
          <rPr>
            <sz val="9"/>
            <color indexed="81"/>
            <rFont val="Tahoma"/>
            <family val="2"/>
          </rPr>
          <t>ICEDD, Bilan énergétique de la Wallonie 2012. Bilan de l'industrie et bilan global, p. 38</t>
        </r>
      </text>
    </comment>
    <comment ref="B63" authorId="0" shapeId="0" xr:uid="{6019CF96-E4D4-4629-9B21-41F7B13F7B2D}">
      <text>
        <r>
          <rPr>
            <sz val="9"/>
            <color indexed="81"/>
            <rFont val="Tahoma"/>
            <family val="2"/>
          </rPr>
          <t>ICEDD, Bilan énergétique de la Wallonie 2012. Bilan de l'industrie et bilan global, p. 38</t>
        </r>
      </text>
    </comment>
    <comment ref="B64" authorId="0" shapeId="0" xr:uid="{4B691808-64DE-4924-8E47-8CD5B4CC7882}">
      <text>
        <r>
          <rPr>
            <sz val="9"/>
            <color indexed="81"/>
            <rFont val="Tahoma"/>
            <family val="2"/>
          </rPr>
          <t>ICEDD, Bilan énergétique de la Wallonie 2012. Bilan de l'industrie et bilan global, p. 38</t>
        </r>
      </text>
    </comment>
    <comment ref="C64" authorId="0" shapeId="0" xr:uid="{428A5052-C7D5-4936-BFF5-4E6B463734F0}">
      <text>
        <r>
          <rPr>
            <sz val="9"/>
            <color indexed="81"/>
            <rFont val="Tahoma"/>
            <family val="2"/>
          </rPr>
          <t>Calculated according to Eurostat data</t>
        </r>
      </text>
    </comment>
    <comment ref="B65" authorId="0" shapeId="0" xr:uid="{FA00D844-B0AE-4966-9F18-BFBA78DC5A62}">
      <text>
        <r>
          <rPr>
            <sz val="9"/>
            <color indexed="81"/>
            <rFont val="Tahoma"/>
            <family val="2"/>
          </rPr>
          <t>ICEDD, Bilan énergétique de la Wallonie 2012. Bilan de l'industrie et bilan global, p. 38</t>
        </r>
      </text>
    </comment>
    <comment ref="B66" authorId="0" shapeId="0" xr:uid="{17454C45-7D9B-4EDD-8DBD-CD55B2F7B504}">
      <text>
        <r>
          <rPr>
            <sz val="9"/>
            <color indexed="81"/>
            <rFont val="Tahoma"/>
            <family val="2"/>
          </rPr>
          <t>ICEDD, Bilan énergétique de la Wallonie 2012. Bilan de l'industrie et bilan global, p. 38</t>
        </r>
      </text>
    </comment>
    <comment ref="B67" authorId="0" shapeId="0" xr:uid="{05FD7DBA-81F6-4F23-B05F-C0076288518C}">
      <text>
        <r>
          <rPr>
            <sz val="9"/>
            <color indexed="81"/>
            <rFont val="Tahoma"/>
            <family val="2"/>
          </rPr>
          <t>ICEDD, Bilan énergétique de la Wallonie 2012. Bilan de l'industrie et bilan global, p. 38</t>
        </r>
      </text>
    </comment>
    <comment ref="C67" authorId="0" shapeId="0" xr:uid="{1EA9AED8-CF1A-4062-A0BA-B08CEBCFA60E}">
      <text>
        <r>
          <rPr>
            <sz val="9"/>
            <color indexed="81"/>
            <rFont val="Tahoma"/>
            <family val="2"/>
          </rPr>
          <t>Calculated according to Eurostat data</t>
        </r>
      </text>
    </comment>
    <comment ref="B68" authorId="0" shapeId="0" xr:uid="{C5AFDD2F-1913-40D4-B64F-8130C27890FC}">
      <text>
        <r>
          <rPr>
            <sz val="9"/>
            <color indexed="81"/>
            <rFont val="Tahoma"/>
            <family val="2"/>
          </rPr>
          <t>ICEDD, Bilan énergétique de la Wallonie 2012. Bilan de l'industrie et bilan global, p. 38</t>
        </r>
      </text>
    </comment>
    <comment ref="B69" authorId="0" shapeId="0" xr:uid="{1DE707F9-BA17-469A-B287-9FA7BCE6C68D}">
      <text>
        <r>
          <rPr>
            <sz val="9"/>
            <color indexed="81"/>
            <rFont val="Tahoma"/>
            <family val="2"/>
          </rPr>
          <t>ICEDD, Bilan énergétique de la Wallonie 2012. Bilan de l'industrie et bilan global, p. 38</t>
        </r>
      </text>
    </comment>
    <comment ref="B71" authorId="0" shapeId="0" xr:uid="{3F02FD14-E8BA-4F69-BCB0-C2BC38B02ED7}">
      <text>
        <r>
          <rPr>
            <sz val="9"/>
            <color indexed="81"/>
            <rFont val="Tahoma"/>
            <family val="2"/>
          </rPr>
          <t>(Prodcom)</t>
        </r>
      </text>
    </comment>
    <comment ref="C71" authorId="0" shapeId="0" xr:uid="{83A624BD-659B-4CC0-BB1E-CE77119B0307}">
      <text>
        <r>
          <rPr>
            <sz val="9"/>
            <color indexed="81"/>
            <rFont val="Tahoma"/>
            <family val="2"/>
          </rPr>
          <t>Calculated according to Eurostat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5D128518-8EE1-4ACD-89D2-6196556CA731}">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15" authorId="0" shapeId="0" xr:uid="{390BB944-D9DC-4D13-99D6-BAD7486197C4}">
      <text>
        <r>
          <rPr>
            <sz val="9"/>
            <color indexed="81"/>
            <rFont val="Tahoma"/>
            <family val="2"/>
          </rPr>
          <t>L'industrie du verre, Rapport annuel, exercice 1965, Fédération de l'industrie du verre, 1966</t>
        </r>
      </text>
    </comment>
    <comment ref="B21" authorId="0" shapeId="0" xr:uid="{67FAEDF3-3681-4F76-AD42-0A15DFB5230E}">
      <text>
        <r>
          <rPr>
            <sz val="9"/>
            <color indexed="81"/>
            <rFont val="Tahoma"/>
            <family val="2"/>
          </rPr>
          <t>L'industrie du verre, Rapport annuel, exercice 1965, Fédération de l'industrie du verre, 1966</t>
        </r>
      </text>
    </comment>
    <comment ref="B22" authorId="0" shapeId="0" xr:uid="{E6635DD9-9465-4FA6-B1EF-8CF31EC52CAC}">
      <text>
        <r>
          <rPr>
            <sz val="9"/>
            <color indexed="81"/>
            <rFont val="Tahoma"/>
            <family val="2"/>
          </rPr>
          <t>L'industrie du verre, Rapport annuel, exercice 1965, Fédération de l'industrie du verre, 1966</t>
        </r>
      </text>
    </comment>
    <comment ref="B27" authorId="0" shapeId="0" xr:uid="{F33AF8D0-C1E0-423C-8CAF-1E20EF0449C6}">
      <text>
        <r>
          <rPr>
            <i/>
            <sz val="9"/>
            <color indexed="81"/>
            <rFont val="Tahoma"/>
            <family val="2"/>
          </rPr>
          <t>Verre</t>
        </r>
        <r>
          <rPr>
            <sz val="9"/>
            <color indexed="81"/>
            <rFont val="Tahoma"/>
            <family val="2"/>
          </rPr>
          <t>, vol 1, N° 4, juillet-aout 1987
"L'industrie du verre en Belgique" p. 432-9</t>
        </r>
      </text>
    </comment>
    <comment ref="B39" authorId="0" shapeId="0" xr:uid="{A9C2CA60-C672-49D1-8F28-F548E3081DF5}">
      <text>
        <r>
          <rPr>
            <i/>
            <sz val="9"/>
            <color indexed="81"/>
            <rFont val="Tahoma"/>
            <family val="2"/>
          </rPr>
          <t>Verre</t>
        </r>
        <r>
          <rPr>
            <sz val="9"/>
            <color indexed="81"/>
            <rFont val="Tahoma"/>
            <family val="2"/>
          </rPr>
          <t>, vol 1, N° 4, juillet-aout 1987
"L'industrie du verre en Belgique" p. 432-9</t>
        </r>
      </text>
    </comment>
    <comment ref="B40" authorId="0" shapeId="0" xr:uid="{1AE45353-6EA1-44CD-AFDC-F31DC1232CCD}">
      <text>
        <r>
          <rPr>
            <i/>
            <sz val="9"/>
            <color indexed="81"/>
            <rFont val="Tahoma"/>
            <family val="2"/>
          </rPr>
          <t>Verre</t>
        </r>
        <r>
          <rPr>
            <sz val="9"/>
            <color indexed="81"/>
            <rFont val="Tahoma"/>
            <family val="2"/>
          </rPr>
          <t>, vol 1, N° 4, juillet-aout 1987
"L'industrie du verre en Belgique" p. 432-9</t>
        </r>
      </text>
    </comment>
    <comment ref="B41" authorId="0" shapeId="0" xr:uid="{7513F407-45F9-4189-8FE4-1364C85C87C8}">
      <text>
        <r>
          <rPr>
            <i/>
            <sz val="9"/>
            <color indexed="81"/>
            <rFont val="Tahoma"/>
            <family val="2"/>
          </rPr>
          <t>Verre</t>
        </r>
        <r>
          <rPr>
            <sz val="9"/>
            <color indexed="81"/>
            <rFont val="Tahoma"/>
            <family val="2"/>
          </rPr>
          <t>, vol 1, N° 4, juillet-aout 1987
"L'industrie du verre en Belgique" p. 432-9</t>
        </r>
      </text>
    </comment>
    <comment ref="B42" authorId="0" shapeId="0" xr:uid="{5BB0B88C-9233-4A46-A1E6-1DE8B194C225}">
      <text>
        <r>
          <rPr>
            <i/>
            <sz val="9"/>
            <color indexed="81"/>
            <rFont val="Tahoma"/>
            <family val="2"/>
          </rPr>
          <t>Verre</t>
        </r>
        <r>
          <rPr>
            <sz val="9"/>
            <color indexed="81"/>
            <rFont val="Tahoma"/>
            <family val="2"/>
          </rPr>
          <t>, vol 1, N° 4, juillet-aout 1987
"L'industrie du verre en Belgique" p. 432-9</t>
        </r>
      </text>
    </comment>
    <comment ref="B43" authorId="0" shapeId="0" xr:uid="{63A02CE1-3280-4FC7-947D-C3831F7F0F9B}">
      <text>
        <r>
          <rPr>
            <i/>
            <sz val="9"/>
            <color indexed="81"/>
            <rFont val="Tahoma"/>
            <family val="2"/>
          </rPr>
          <t>Verre</t>
        </r>
        <r>
          <rPr>
            <sz val="9"/>
            <color indexed="81"/>
            <rFont val="Tahoma"/>
            <family val="2"/>
          </rPr>
          <t>, vol 1, N° 4, juillet-aout 1987
"L'industrie du verre en Belgique" p. 432-9</t>
        </r>
      </text>
    </comment>
    <comment ref="B53" authorId="0" shapeId="0" xr:uid="{078C54D2-56DC-4786-97A6-7FE6FC705F6C}">
      <text>
        <r>
          <rPr>
            <sz val="9"/>
            <color indexed="81"/>
            <rFont val="Tahoma"/>
            <family val="2"/>
          </rPr>
          <t>Estimated according to PRODCOM data, Eurostat, 2020</t>
        </r>
      </text>
    </comment>
    <comment ref="B54" authorId="0" shapeId="0" xr:uid="{6E006DC9-EAB0-4EBA-839D-D2AE2964FCDF}">
      <text>
        <r>
          <rPr>
            <sz val="9"/>
            <color indexed="81"/>
            <rFont val="Tahoma"/>
            <family val="2"/>
          </rPr>
          <t>Estimated according to PRODCOM data, Eurostat, 2020</t>
        </r>
      </text>
    </comment>
    <comment ref="B55" authorId="0" shapeId="0" xr:uid="{EF08403B-27B8-44EC-B8A0-DD81A9062233}">
      <text>
        <r>
          <rPr>
            <sz val="9"/>
            <color indexed="81"/>
            <rFont val="Tahoma"/>
            <family val="2"/>
          </rPr>
          <t>Estimated according to PRODCOM data, Eurostat, 2020</t>
        </r>
      </text>
    </comment>
    <comment ref="B56" authorId="0" shapeId="0" xr:uid="{3D449FA4-467E-43E8-966F-7CC2D9101049}">
      <text>
        <r>
          <rPr>
            <sz val="9"/>
            <color indexed="81"/>
            <rFont val="Tahoma"/>
            <family val="2"/>
          </rPr>
          <t>Estimated according to PRODCOM data, Eurostat, 2020</t>
        </r>
      </text>
    </comment>
    <comment ref="B57" authorId="0" shapeId="0" xr:uid="{9E42B4A9-6053-43EA-BEE2-2D6065A0F3FE}">
      <text>
        <r>
          <rPr>
            <sz val="9"/>
            <color indexed="81"/>
            <rFont val="Tahoma"/>
            <family val="2"/>
          </rPr>
          <t>Estimated according to PRODCOM data, Eurostat, 2020</t>
        </r>
      </text>
    </comment>
    <comment ref="B58" authorId="0" shapeId="0" xr:uid="{0491CCC9-0D93-4FD2-BF40-08CDDD1BC145}">
      <text>
        <r>
          <rPr>
            <sz val="9"/>
            <color indexed="81"/>
            <rFont val="Tahoma"/>
            <family val="2"/>
          </rPr>
          <t>Estimated according to PRODCOM data, Eurostat, 2020</t>
        </r>
      </text>
    </comment>
    <comment ref="B59" authorId="0" shapeId="0" xr:uid="{25DE4CA0-C782-4891-B8F5-1A1870D79E75}">
      <text>
        <r>
          <rPr>
            <sz val="9"/>
            <color indexed="81"/>
            <rFont val="Tahoma"/>
            <family val="2"/>
          </rPr>
          <t>Estimated according to PRODCOM data, Eurostat, 2020</t>
        </r>
      </text>
    </comment>
    <comment ref="B60" authorId="0" shapeId="0" xr:uid="{50667B2A-C9EF-4506-ADE3-7C3A2BFF8D8A}">
      <text>
        <r>
          <rPr>
            <sz val="9"/>
            <color indexed="81"/>
            <rFont val="Tahoma"/>
            <family val="2"/>
          </rPr>
          <t>Estimated according to PRODCOM data, Eurostat, 2020</t>
        </r>
      </text>
    </comment>
    <comment ref="B61" authorId="0" shapeId="0" xr:uid="{CACEFC36-5970-46CE-BEC1-A8BFE85CE5F6}">
      <text>
        <r>
          <rPr>
            <sz val="9"/>
            <color indexed="81"/>
            <rFont val="Tahoma"/>
            <family val="2"/>
          </rPr>
          <t>Estimated according to PRODCOM data, Eurostat, 2020</t>
        </r>
      </text>
    </comment>
    <comment ref="B62" authorId="0" shapeId="0" xr:uid="{24841E5A-9DBF-4C78-9B0B-943D1BABC290}">
      <text>
        <r>
          <rPr>
            <sz val="9"/>
            <color indexed="81"/>
            <rFont val="Tahoma"/>
            <family val="2"/>
          </rPr>
          <t>Estimated according to PRODCOM data, Eurostat, 2020</t>
        </r>
      </text>
    </comment>
    <comment ref="B63" authorId="0" shapeId="0" xr:uid="{80A2AA8F-907C-4A82-BF95-AA641737F02B}">
      <text>
        <r>
          <rPr>
            <sz val="9"/>
            <color indexed="81"/>
            <rFont val="Tahoma"/>
            <family val="2"/>
          </rPr>
          <t>Estimated according to PRODCOM data, Eurostat, 2020</t>
        </r>
      </text>
    </comment>
    <comment ref="B64" authorId="0" shapeId="0" xr:uid="{21A5E2D2-6FA4-46B0-BD76-3FB6B704C57E}">
      <text>
        <r>
          <rPr>
            <sz val="9"/>
            <color indexed="81"/>
            <rFont val="Tahoma"/>
            <family val="2"/>
          </rPr>
          <t>Estimated according to PRODCOM data, Eurostat, 2020</t>
        </r>
      </text>
    </comment>
    <comment ref="B65" authorId="0" shapeId="0" xr:uid="{5D0B46C4-FC0C-4123-8FFD-37E8E39630BD}">
      <text>
        <r>
          <rPr>
            <sz val="9"/>
            <color indexed="81"/>
            <rFont val="Tahoma"/>
            <family val="2"/>
          </rPr>
          <t>Estimated according to PRODCOM data, Eurostat, 2020</t>
        </r>
      </text>
    </comment>
    <comment ref="B66" authorId="0" shapeId="0" xr:uid="{8E90CD55-9F40-4450-B953-78F30EB5D004}">
      <text>
        <r>
          <rPr>
            <sz val="9"/>
            <color indexed="81"/>
            <rFont val="Tahoma"/>
            <family val="2"/>
          </rPr>
          <t>Estimated according to PRODCOM data, Eurostat, 2020</t>
        </r>
      </text>
    </comment>
    <comment ref="B67" authorId="0" shapeId="0" xr:uid="{082C09DC-AA1B-4909-9621-7BABA42F4BCF}">
      <text>
        <r>
          <rPr>
            <sz val="9"/>
            <color indexed="81"/>
            <rFont val="Tahoma"/>
            <family val="2"/>
          </rPr>
          <t>Estimated according to PRODCOM data, Eurostat, 2020</t>
        </r>
      </text>
    </comment>
    <comment ref="B68" authorId="0" shapeId="0" xr:uid="{1DB6BF75-DA4B-4D2C-83D0-B263C8A48BBB}">
      <text>
        <r>
          <rPr>
            <sz val="9"/>
            <color indexed="81"/>
            <rFont val="Tahoma"/>
            <family val="2"/>
          </rPr>
          <t>Estimated according to PRODCOM data, Eurostat, 2020</t>
        </r>
      </text>
    </comment>
    <comment ref="B69" authorId="0" shapeId="0" xr:uid="{BE9CA067-7C8B-4FFE-AA5F-B98C41FF3A00}">
      <text>
        <r>
          <rPr>
            <sz val="9"/>
            <color indexed="81"/>
            <rFont val="Tahoma"/>
            <family val="2"/>
          </rPr>
          <t>Estimated according to PRODCOM data, Eurostat, 2020</t>
        </r>
      </text>
    </comment>
    <comment ref="B70" authorId="0" shapeId="0" xr:uid="{62550DA9-EDE1-4DB8-B8C7-A4BD996750A1}">
      <text>
        <r>
          <rPr>
            <sz val="9"/>
            <color indexed="81"/>
            <rFont val="Tahoma"/>
            <family val="2"/>
          </rPr>
          <t>Estimated according to PRODCOM data, Eurostat, 2020</t>
        </r>
      </text>
    </comment>
    <comment ref="B71" authorId="0" shapeId="0" xr:uid="{3D6CF2D4-A6EC-40BD-B099-F494078CA612}">
      <text>
        <r>
          <rPr>
            <sz val="9"/>
            <color indexed="81"/>
            <rFont val="Tahoma"/>
            <family val="2"/>
          </rPr>
          <t>Estimated according to PRODCOM data, Eurostat, 2020</t>
        </r>
      </text>
    </comment>
    <comment ref="B72" authorId="0" shapeId="0" xr:uid="{B67C11FC-A9F5-4ED3-B73B-6202CE03F359}">
      <text>
        <r>
          <rPr>
            <sz val="9"/>
            <color indexed="81"/>
            <rFont val="Tahoma"/>
            <family val="2"/>
          </rPr>
          <t>Estimated according to PRODCOM data, Eurostat, 2020</t>
        </r>
      </text>
    </comment>
    <comment ref="B73" authorId="0" shapeId="0" xr:uid="{03513F22-B1C1-4232-8A4A-F8431097938D}">
      <text>
        <r>
          <rPr>
            <sz val="9"/>
            <color indexed="81"/>
            <rFont val="Tahoma"/>
            <family val="2"/>
          </rPr>
          <t>Estimated according to PRODCOM data, Eurostat, 2020</t>
        </r>
      </text>
    </comment>
    <comment ref="B74" authorId="0" shapeId="0" xr:uid="{2146BC18-100B-4D5A-A7E2-33F7384A2708}">
      <text>
        <r>
          <rPr>
            <sz val="9"/>
            <color indexed="81"/>
            <rFont val="Tahoma"/>
            <family val="2"/>
          </rPr>
          <t>Estimated according to PRODCOM data, Eurostat, 2020</t>
        </r>
      </text>
    </comment>
    <comment ref="B75" authorId="0" shapeId="0" xr:uid="{BDF7085D-FEC3-4CE3-935D-15FA29E59162}">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3F33E81-4ED8-47CC-8F0E-4CD94C2AFF01}">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10" authorId="0" shapeId="0" xr:uid="{8AF99699-A6B4-4336-8FE0-D44322AB32D7}">
      <text>
        <r>
          <rPr>
            <sz val="9"/>
            <color indexed="81"/>
            <rFont val="Tahoma"/>
            <family val="2"/>
          </rPr>
          <t>L'industrie du verre, Rapport annuel, exercice 1965, Fédération de l'industrie du verre, 1966</t>
        </r>
      </text>
    </comment>
    <comment ref="B11" authorId="0" shapeId="0" xr:uid="{0959DC61-8A74-4E6D-8A82-F7CB41D5411B}">
      <text>
        <r>
          <rPr>
            <sz val="9"/>
            <color indexed="81"/>
            <rFont val="Tahoma"/>
            <family val="2"/>
          </rPr>
          <t>L'industrie du verre, Rapport annuel, exercice 1965, Fédération de l'industrie du verre, 1966</t>
        </r>
      </text>
    </comment>
    <comment ref="B12" authorId="0" shapeId="0" xr:uid="{B273957E-426E-4224-B737-EF266085D8C6}">
      <text>
        <r>
          <rPr>
            <sz val="9"/>
            <color indexed="81"/>
            <rFont val="Tahoma"/>
            <family val="2"/>
          </rPr>
          <t>L'industrie du verre, Rapport annuel, exercice 1965, Fédération de l'industrie du verre, 1966</t>
        </r>
      </text>
    </comment>
    <comment ref="B13" authorId="0" shapeId="0" xr:uid="{3B3208CC-A6BE-417B-8C31-EC9B50905233}">
      <text>
        <r>
          <rPr>
            <sz val="9"/>
            <color indexed="81"/>
            <rFont val="Tahoma"/>
            <family val="2"/>
          </rPr>
          <t>L'industrie du verre, Rapport annuel, exercice 1965, Fédération de l'industrie du verre, 1966</t>
        </r>
      </text>
    </comment>
    <comment ref="B14" authorId="0" shapeId="0" xr:uid="{8AA7FFB0-B6B0-47EB-9343-D4DA42929153}">
      <text>
        <r>
          <rPr>
            <sz val="9"/>
            <color indexed="81"/>
            <rFont val="Tahoma"/>
            <family val="2"/>
          </rPr>
          <t>L'industrie du verre, Rapport annuel, exercice 1965, Fédération de l'industrie du verre, 1966</t>
        </r>
      </text>
    </comment>
    <comment ref="B15" authorId="0" shapeId="0" xr:uid="{DA79F120-41B6-4E52-94C3-2AE72E381B5A}">
      <text>
        <r>
          <rPr>
            <sz val="9"/>
            <color indexed="81"/>
            <rFont val="Tahoma"/>
            <family val="2"/>
          </rPr>
          <t>L'industrie du verre, Rapport annuel, exercice 1965, Fédération de l'industrie du verre, 1966</t>
        </r>
      </text>
    </comment>
    <comment ref="B16" authorId="0" shapeId="0" xr:uid="{32E8B0B2-FBFB-41EF-B2E8-FC400E12EA2A}">
      <text>
        <r>
          <rPr>
            <sz val="9"/>
            <color indexed="81"/>
            <rFont val="Tahoma"/>
            <family val="2"/>
          </rPr>
          <t>L'industrie du verre, Rapport annuel, exercice 1965, Fédération de l'industrie du verre, 1966</t>
        </r>
      </text>
    </comment>
    <comment ref="B17" authorId="0" shapeId="0" xr:uid="{A7E79D00-0293-42D1-99D8-A87C52F89169}">
      <text>
        <r>
          <rPr>
            <sz val="9"/>
            <color indexed="81"/>
            <rFont val="Tahoma"/>
            <family val="2"/>
          </rPr>
          <t>L'industrie du verre, Rapport annuel, exercice 1965, Fédération de l'industrie du verre, 1966</t>
        </r>
      </text>
    </comment>
    <comment ref="B18" authorId="0" shapeId="0" xr:uid="{70DE27E9-C55C-478A-A9A3-CAF9C632F8FB}">
      <text>
        <r>
          <rPr>
            <sz val="9"/>
            <color indexed="81"/>
            <rFont val="Tahoma"/>
            <family val="2"/>
          </rPr>
          <t>L'industrie du verre, Rapport annuel, exercice 1965, Fédération de l'industrie du verre, 1966</t>
        </r>
      </text>
    </comment>
    <comment ref="B19" authorId="0" shapeId="0" xr:uid="{2CCBE9F8-4BC3-425A-B373-EF0A63515B7B}">
      <text>
        <r>
          <rPr>
            <sz val="9"/>
            <color indexed="81"/>
            <rFont val="Tahoma"/>
            <family val="2"/>
          </rPr>
          <t>L'industrie du verre, Rapport annuel, exercice 1965, Fédération de l'industrie du verre, 1966</t>
        </r>
      </text>
    </comment>
    <comment ref="B20" authorId="0" shapeId="0" xr:uid="{4CC5FD83-A13E-4F4C-84A4-8246E8A97D59}">
      <text>
        <r>
          <rPr>
            <sz val="9"/>
            <color indexed="81"/>
            <rFont val="Tahoma"/>
            <family val="2"/>
          </rPr>
          <t>L'industrie du verre, Rapport annuel, exercice 1965, Fédération de l'industrie du verre, 1966</t>
        </r>
      </text>
    </comment>
    <comment ref="B21" authorId="0" shapeId="0" xr:uid="{7FBBA495-F9D1-4463-AFAF-4E84881AA2D2}">
      <text>
        <r>
          <rPr>
            <sz val="9"/>
            <color indexed="81"/>
            <rFont val="Tahoma"/>
            <family val="2"/>
          </rPr>
          <t>L'industrie du verre, Rapport annuel, exercice 1965, Fédération de l'industrie du verre, 1966</t>
        </r>
      </text>
    </comment>
    <comment ref="B22" authorId="0" shapeId="0" xr:uid="{D7A3D419-775E-4729-8535-756B94ECBF2F}">
      <text>
        <r>
          <rPr>
            <sz val="9"/>
            <color indexed="81"/>
            <rFont val="Tahoma"/>
            <family val="2"/>
          </rPr>
          <t>L'industrie du verre, Rapport annuel, exercice 1965, Fédération de l'industrie du verre, 1966</t>
        </r>
      </text>
    </comment>
    <comment ref="B27" authorId="0" shapeId="0" xr:uid="{5CEE022A-D9CF-4D20-BE70-16E25A6A7FF8}">
      <text>
        <r>
          <rPr>
            <sz val="9"/>
            <color indexed="81"/>
            <rFont val="Tahoma"/>
            <family val="2"/>
          </rPr>
          <t>See also:
Verre…, vol 1, N° 4, juillet-aout 1987
"L'industrie du verre en Belgique" p. 432-9</t>
        </r>
      </text>
    </comment>
    <comment ref="B39" authorId="0" shapeId="0" xr:uid="{C480135A-EE74-4F94-8106-ED093CC2FD8F}">
      <text>
        <r>
          <rPr>
            <sz val="9"/>
            <color indexed="81"/>
            <rFont val="Tahoma"/>
            <family val="2"/>
          </rPr>
          <t>See also:
Verre…, vol 1, N° 4, juillet-aout 1987
"L'industrie du verre en Belgique" p. 432-9</t>
        </r>
      </text>
    </comment>
    <comment ref="B40" authorId="0" shapeId="0" xr:uid="{46BA7342-DD64-47BA-B62F-245B4C0B1CAB}">
      <text>
        <r>
          <rPr>
            <sz val="9"/>
            <color indexed="81"/>
            <rFont val="Tahoma"/>
            <family val="2"/>
          </rPr>
          <t>See also:
Verre…, vol 1, N° 4, juillet-aout 1987
"L'industrie du verre en Belgique" p. 432-9</t>
        </r>
      </text>
    </comment>
    <comment ref="B41" authorId="0" shapeId="0" xr:uid="{F34D830A-F4CF-4643-BB5D-C4C9F7729EE5}">
      <text>
        <r>
          <rPr>
            <sz val="9"/>
            <color indexed="81"/>
            <rFont val="Tahoma"/>
            <family val="2"/>
          </rPr>
          <t>See also:
Verre…, vol 1, N° 4, juillet-aout 1987
"L'industrie du verre en Belgique" p. 432-9</t>
        </r>
      </text>
    </comment>
    <comment ref="B42" authorId="0" shapeId="0" xr:uid="{960BA0A7-06A2-4DB5-AEF7-E7F3383477FE}">
      <text>
        <r>
          <rPr>
            <sz val="9"/>
            <color indexed="81"/>
            <rFont val="Tahoma"/>
            <family val="2"/>
          </rPr>
          <t>See also:
Verre…, vol 1, N° 4, juillet-aout 1987
"L'industrie du verre en Belgique" p. 432-9</t>
        </r>
      </text>
    </comment>
    <comment ref="B43" authorId="0" shapeId="0" xr:uid="{8F1F67BF-80CF-43AD-9314-87B013FB2AE0}">
      <text>
        <r>
          <rPr>
            <sz val="9"/>
            <color indexed="81"/>
            <rFont val="Tahoma"/>
            <family val="2"/>
          </rPr>
          <t>See also:
Verre…, vol 1, N° 4, juillet-aout 1987
"L'industrie du verre en Belgique" p. 432-9</t>
        </r>
      </text>
    </comment>
    <comment ref="B53" authorId="0" shapeId="0" xr:uid="{C140BE8D-0119-4D06-B047-2BC12FF048AB}">
      <text>
        <r>
          <rPr>
            <sz val="9"/>
            <color indexed="81"/>
            <rFont val="Tahoma"/>
            <family val="2"/>
          </rPr>
          <t>Estimated according to PRODCOM data, Eurostat, 2020</t>
        </r>
      </text>
    </comment>
    <comment ref="B54" authorId="0" shapeId="0" xr:uid="{6230554C-6AC9-4A4B-AE5C-C0CCBB29228D}">
      <text>
        <r>
          <rPr>
            <sz val="9"/>
            <color indexed="81"/>
            <rFont val="Tahoma"/>
            <family val="2"/>
          </rPr>
          <t>Estimated according to PRODCOM data, Eurostat, 2020</t>
        </r>
      </text>
    </comment>
    <comment ref="B55" authorId="0" shapeId="0" xr:uid="{3F4C17E6-74A6-4554-A7FE-BB79AA1DD0C5}">
      <text>
        <r>
          <rPr>
            <sz val="9"/>
            <color indexed="81"/>
            <rFont val="Tahoma"/>
            <family val="2"/>
          </rPr>
          <t>Estimated according to PRODCOM data, Eurostat, 2020</t>
        </r>
      </text>
    </comment>
    <comment ref="B56" authorId="0" shapeId="0" xr:uid="{23CAC9AF-93AE-459B-8448-8A3FF01A56D9}">
      <text>
        <r>
          <rPr>
            <sz val="9"/>
            <color indexed="81"/>
            <rFont val="Tahoma"/>
            <family val="2"/>
          </rPr>
          <t>Estimated according to PRODCOM data, Eurostat, 2020</t>
        </r>
      </text>
    </comment>
    <comment ref="B57" authorId="0" shapeId="0" xr:uid="{8DDC68DA-0213-47FF-BDCC-8A500BC10B75}">
      <text>
        <r>
          <rPr>
            <sz val="9"/>
            <color indexed="81"/>
            <rFont val="Tahoma"/>
            <family val="2"/>
          </rPr>
          <t>Estimated according to PRODCOM data, Eurostat, 2020</t>
        </r>
      </text>
    </comment>
    <comment ref="B58" authorId="0" shapeId="0" xr:uid="{5F387C56-BB5C-4679-B3D8-9257373EA36D}">
      <text>
        <r>
          <rPr>
            <sz val="9"/>
            <color indexed="81"/>
            <rFont val="Tahoma"/>
            <family val="2"/>
          </rPr>
          <t>Estimated according to PRODCOM data, Eurostat, 2020</t>
        </r>
      </text>
    </comment>
    <comment ref="B59" authorId="0" shapeId="0" xr:uid="{DD2DC4D8-9674-4195-88EF-3C6DE1133AAF}">
      <text>
        <r>
          <rPr>
            <sz val="9"/>
            <color indexed="81"/>
            <rFont val="Tahoma"/>
            <family val="2"/>
          </rPr>
          <t>Estimated according to PRODCOM data, Eurostat, 2020</t>
        </r>
      </text>
    </comment>
    <comment ref="B60" authorId="0" shapeId="0" xr:uid="{1E25C87C-37E7-4B0D-A364-11384B8D47D4}">
      <text>
        <r>
          <rPr>
            <sz val="9"/>
            <color indexed="81"/>
            <rFont val="Tahoma"/>
            <family val="2"/>
          </rPr>
          <t>Estimated according to PRODCOM data, Eurostat, 2020</t>
        </r>
      </text>
    </comment>
    <comment ref="B61" authorId="0" shapeId="0" xr:uid="{5B809094-DEDF-448A-9F28-BECB0E760EB5}">
      <text>
        <r>
          <rPr>
            <sz val="9"/>
            <color indexed="81"/>
            <rFont val="Tahoma"/>
            <family val="2"/>
          </rPr>
          <t>Estimated according to PRODCOM data, Eurostat, 2020</t>
        </r>
      </text>
    </comment>
    <comment ref="B62" authorId="0" shapeId="0" xr:uid="{4C139746-510F-4838-8CAC-D8DDAC0D9B61}">
      <text>
        <r>
          <rPr>
            <sz val="9"/>
            <color indexed="81"/>
            <rFont val="Tahoma"/>
            <family val="2"/>
          </rPr>
          <t>Estimated according to PRODCOM data, Eurostat, 2020</t>
        </r>
      </text>
    </comment>
    <comment ref="B63" authorId="0" shapeId="0" xr:uid="{4A97A96A-EF0E-40A2-B396-BD140B64B66C}">
      <text>
        <r>
          <rPr>
            <sz val="9"/>
            <color indexed="81"/>
            <rFont val="Tahoma"/>
            <family val="2"/>
          </rPr>
          <t>Estimated according to PRODCOM data, Eurostat, 2020</t>
        </r>
      </text>
    </comment>
    <comment ref="B64" authorId="0" shapeId="0" xr:uid="{648A9EAF-B6BB-459B-B27D-E9167EF3EE50}">
      <text>
        <r>
          <rPr>
            <sz val="9"/>
            <color indexed="81"/>
            <rFont val="Tahoma"/>
            <family val="2"/>
          </rPr>
          <t>Estimated according to PRODCOM data, Eurostat, 2020</t>
        </r>
      </text>
    </comment>
    <comment ref="B65" authorId="0" shapeId="0" xr:uid="{3AD75844-3901-41D4-8537-E583BEE3E4CB}">
      <text>
        <r>
          <rPr>
            <sz val="9"/>
            <color indexed="81"/>
            <rFont val="Tahoma"/>
            <family val="2"/>
          </rPr>
          <t>Estimated according to PRODCOM data, Eurostat, 2020</t>
        </r>
      </text>
    </comment>
    <comment ref="B66" authorId="0" shapeId="0" xr:uid="{A9D3A812-10B3-44EC-A246-D939D96C10E3}">
      <text>
        <r>
          <rPr>
            <sz val="9"/>
            <color indexed="81"/>
            <rFont val="Tahoma"/>
            <family val="2"/>
          </rPr>
          <t>Estimated according to PRODCOM data, Eurostat, 2020</t>
        </r>
      </text>
    </comment>
    <comment ref="B67" authorId="0" shapeId="0" xr:uid="{3B48203C-95D9-42D3-B2D7-CA6B62D48DEB}">
      <text>
        <r>
          <rPr>
            <sz val="9"/>
            <color indexed="81"/>
            <rFont val="Tahoma"/>
            <family val="2"/>
          </rPr>
          <t>Estimated according to PRODCOM data, Eurostat, 2020</t>
        </r>
      </text>
    </comment>
    <comment ref="B68" authorId="0" shapeId="0" xr:uid="{54CC9B35-70DA-4D46-867F-9CBD5611E284}">
      <text>
        <r>
          <rPr>
            <sz val="9"/>
            <color indexed="81"/>
            <rFont val="Tahoma"/>
            <family val="2"/>
          </rPr>
          <t>Estimated according to PRODCOM data, Eurostat, 2020</t>
        </r>
      </text>
    </comment>
    <comment ref="B69" authorId="0" shapeId="0" xr:uid="{A1A7A004-EE05-4B4E-88CD-4B0930DADF0D}">
      <text>
        <r>
          <rPr>
            <sz val="9"/>
            <color indexed="81"/>
            <rFont val="Tahoma"/>
            <family val="2"/>
          </rPr>
          <t>Estimated according to PRODCOM data, Eurostat, 2020</t>
        </r>
      </text>
    </comment>
    <comment ref="B70" authorId="0" shapeId="0" xr:uid="{EF55D829-F589-4BCD-A248-44096B75FFAD}">
      <text>
        <r>
          <rPr>
            <sz val="9"/>
            <color indexed="81"/>
            <rFont val="Tahoma"/>
            <family val="2"/>
          </rPr>
          <t>Estimated according to PRODCOM data, Eurostat, 2020</t>
        </r>
      </text>
    </comment>
    <comment ref="B71" authorId="0" shapeId="0" xr:uid="{46F28C7E-48F9-4B67-95FB-A1E8966B4848}">
      <text>
        <r>
          <rPr>
            <sz val="9"/>
            <color indexed="81"/>
            <rFont val="Tahoma"/>
            <family val="2"/>
          </rPr>
          <t>Estimated according to PRODCOM data, Eurostat, 2020</t>
        </r>
      </text>
    </comment>
    <comment ref="B72" authorId="0" shapeId="0" xr:uid="{EBDA581D-BE0F-4E08-8B91-73EE10FBBBF2}">
      <text>
        <r>
          <rPr>
            <sz val="9"/>
            <color indexed="81"/>
            <rFont val="Tahoma"/>
            <family val="2"/>
          </rPr>
          <t>Estimated according to PRODCOM data, Eurostat, 2020</t>
        </r>
      </text>
    </comment>
    <comment ref="B73" authorId="0" shapeId="0" xr:uid="{CBF7C170-5F94-4858-8E2F-9D67012986C5}">
      <text>
        <r>
          <rPr>
            <sz val="9"/>
            <color indexed="81"/>
            <rFont val="Tahoma"/>
            <family val="2"/>
          </rPr>
          <t>Estimated according to PRODCOM data, Eurostat, 2020</t>
        </r>
      </text>
    </comment>
    <comment ref="B74" authorId="0" shapeId="0" xr:uid="{D9ED8676-52BF-45E7-85EC-12D1B0EBFBAC}">
      <text>
        <r>
          <rPr>
            <sz val="9"/>
            <color indexed="81"/>
            <rFont val="Tahoma"/>
            <family val="2"/>
          </rPr>
          <t>Estimated according to PRODCOM data, Eurostat, 2020</t>
        </r>
      </text>
    </comment>
    <comment ref="B75" authorId="0" shapeId="0" xr:uid="{F2CB5D53-396F-4E4A-A0E6-1FBC6504C51B}">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7" authorId="0" shapeId="0" xr:uid="{DE537177-3911-4596-AA03-3835C6C01F34}">
      <text>
        <r>
          <rPr>
            <sz val="9"/>
            <color indexed="81"/>
            <rFont val="Tahoma"/>
            <family val="2"/>
          </rPr>
          <t>French data: see paper for explanation</t>
        </r>
      </text>
    </comment>
    <comment ref="C7" authorId="0" shapeId="0" xr:uid="{D206FCDE-335E-4920-B453-B58C33114E10}">
      <text>
        <r>
          <rPr>
            <sz val="9"/>
            <color indexed="81"/>
            <rFont val="Tahoma"/>
            <family val="2"/>
          </rPr>
          <t>French data: see paper for explanation</t>
        </r>
      </text>
    </comment>
    <comment ref="B17" authorId="0" shapeId="0" xr:uid="{087A89E6-A66E-4BBD-928F-6B194FF60FC9}">
      <text>
        <r>
          <rPr>
            <sz val="9"/>
            <color indexed="81"/>
            <rFont val="Tahoma"/>
            <family val="2"/>
          </rPr>
          <t>(VGI-FIV, 1994)</t>
        </r>
      </text>
    </comment>
    <comment ref="C17" authorId="0" shapeId="0" xr:uid="{B95431E1-3982-4C0A-A5FC-D15F35146521}">
      <text>
        <r>
          <rPr>
            <sz val="9"/>
            <color indexed="81"/>
            <rFont val="Tahoma"/>
            <family val="2"/>
          </rPr>
          <t>(VGI-FIV, 1994)</t>
        </r>
      </text>
    </comment>
    <comment ref="D17" authorId="0" shapeId="0" xr:uid="{8F06FEB8-9546-43D5-A6DB-CB71AEB1562E}">
      <text>
        <r>
          <rPr>
            <sz val="9"/>
            <color indexed="81"/>
            <rFont val="Tahoma"/>
            <family val="2"/>
          </rPr>
          <t>(VGI-FIV, 1994)</t>
        </r>
      </text>
    </comment>
    <comment ref="E17" authorId="0" shapeId="0" xr:uid="{16C0BCF4-9E11-4201-B1AD-CE952F0FE18B}">
      <text>
        <r>
          <rPr>
            <sz val="9"/>
            <color indexed="81"/>
            <rFont val="Tahoma"/>
            <family val="2"/>
          </rPr>
          <t>(VGI-FIV, 1994)</t>
        </r>
      </text>
    </comment>
    <comment ref="B22" authorId="0" shapeId="0" xr:uid="{7D93CD46-417C-42CD-AA7F-E2E0E3FFF9C3}">
      <text>
        <r>
          <rPr>
            <sz val="9"/>
            <color indexed="81"/>
            <rFont val="Tahoma"/>
            <family val="2"/>
          </rPr>
          <t>(VGI-FIV, 1994)</t>
        </r>
      </text>
    </comment>
    <comment ref="C22" authorId="0" shapeId="0" xr:uid="{FB51A112-1D64-42D4-AAC8-F93A979609F2}">
      <text>
        <r>
          <rPr>
            <sz val="9"/>
            <color indexed="81"/>
            <rFont val="Tahoma"/>
            <family val="2"/>
          </rPr>
          <t>(VGI-FIV, 1994)</t>
        </r>
      </text>
    </comment>
    <comment ref="D22" authorId="0" shapeId="0" xr:uid="{7D4C727A-EF44-4896-A09A-34C1A4F1446B}">
      <text>
        <r>
          <rPr>
            <sz val="9"/>
            <color indexed="81"/>
            <rFont val="Tahoma"/>
            <family val="2"/>
          </rPr>
          <t>(VGI-FIV, 1994)</t>
        </r>
      </text>
    </comment>
    <comment ref="E22" authorId="0" shapeId="0" xr:uid="{4DAF08F2-FD84-42B2-A21B-7997544440DF}">
      <text>
        <r>
          <rPr>
            <sz val="9"/>
            <color indexed="81"/>
            <rFont val="Tahoma"/>
            <family val="2"/>
          </rPr>
          <t>(VGI-FIV, 1994)</t>
        </r>
      </text>
    </comment>
    <comment ref="B27" authorId="0" shapeId="0" xr:uid="{084B936F-8A54-40CA-B925-5A418DFA6A13}">
      <text>
        <r>
          <rPr>
            <sz val="9"/>
            <color indexed="81"/>
            <rFont val="Tahoma"/>
            <family val="2"/>
          </rPr>
          <t>(Commission of the European Communities, 1984)</t>
        </r>
      </text>
    </comment>
    <comment ref="C27" authorId="0" shapeId="0" xr:uid="{FB67D8DD-F384-4A7A-8E33-BBAB6E7B1FA2}">
      <text>
        <r>
          <rPr>
            <sz val="9"/>
            <color indexed="81"/>
            <rFont val="Tahoma"/>
            <family val="2"/>
          </rPr>
          <t>(Commission of the European Communities, 1984)</t>
        </r>
      </text>
    </comment>
    <comment ref="D27" authorId="0" shapeId="0" xr:uid="{64D53901-A92E-4EF7-9298-F674D2B1E323}">
      <text>
        <r>
          <rPr>
            <sz val="9"/>
            <color indexed="81"/>
            <rFont val="Tahoma"/>
            <family val="2"/>
          </rPr>
          <t>(Commission of the European Communities, 1984)</t>
        </r>
      </text>
    </comment>
    <comment ref="E27" authorId="0" shapeId="0" xr:uid="{41C88D21-6E50-4400-88FD-6A659BAAA377}">
      <text>
        <r>
          <rPr>
            <sz val="9"/>
            <color indexed="81"/>
            <rFont val="Tahoma"/>
            <family val="2"/>
          </rPr>
          <t>(VGI-FIV, 1994)</t>
        </r>
      </text>
    </comment>
    <comment ref="B32" authorId="0" shapeId="0" xr:uid="{F8CD4DCA-40F2-444A-97D7-8E5F99E86DA8}">
      <text>
        <r>
          <rPr>
            <sz val="9"/>
            <color indexed="81"/>
            <rFont val="Tahoma"/>
            <family val="2"/>
          </rPr>
          <t>(Commission of the European Communities, 1984)</t>
        </r>
      </text>
    </comment>
    <comment ref="C32" authorId="0" shapeId="0" xr:uid="{5CE94E9C-3353-47AF-B1BF-438981A7FA28}">
      <text>
        <r>
          <rPr>
            <sz val="9"/>
            <color indexed="81"/>
            <rFont val="Tahoma"/>
            <family val="2"/>
          </rPr>
          <t>(Commission of the European Communities, 1984)</t>
        </r>
      </text>
    </comment>
    <comment ref="D32" authorId="0" shapeId="0" xr:uid="{15CA4ED0-AAA5-41E8-863C-CC8C22209288}">
      <text>
        <r>
          <rPr>
            <sz val="9"/>
            <color indexed="81"/>
            <rFont val="Tahoma"/>
            <family val="2"/>
          </rPr>
          <t>(Commission of the European Communities, 1984)</t>
        </r>
      </text>
    </comment>
    <comment ref="E32" authorId="0" shapeId="0" xr:uid="{D4F16F58-A8AD-4E7A-8A1C-4392B4590CF3}">
      <text>
        <r>
          <rPr>
            <sz val="9"/>
            <color indexed="81"/>
            <rFont val="Tahoma"/>
            <family val="2"/>
          </rPr>
          <t>(VGI-FIV, 1994)</t>
        </r>
      </text>
    </comment>
    <comment ref="B37" authorId="0" shapeId="0" xr:uid="{3B74881D-88EA-438D-9F4B-700EB315BF81}">
      <text>
        <r>
          <rPr>
            <sz val="9"/>
            <color indexed="81"/>
            <rFont val="Tahoma"/>
            <family val="2"/>
          </rPr>
          <t>(Commission of the European Communities, 1984)</t>
        </r>
      </text>
    </comment>
    <comment ref="C37" authorId="0" shapeId="0" xr:uid="{FAC8AD69-B36C-487B-9B20-08C90EBD0E7A}">
      <text>
        <r>
          <rPr>
            <sz val="9"/>
            <color indexed="81"/>
            <rFont val="Tahoma"/>
            <family val="2"/>
          </rPr>
          <t>(Commission of the European Communities, 1984)</t>
        </r>
      </text>
    </comment>
    <comment ref="D37" authorId="0" shapeId="0" xr:uid="{FE5DC22D-35BC-4234-8748-8AE45E7B04DD}">
      <text>
        <r>
          <rPr>
            <sz val="9"/>
            <color indexed="81"/>
            <rFont val="Tahoma"/>
            <family val="2"/>
          </rPr>
          <t>(Commission of the European Communities, 1984)</t>
        </r>
      </text>
    </comment>
    <comment ref="E37" authorId="0" shapeId="0" xr:uid="{F5AFFC68-91A1-4976-9B4C-7DDDD8EE626D}">
      <text>
        <r>
          <rPr>
            <sz val="9"/>
            <color indexed="81"/>
            <rFont val="Tahoma"/>
            <family val="2"/>
          </rPr>
          <t>(VGI-FIV, 1994)</t>
        </r>
      </text>
    </comment>
    <comment ref="B42" authorId="0" shapeId="0" xr:uid="{F3C9A46D-459D-4945-9E1E-9E44D4DA868A}">
      <text>
        <r>
          <rPr>
            <sz val="9"/>
            <color indexed="81"/>
            <rFont val="Tahoma"/>
            <family val="2"/>
          </rPr>
          <t>(Commission of the European Communities, 1984)</t>
        </r>
      </text>
    </comment>
    <comment ref="C42" authorId="0" shapeId="0" xr:uid="{62263B9B-EC07-4766-BBAE-9F55583F8221}">
      <text>
        <r>
          <rPr>
            <sz val="9"/>
            <color indexed="81"/>
            <rFont val="Tahoma"/>
            <family val="2"/>
          </rPr>
          <t>(Commission of the European Communities, 1984)</t>
        </r>
      </text>
    </comment>
    <comment ref="D42" authorId="0" shapeId="0" xr:uid="{CBF2758F-B604-47F3-99CB-2AC57A8845C2}">
      <text>
        <r>
          <rPr>
            <sz val="9"/>
            <color indexed="81"/>
            <rFont val="Tahoma"/>
            <family val="2"/>
          </rPr>
          <t>(Commission of the European Communities, 1984)</t>
        </r>
      </text>
    </comment>
    <comment ref="E42" authorId="0" shapeId="0" xr:uid="{C9EA12CC-B7B4-49F7-B42F-C23FD1044097}">
      <text>
        <r>
          <rPr>
            <sz val="9"/>
            <color indexed="81"/>
            <rFont val="Tahoma"/>
            <family val="2"/>
          </rPr>
          <t>(VGI-FIV, 1994)</t>
        </r>
      </text>
    </comment>
    <comment ref="B45" authorId="0" shapeId="0" xr:uid="{FFE76674-C8D2-4BC0-950B-EA5AFA419A9B}">
      <text>
        <r>
          <rPr>
            <sz val="9"/>
            <color indexed="81"/>
            <rFont val="Tahoma"/>
            <family val="2"/>
          </rPr>
          <t>(Commission of the European Communities, 1984)</t>
        </r>
      </text>
    </comment>
    <comment ref="C45" authorId="0" shapeId="0" xr:uid="{7E865A39-DF89-4CFC-A5C3-9A5B3D68AF59}">
      <text>
        <r>
          <rPr>
            <sz val="9"/>
            <color indexed="81"/>
            <rFont val="Tahoma"/>
            <family val="2"/>
          </rPr>
          <t>(Commission of the European Communities, 1984)</t>
        </r>
      </text>
    </comment>
    <comment ref="D45" authorId="0" shapeId="0" xr:uid="{64411045-B946-42B0-8634-06C7EC93E236}">
      <text>
        <r>
          <rPr>
            <sz val="9"/>
            <color indexed="81"/>
            <rFont val="Tahoma"/>
            <family val="2"/>
          </rPr>
          <t>(Commission of the European Communities, 1984)</t>
        </r>
      </text>
    </comment>
    <comment ref="E45" authorId="0" shapeId="0" xr:uid="{6E5B2B96-FCB1-421D-95E1-B353EC696B4D}">
      <text>
        <r>
          <rPr>
            <sz val="9"/>
            <color indexed="81"/>
            <rFont val="Tahoma"/>
            <family val="2"/>
          </rPr>
          <t>(VGI-FIV, 1994)</t>
        </r>
      </text>
    </comment>
    <comment ref="B52" authorId="0" shapeId="0" xr:uid="{0B4E96A6-257D-46AA-B963-1BCFD1A801CB}">
      <text>
        <r>
          <rPr>
            <sz val="9"/>
            <color indexed="81"/>
            <rFont val="Tahoma"/>
            <family val="2"/>
          </rPr>
          <t>(Dinesen et al., 1994),  (Tackels, 1993), (Weir, 1998) and (West et al., 2011)</t>
        </r>
      </text>
    </comment>
    <comment ref="C52" authorId="0" shapeId="0" xr:uid="{7136E34E-3013-4C38-B4CC-E74F51634316}">
      <text>
        <r>
          <rPr>
            <sz val="9"/>
            <color indexed="81"/>
            <rFont val="Tahoma"/>
            <family val="2"/>
          </rPr>
          <t>(Dinesen et al., 1994),  (Tackels, 1993), (Weir, 1998) and (West et al., 2011)</t>
        </r>
      </text>
    </comment>
    <comment ref="D52" authorId="0" shapeId="0" xr:uid="{95FC4FDA-BCDB-4B3F-9AB2-019AD98439BE}">
      <text>
        <r>
          <rPr>
            <sz val="9"/>
            <color indexed="81"/>
            <rFont val="Tahoma"/>
            <family val="2"/>
          </rPr>
          <t>(Dinesen et al., 1994),  (Tackels, 1993), (Weir, 1998) and (West et al., 2011)</t>
        </r>
      </text>
    </comment>
    <comment ref="E52" authorId="0" shapeId="0" xr:uid="{030C8104-8D81-457A-8579-D99098794C7D}">
      <text>
        <r>
          <rPr>
            <sz val="9"/>
            <color indexed="81"/>
            <rFont val="Tahoma"/>
            <family val="2"/>
          </rPr>
          <t>(Dinesen et al., 1994),  (Tackels, 1993), (Weir, 1998) and (West et al., 2011)</t>
        </r>
      </text>
    </comment>
    <comment ref="B67" authorId="0" shapeId="0" xr:uid="{039AE180-EEB0-45F6-8286-8E09B58A6FB9}">
      <text>
        <r>
          <rPr>
            <sz val="9"/>
            <color indexed="81"/>
            <rFont val="Tahoma"/>
            <family val="2"/>
          </rPr>
          <t>(PE International, 2011) and (Schmitz et al., 2011)</t>
        </r>
      </text>
    </comment>
    <comment ref="C67" authorId="0" shapeId="0" xr:uid="{AC3A829B-397D-4859-8314-4B77983921AE}">
      <text>
        <r>
          <rPr>
            <sz val="9"/>
            <color indexed="81"/>
            <rFont val="Tahoma"/>
            <family val="2"/>
          </rPr>
          <t>(PE International, 2011) and (Schmitz et al., 2011)</t>
        </r>
      </text>
    </comment>
    <comment ref="D67" authorId="0" shapeId="0" xr:uid="{192AF2BA-4794-40C3-B48E-49ACD4238D11}">
      <text>
        <r>
          <rPr>
            <sz val="9"/>
            <color indexed="81"/>
            <rFont val="Tahoma"/>
            <family val="2"/>
          </rPr>
          <t>(PE International, 2011) and (Schmitz et al., 2011)</t>
        </r>
      </text>
    </comment>
    <comment ref="E67" authorId="0" shapeId="0" xr:uid="{1A69A1E0-0A3C-44CA-A254-6792F6F1258F}">
      <text>
        <r>
          <rPr>
            <sz val="9"/>
            <color indexed="81"/>
            <rFont val="Tahoma"/>
            <family val="2"/>
          </rPr>
          <t>(PE International, 2011) and (Schmitz et al., 2011)</t>
        </r>
      </text>
    </comment>
    <comment ref="B76" authorId="0" shapeId="0" xr:uid="{72D8DD52-12F8-4B6A-BFD4-072FF9464C9C}">
      <text>
        <r>
          <rPr>
            <sz val="9"/>
            <color indexed="81"/>
            <rFont val="Tahoma"/>
            <family val="2"/>
          </rPr>
          <t>(PE International, 2011) and (Schmitz et al., 2011)</t>
        </r>
      </text>
    </comment>
    <comment ref="C76" authorId="0" shapeId="0" xr:uid="{F54D31B0-3DFA-4F01-B982-E766429A0EDF}">
      <text>
        <r>
          <rPr>
            <sz val="9"/>
            <color indexed="81"/>
            <rFont val="Tahoma"/>
            <family val="2"/>
          </rPr>
          <t>(PE International, 2011) and (Schmitz et al., 2011)</t>
        </r>
      </text>
    </comment>
    <comment ref="D76" authorId="0" shapeId="0" xr:uid="{9491EF51-462C-4170-A6D8-36A9213F51AC}">
      <text>
        <r>
          <rPr>
            <sz val="9"/>
            <color indexed="81"/>
            <rFont val="Tahoma"/>
            <family val="2"/>
          </rPr>
          <t>(PE International, 2011) and (Schmitz et al., 2011)</t>
        </r>
      </text>
    </comment>
    <comment ref="E76" authorId="0" shapeId="0" xr:uid="{2600A99E-340E-4B8F-9612-33F71417A296}">
      <text>
        <r>
          <rPr>
            <sz val="9"/>
            <color indexed="81"/>
            <rFont val="Tahoma"/>
            <family val="2"/>
          </rPr>
          <t>(PE International, 2011) and (Schmitz et al., 2011)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03E3816-3F82-47F1-A999-231153AAE251}">
      <text>
        <r>
          <rPr>
            <sz val="9"/>
            <color indexed="81"/>
            <rFont val="Tahoma"/>
            <family val="2"/>
          </rPr>
          <t>OECD Data:
https://data.oecd.org/pop/population.htm</t>
        </r>
      </text>
    </comment>
    <comment ref="B4" authorId="0" shapeId="0" xr:uid="{A8064E29-81F2-45FE-8AD8-04497206EDD5}">
      <text>
        <r>
          <rPr>
            <sz val="9"/>
            <color indexed="81"/>
            <rFont val="Tahoma"/>
            <family val="2"/>
          </rPr>
          <t>La population de la Belgique, 1974, Société Belge de Démographie, Brussels : C.I.C.R.E.D.
http://www.cicred.org/Eng/Publications/pdf/c-c4.pdf</t>
        </r>
      </text>
    </comment>
  </commentList>
</comments>
</file>

<file path=xl/sharedStrings.xml><?xml version="1.0" encoding="utf-8"?>
<sst xmlns="http://schemas.openxmlformats.org/spreadsheetml/2006/main" count="43" uniqueCount="37">
  <si>
    <t>year</t>
  </si>
  <si>
    <t>flat glass, kt</t>
  </si>
  <si>
    <t>Population, x1000</t>
  </si>
  <si>
    <t>REFERENCES</t>
  </si>
  <si>
    <t>The reference of each entry is indicated in the "note" that is attached to the cell. When no note is given, please refer to the information available at the head of the column</t>
  </si>
  <si>
    <t>(Eurostat, n.d.)</t>
  </si>
  <si>
    <t xml:space="preserve">Eurostat, n.d. PRODCOM database. </t>
  </si>
  <si>
    <t>https://ec.europa.eu/eurostat/web/prodcom/data/database</t>
  </si>
  <si>
    <t>(Institut du verre, 1995-2000)</t>
  </si>
  <si>
    <t>(VGI-FIV, 1994)</t>
  </si>
  <si>
    <t>https://www.vgi-fiv.be/categorie_publication/economique/</t>
  </si>
  <si>
    <t>https://energie.wallonie.be/servlet/Repository/spw_dgo4_energie_wallonie2012_bilanindustrieetbilanglobal_novembre2014_v2.pdf?ID=30744</t>
  </si>
  <si>
    <t>(ICEDD, 2014)</t>
  </si>
  <si>
    <t>(VGI-FIV, 1966)</t>
  </si>
  <si>
    <t>fuel oil, GJ/t</t>
  </si>
  <si>
    <t>electricity, GJ/t</t>
  </si>
  <si>
    <t>natural gas, GJ/t</t>
  </si>
  <si>
    <t>Total, GJ/t</t>
  </si>
  <si>
    <t>(VGI-FIV, 2001)</t>
  </si>
  <si>
    <t>bldg glass/flat glass, %</t>
  </si>
  <si>
    <t>(Knoops, 1959)</t>
  </si>
  <si>
    <t>(FIV, 1970)</t>
  </si>
  <si>
    <t>(Anon., 1958)</t>
  </si>
  <si>
    <t>(CCE, 1984)</t>
  </si>
  <si>
    <t>https://op.europa.eu/en/publication-detail/-/publication/9441267d-6d47-461a-bc38-494d8c007e02/language-fr</t>
  </si>
  <si>
    <t>(NBB, n.d.)</t>
  </si>
  <si>
    <r>
      <t xml:space="preserve">Knoops, É, 1959. </t>
    </r>
    <r>
      <rPr>
        <i/>
        <sz val="11"/>
        <color theme="1"/>
        <rFont val="Calibri"/>
        <family val="2"/>
        <scheme val="minor"/>
      </rPr>
      <t>L'industrie belge du verre en 1958</t>
    </r>
    <r>
      <rPr>
        <sz val="11"/>
        <color theme="1"/>
        <rFont val="Calibri"/>
        <family val="2"/>
        <scheme val="minor"/>
      </rPr>
      <t>. Bulletin de l'Institut de recherches économiques et sociales, 25 (4), 355-64</t>
    </r>
  </si>
  <si>
    <r>
      <t xml:space="preserve">ICEDD, 2014. </t>
    </r>
    <r>
      <rPr>
        <i/>
        <sz val="11"/>
        <color theme="1"/>
        <rFont val="Calibri"/>
        <family val="2"/>
        <scheme val="minor"/>
      </rPr>
      <t>Bilan énergétique de la Wallonie 2012. Bilan de l'industrie et bilan global</t>
    </r>
    <r>
      <rPr>
        <sz val="11"/>
        <color theme="1"/>
        <rFont val="Calibri"/>
        <family val="2"/>
        <scheme val="minor"/>
      </rPr>
      <t>.</t>
    </r>
  </si>
  <si>
    <r>
      <t xml:space="preserve">Institut du verre, 1995-2000. </t>
    </r>
    <r>
      <rPr>
        <i/>
        <sz val="11"/>
        <color theme="1"/>
        <rFont val="Calibri"/>
        <family val="2"/>
        <scheme val="minor"/>
      </rPr>
      <t>Verre</t>
    </r>
    <r>
      <rPr>
        <sz val="11"/>
        <color theme="1"/>
        <rFont val="Calibri"/>
        <family val="2"/>
        <scheme val="minor"/>
      </rPr>
      <t>. Institut du verre-Prover, Paris. Bibliothèque nationale de France, Sciences et techniques department, call number 4-JO-52115.</t>
    </r>
  </si>
  <si>
    <r>
      <t xml:space="preserve">Fédération de l'industrie du verre, 1970. </t>
    </r>
    <r>
      <rPr>
        <i/>
        <sz val="11"/>
        <color theme="1"/>
        <rFont val="Calibri"/>
        <family val="2"/>
        <scheme val="minor"/>
      </rPr>
      <t>L'industrie du verre en 1969</t>
    </r>
    <r>
      <rPr>
        <sz val="11"/>
        <color theme="1"/>
        <rFont val="Calibri"/>
        <family val="2"/>
        <scheme val="minor"/>
      </rPr>
      <t>. Brussels: Fédération de l'industrie du verre. Royal Library of Belgium, call number BD 25.971.</t>
    </r>
  </si>
  <si>
    <r>
      <t xml:space="preserve">Commission des Communautés Européennes (CCE), 1984. </t>
    </r>
    <r>
      <rPr>
        <i/>
        <sz val="11"/>
        <color theme="1"/>
        <rFont val="Calibri"/>
        <family val="2"/>
        <scheme val="minor"/>
      </rPr>
      <t>L'industrie du verre dans la CEE</t>
    </r>
    <r>
      <rPr>
        <sz val="11"/>
        <color theme="1"/>
        <rFont val="Calibri"/>
        <family val="2"/>
        <scheme val="minor"/>
      </rPr>
      <t>.</t>
    </r>
  </si>
  <si>
    <r>
      <t xml:space="preserve">Anon., 1958. </t>
    </r>
    <r>
      <rPr>
        <i/>
        <sz val="11"/>
        <color theme="1"/>
        <rFont val="Calibri"/>
        <family val="2"/>
        <scheme val="minor"/>
      </rPr>
      <t>Le verre belge</t>
    </r>
    <r>
      <rPr>
        <sz val="11"/>
        <color theme="1"/>
        <rFont val="Calibri"/>
        <family val="2"/>
        <scheme val="minor"/>
      </rPr>
      <t>. Brussels: Fédération de l'industrie du verre. Royal Library of Belgium, call number B 14.280 1.</t>
    </r>
  </si>
  <si>
    <r>
      <t xml:space="preserve">Fédération de l'industrie du verre (VGI-FIV), 1966. </t>
    </r>
    <r>
      <rPr>
        <i/>
        <sz val="11"/>
        <color theme="1"/>
        <rFont val="Calibri"/>
        <family val="2"/>
        <scheme val="minor"/>
      </rPr>
      <t>L'industrie du verre</t>
    </r>
    <r>
      <rPr>
        <sz val="11"/>
        <color theme="1"/>
        <rFont val="Calibri"/>
        <family val="2"/>
        <scheme val="minor"/>
      </rPr>
      <t>. Rapport annuel, exercice 1965.</t>
    </r>
  </si>
  <si>
    <r>
      <t xml:space="preserve">Fédération de l'industrie du verre (VGI-FIV), 1994. </t>
    </r>
    <r>
      <rPr>
        <i/>
        <sz val="11"/>
        <color theme="1"/>
        <rFont val="Calibri"/>
        <family val="2"/>
        <scheme val="minor"/>
      </rPr>
      <t>Aperçu statistique de l'industrie verrière, 1960-1993</t>
    </r>
    <r>
      <rPr>
        <sz val="11"/>
        <color theme="1"/>
        <rFont val="Calibri"/>
        <family val="2"/>
        <scheme val="minor"/>
      </rPr>
      <t>.</t>
    </r>
  </si>
  <si>
    <r>
      <t xml:space="preserve">Fédération de l'industrie du verre (VGI-FIV), 2001. </t>
    </r>
    <r>
      <rPr>
        <i/>
        <sz val="11"/>
        <color theme="1"/>
        <rFont val="Calibri"/>
        <family val="2"/>
        <scheme val="minor"/>
      </rPr>
      <t>La réduction des émissions de gaz à effet de serre</t>
    </r>
    <r>
      <rPr>
        <sz val="11"/>
        <color theme="1"/>
        <rFont val="Calibri"/>
        <family val="2"/>
        <scheme val="minor"/>
      </rPr>
      <t>.</t>
    </r>
  </si>
  <si>
    <t>www.nbb.be/doc/dq/f/dq3/histo/dfbb5060.pdf</t>
  </si>
  <si>
    <r>
      <t xml:space="preserve">Banque nationale de Belgique (National Bank of Belgium, NBB), n.d. </t>
    </r>
    <r>
      <rPr>
        <i/>
        <sz val="11"/>
        <color theme="1"/>
        <rFont val="Calibri"/>
        <family val="2"/>
        <scheme val="minor"/>
      </rPr>
      <t>Statistiques économques belges 1950-1960. Tome II : tableaux et graphiques</t>
    </r>
    <r>
      <rPr>
        <sz val="11"/>
        <color theme="1"/>
        <rFont val="Calibri"/>
        <family val="2"/>
        <scheme val="minor"/>
      </rPr>
      <t>, Brussels, 64.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</si>
</sst>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0_-;\-* #,##0.000_-;_-* &quot;-&quot;??_-;_-@_-"/>
    <numFmt numFmtId="166" formatCode="0.0"/>
  </numFmts>
  <fonts count="13" x14ac:knownFonts="1">
    <font>
      <sz val="11"/>
      <color theme="1"/>
      <name val="Calibri"/>
      <family val="2"/>
      <scheme val="minor"/>
    </font>
    <font>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8"/>
      <color theme="1"/>
      <name val="Courier New"/>
      <family val="3"/>
    </font>
    <font>
      <u/>
      <sz val="11"/>
      <color theme="10"/>
      <name val="Calibri"/>
      <family val="2"/>
      <scheme val="minor"/>
    </font>
    <font>
      <b/>
      <sz val="11"/>
      <color rgb="FFC00000"/>
      <name val="Calibri"/>
      <family val="2"/>
      <scheme val="minor"/>
    </font>
    <font>
      <i/>
      <sz val="9"/>
      <color indexed="81"/>
      <name val="Tahoma"/>
      <family val="2"/>
    </font>
    <font>
      <i/>
      <sz val="1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7" fillId="0" borderId="0" applyNumberFormat="0" applyFill="0" applyBorder="0" applyAlignment="0" applyProtection="0"/>
  </cellStyleXfs>
  <cellXfs count="52">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right"/>
    </xf>
    <xf numFmtId="164" fontId="0" fillId="0" borderId="0" xfId="1" applyNumberFormat="1" applyFont="1" applyAlignment="1">
      <alignment horizontal="right"/>
    </xf>
    <xf numFmtId="0" fontId="0" fillId="0" borderId="0" xfId="0" applyAlignment="1">
      <alignment horizontal="right" wrapText="1"/>
    </xf>
    <xf numFmtId="164" fontId="0" fillId="0" borderId="2" xfId="1" applyNumberFormat="1" applyFont="1" applyBorder="1" applyAlignment="1">
      <alignment horizontal="right" wrapText="1"/>
    </xf>
    <xf numFmtId="164" fontId="0" fillId="0" borderId="0" xfId="1" applyNumberFormat="1" applyFont="1" applyBorder="1" applyAlignment="1">
      <alignment horizontal="right"/>
    </xf>
    <xf numFmtId="164" fontId="0" fillId="0" borderId="2" xfId="1" applyNumberFormat="1" applyFont="1" applyBorder="1" applyAlignment="1">
      <alignment horizontal="right"/>
    </xf>
    <xf numFmtId="164" fontId="0" fillId="0" borderId="0" xfId="0" applyNumberFormat="1" applyAlignment="1">
      <alignment horizontal="right"/>
    </xf>
    <xf numFmtId="0" fontId="0" fillId="0" borderId="1" xfId="0" applyBorder="1" applyAlignment="1">
      <alignment horizontal="center"/>
    </xf>
    <xf numFmtId="1" fontId="0" fillId="0" borderId="0" xfId="1" applyNumberFormat="1" applyFont="1" applyBorder="1" applyAlignment="1">
      <alignment horizontal="right" vertical="center"/>
    </xf>
    <xf numFmtId="1" fontId="0" fillId="0" borderId="0" xfId="0" applyNumberFormat="1" applyAlignment="1">
      <alignment horizontal="right" vertical="center"/>
    </xf>
    <xf numFmtId="1" fontId="0" fillId="0" borderId="0" xfId="0" applyNumberFormat="1" applyAlignment="1">
      <alignment horizontal="right"/>
    </xf>
    <xf numFmtId="1" fontId="0" fillId="0" borderId="1" xfId="0" applyNumberFormat="1" applyBorder="1" applyAlignment="1">
      <alignment horizontal="right" vertical="center"/>
    </xf>
    <xf numFmtId="0" fontId="2" fillId="0" borderId="3" xfId="0" applyFont="1" applyBorder="1" applyAlignment="1">
      <alignment horizontal="center"/>
    </xf>
    <xf numFmtId="0" fontId="2" fillId="0" borderId="3" xfId="0" applyFont="1" applyBorder="1" applyAlignment="1">
      <alignment horizontal="right" wrapText="1"/>
    </xf>
    <xf numFmtId="0" fontId="2" fillId="0" borderId="4" xfId="0" applyFont="1" applyBorder="1" applyAlignment="1">
      <alignment horizontal="center"/>
    </xf>
    <xf numFmtId="1" fontId="2" fillId="0" borderId="4" xfId="0" applyNumberFormat="1" applyFont="1" applyBorder="1" applyAlignment="1">
      <alignment horizontal="right" vertical="center"/>
    </xf>
    <xf numFmtId="1" fontId="2" fillId="0" borderId="0" xfId="0" applyNumberFormat="1" applyFont="1" applyAlignment="1">
      <alignment horizontal="right"/>
    </xf>
    <xf numFmtId="164" fontId="0" fillId="0" borderId="0" xfId="1" applyNumberFormat="1" applyFont="1" applyBorder="1" applyAlignment="1">
      <alignment horizontal="right" vertical="center"/>
    </xf>
    <xf numFmtId="43" fontId="0" fillId="0" borderId="0" xfId="0" applyNumberFormat="1" applyAlignment="1">
      <alignment horizontal="right"/>
    </xf>
    <xf numFmtId="3" fontId="0" fillId="0" borderId="0" xfId="0" applyNumberFormat="1"/>
    <xf numFmtId="0" fontId="6" fillId="0" borderId="0" xfId="0" applyFont="1"/>
    <xf numFmtId="164" fontId="0" fillId="0" borderId="0" xfId="1" applyNumberFormat="1" applyFont="1" applyFill="1" applyBorder="1" applyAlignment="1">
      <alignment horizontal="right"/>
    </xf>
    <xf numFmtId="43" fontId="0" fillId="0" borderId="0" xfId="0" applyNumberFormat="1"/>
    <xf numFmtId="165" fontId="0" fillId="0" borderId="0" xfId="0" applyNumberFormat="1" applyAlignment="1">
      <alignment horizontal="right"/>
    </xf>
    <xf numFmtId="1" fontId="0" fillId="0" borderId="0" xfId="0" applyNumberFormat="1"/>
    <xf numFmtId="0" fontId="8" fillId="0" borderId="0" xfId="0" applyFont="1" applyAlignment="1">
      <alignment vertical="top"/>
    </xf>
    <xf numFmtId="0" fontId="0" fillId="0" borderId="0" xfId="0" applyAlignment="1">
      <alignment wrapText="1"/>
    </xf>
    <xf numFmtId="0" fontId="0" fillId="2" borderId="0" xfId="0" applyFill="1"/>
    <xf numFmtId="0" fontId="0" fillId="2" borderId="0" xfId="0" applyFill="1" applyAlignment="1">
      <alignment vertical="top"/>
    </xf>
    <xf numFmtId="0" fontId="5" fillId="2" borderId="0" xfId="0" applyFont="1" applyFill="1" applyAlignment="1">
      <alignment wrapText="1"/>
    </xf>
    <xf numFmtId="0" fontId="0" fillId="0" borderId="0" xfId="0" applyAlignment="1">
      <alignment vertical="top"/>
    </xf>
    <xf numFmtId="0" fontId="0" fillId="0" borderId="0" xfId="0" applyAlignment="1">
      <alignment vertical="center" wrapText="1"/>
    </xf>
    <xf numFmtId="0" fontId="10" fillId="0" borderId="4" xfId="0" applyFont="1" applyBorder="1" applyAlignment="1">
      <alignment horizontal="center" wrapText="1"/>
    </xf>
    <xf numFmtId="0" fontId="10" fillId="0" borderId="3" xfId="0" applyFont="1" applyBorder="1" applyAlignment="1">
      <alignment horizontal="right" wrapText="1"/>
    </xf>
    <xf numFmtId="0" fontId="10" fillId="0" borderId="0" xfId="0" applyFont="1" applyAlignment="1">
      <alignment horizontal="right" wrapText="1"/>
    </xf>
    <xf numFmtId="0" fontId="11" fillId="0" borderId="1" xfId="0" applyFont="1" applyBorder="1" applyAlignment="1">
      <alignment horizontal="center"/>
    </xf>
    <xf numFmtId="43" fontId="11" fillId="0" borderId="0" xfId="0" applyNumberFormat="1" applyFont="1" applyAlignment="1">
      <alignment horizontal="right"/>
    </xf>
    <xf numFmtId="0" fontId="11" fillId="0" borderId="0" xfId="0" applyFont="1" applyAlignment="1">
      <alignment horizontal="right"/>
    </xf>
    <xf numFmtId="43" fontId="11" fillId="0" borderId="0" xfId="1" applyFont="1" applyFill="1" applyBorder="1" applyAlignment="1">
      <alignment horizontal="right"/>
    </xf>
    <xf numFmtId="2" fontId="11" fillId="0" borderId="0" xfId="0" applyNumberFormat="1" applyFont="1" applyAlignment="1">
      <alignment horizontal="right"/>
    </xf>
    <xf numFmtId="0" fontId="11" fillId="0" borderId="0" xfId="0" applyFont="1" applyAlignment="1">
      <alignment horizontal="center"/>
    </xf>
    <xf numFmtId="0" fontId="11" fillId="0" borderId="0" xfId="0" applyFont="1" applyAlignment="1">
      <alignment horizontal="right" wrapText="1"/>
    </xf>
    <xf numFmtId="166" fontId="11" fillId="0" borderId="0" xfId="0" applyNumberFormat="1" applyFont="1" applyAlignment="1">
      <alignment horizontal="right"/>
    </xf>
    <xf numFmtId="0" fontId="12" fillId="0" borderId="0" xfId="0" applyFont="1" applyAlignment="1">
      <alignment horizontal="right"/>
    </xf>
    <xf numFmtId="164" fontId="2" fillId="0" borderId="3" xfId="1" applyNumberFormat="1" applyFont="1" applyBorder="1" applyAlignment="1">
      <alignment horizontal="right" wrapText="1"/>
    </xf>
    <xf numFmtId="43" fontId="0" fillId="0" borderId="0" xfId="1" applyFont="1" applyBorder="1" applyAlignment="1">
      <alignment horizontal="right"/>
    </xf>
    <xf numFmtId="0" fontId="0" fillId="0" borderId="0" xfId="0" applyAlignment="1">
      <alignment vertical="top" wrapText="1"/>
    </xf>
    <xf numFmtId="0" fontId="7" fillId="0" borderId="0" xfId="2" applyAlignment="1">
      <alignment vertical="top"/>
    </xf>
    <xf numFmtId="43" fontId="0" fillId="0" borderId="0" xfId="1" applyFont="1" applyBorder="1" applyAlignment="1">
      <alignment horizontal="righ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e.wallonie.be/servlet/Repository/spw_dgo4_energie_wallonie2012_bilanindustrieetbilanglobal_novembre2014_v2.pdf?ID=30744" TargetMode="External"/><Relationship Id="rId2" Type="http://schemas.openxmlformats.org/officeDocument/2006/relationships/hyperlink" Target="https://www.vgi-fiv.be/categorie_publication/economique/" TargetMode="External"/><Relationship Id="rId1" Type="http://schemas.openxmlformats.org/officeDocument/2006/relationships/hyperlink" Target="https://ec.europa.eu/eurostat/web/prodcom/data/database" TargetMode="External"/><Relationship Id="rId6" Type="http://schemas.openxmlformats.org/officeDocument/2006/relationships/printerSettings" Target="../printerSettings/printerSettings1.bin"/><Relationship Id="rId5" Type="http://schemas.openxmlformats.org/officeDocument/2006/relationships/hyperlink" Target="http://www.nbb.be/doc/dq/f/dq3/histo/dfbb5060.pdf" TargetMode="External"/><Relationship Id="rId4" Type="http://schemas.openxmlformats.org/officeDocument/2006/relationships/hyperlink" Target="https://op.europa.eu/en/publication-detail/-/publication/9441267d-6d47-461a-bc38-494d8c007e02/language-f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8ED2-37F9-40BE-8E6A-7FBA957A3175}">
  <dimension ref="A2:D25"/>
  <sheetViews>
    <sheetView showGridLines="0" tabSelected="1" workbookViewId="0">
      <selection activeCell="C17" sqref="C17"/>
    </sheetView>
  </sheetViews>
  <sheetFormatPr defaultColWidth="118.7109375" defaultRowHeight="15" x14ac:dyDescent="0.25"/>
  <cols>
    <col min="1" max="1" width="4.28515625" customWidth="1"/>
    <col min="2" max="2" width="27" style="33" bestFit="1" customWidth="1"/>
    <col min="3" max="3" width="81" style="29" customWidth="1"/>
    <col min="4" max="4" width="86.140625" style="33" bestFit="1" customWidth="1"/>
  </cols>
  <sheetData>
    <row r="2" spans="1:4" x14ac:dyDescent="0.25">
      <c r="B2" s="28" t="s">
        <v>3</v>
      </c>
    </row>
    <row r="3" spans="1:4" ht="30" x14ac:dyDescent="0.25">
      <c r="A3" s="30"/>
      <c r="B3" s="31"/>
      <c r="C3" s="32" t="s">
        <v>4</v>
      </c>
      <c r="D3" s="31"/>
    </row>
    <row r="5" spans="1:4" ht="30" x14ac:dyDescent="0.25">
      <c r="B5" s="33" t="s">
        <v>22</v>
      </c>
      <c r="C5" s="29" t="s">
        <v>31</v>
      </c>
    </row>
    <row r="7" spans="1:4" s="33" customFormat="1" ht="15.75" customHeight="1" x14ac:dyDescent="0.25">
      <c r="B7" s="33" t="s">
        <v>23</v>
      </c>
      <c r="C7" s="49" t="s">
        <v>30</v>
      </c>
      <c r="D7" s="50" t="s">
        <v>24</v>
      </c>
    </row>
    <row r="9" spans="1:4" ht="30" x14ac:dyDescent="0.25">
      <c r="B9" s="33" t="s">
        <v>21</v>
      </c>
      <c r="C9" s="29" t="s">
        <v>29</v>
      </c>
    </row>
    <row r="10" spans="1:4" x14ac:dyDescent="0.25">
      <c r="D10" s="50"/>
    </row>
    <row r="11" spans="1:4" ht="30" x14ac:dyDescent="0.25">
      <c r="B11" s="33" t="s">
        <v>8</v>
      </c>
      <c r="C11" s="34" t="s">
        <v>28</v>
      </c>
    </row>
    <row r="12" spans="1:4" x14ac:dyDescent="0.25">
      <c r="C12" s="34"/>
    </row>
    <row r="13" spans="1:4" x14ac:dyDescent="0.25">
      <c r="B13" s="33" t="s">
        <v>12</v>
      </c>
      <c r="C13" s="34" t="s">
        <v>27</v>
      </c>
      <c r="D13" s="50" t="s">
        <v>11</v>
      </c>
    </row>
    <row r="14" spans="1:4" x14ac:dyDescent="0.25">
      <c r="C14" s="34"/>
      <c r="D14" s="50"/>
    </row>
    <row r="15" spans="1:4" ht="30" x14ac:dyDescent="0.25">
      <c r="B15" s="33" t="s">
        <v>20</v>
      </c>
      <c r="C15" s="34" t="s">
        <v>26</v>
      </c>
      <c r="D15" s="50"/>
    </row>
    <row r="16" spans="1:4" x14ac:dyDescent="0.25">
      <c r="C16" s="34"/>
      <c r="D16" s="50"/>
    </row>
    <row r="17" spans="2:4" ht="30" x14ac:dyDescent="0.25">
      <c r="B17" s="33" t="s">
        <v>25</v>
      </c>
      <c r="C17" s="29" t="s">
        <v>36</v>
      </c>
      <c r="D17" s="50" t="s">
        <v>35</v>
      </c>
    </row>
    <row r="18" spans="2:4" x14ac:dyDescent="0.25">
      <c r="C18" s="34"/>
      <c r="D18" s="50"/>
    </row>
    <row r="19" spans="2:4" ht="30" x14ac:dyDescent="0.25">
      <c r="B19" s="33" t="s">
        <v>13</v>
      </c>
      <c r="C19" s="34" t="s">
        <v>32</v>
      </c>
      <c r="D19" s="50"/>
    </row>
    <row r="20" spans="2:4" x14ac:dyDescent="0.25">
      <c r="C20" s="34"/>
      <c r="D20" s="50"/>
    </row>
    <row r="21" spans="2:4" x14ac:dyDescent="0.25">
      <c r="B21" s="33" t="s">
        <v>5</v>
      </c>
      <c r="C21" s="29" t="s">
        <v>6</v>
      </c>
      <c r="D21" s="50" t="s">
        <v>7</v>
      </c>
    </row>
    <row r="23" spans="2:4" ht="30" x14ac:dyDescent="0.25">
      <c r="B23" s="33" t="s">
        <v>9</v>
      </c>
      <c r="C23" s="29" t="s">
        <v>33</v>
      </c>
      <c r="D23" s="50" t="s">
        <v>10</v>
      </c>
    </row>
    <row r="24" spans="2:4" x14ac:dyDescent="0.25">
      <c r="C24" s="34"/>
      <c r="D24" s="50"/>
    </row>
    <row r="25" spans="2:4" ht="30" x14ac:dyDescent="0.25">
      <c r="B25" s="33" t="s">
        <v>18</v>
      </c>
      <c r="C25" s="34" t="s">
        <v>34</v>
      </c>
      <c r="D25" s="50"/>
    </row>
  </sheetData>
  <hyperlinks>
    <hyperlink ref="D21" r:id="rId1" xr:uid="{B84DBD6C-579B-48BC-96D1-AA795C116670}"/>
    <hyperlink ref="D23" r:id="rId2" xr:uid="{BABC48D3-1AA2-44C3-9FD9-1ACF96779787}"/>
    <hyperlink ref="D13" r:id="rId3" xr:uid="{9095B0BE-927F-4EF3-8BC6-7EABCBE59D13}"/>
    <hyperlink ref="D7" r:id="rId4" xr:uid="{4371CAEA-3697-4B9F-A4DE-F6DAFE38335E}"/>
    <hyperlink ref="D17" r:id="rId5" xr:uid="{FD28E295-23ED-4243-9166-F9A59227A9AC}"/>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2404-9C07-4082-8695-AA4274664C99}">
  <sheetPr codeName="Sheet8"/>
  <dimension ref="A1:C77"/>
  <sheetViews>
    <sheetView zoomScale="85" zoomScaleNormal="85" workbookViewId="0">
      <pane xSplit="1" ySplit="1" topLeftCell="B2" activePane="bottomRight" state="frozen"/>
      <selection pane="topRight" activeCell="B1" sqref="B1"/>
      <selection pane="bottomLeft" activeCell="A2" sqref="A2"/>
      <selection pane="bottomRight" activeCell="I16" sqref="I16"/>
    </sheetView>
  </sheetViews>
  <sheetFormatPr defaultColWidth="13.5703125" defaultRowHeight="15" x14ac:dyDescent="0.25"/>
  <cols>
    <col min="1" max="1" width="7" style="2" customWidth="1"/>
    <col min="2" max="2" width="14.42578125" style="5" bestFit="1" customWidth="1"/>
    <col min="3" max="3" width="24" style="1" customWidth="1"/>
    <col min="4" max="16384" width="13.5703125" style="1"/>
  </cols>
  <sheetData>
    <row r="1" spans="1:3" s="3" customFormat="1" x14ac:dyDescent="0.25">
      <c r="A1" s="15" t="s">
        <v>0</v>
      </c>
      <c r="B1" s="16" t="s">
        <v>1</v>
      </c>
      <c r="C1" s="47" t="s">
        <v>19</v>
      </c>
    </row>
    <row r="2" spans="1:3" x14ac:dyDescent="0.25">
      <c r="A2" s="2">
        <v>1945</v>
      </c>
      <c r="B2" s="8"/>
      <c r="C2" s="51">
        <v>0.9</v>
      </c>
    </row>
    <row r="3" spans="1:3" x14ac:dyDescent="0.25">
      <c r="A3" s="2">
        <v>1946</v>
      </c>
      <c r="B3" s="8"/>
    </row>
    <row r="4" spans="1:3" x14ac:dyDescent="0.25">
      <c r="A4" s="2">
        <v>1947</v>
      </c>
      <c r="B4" s="8"/>
    </row>
    <row r="5" spans="1:3" x14ac:dyDescent="0.25">
      <c r="A5" s="2">
        <v>1948</v>
      </c>
      <c r="B5" s="8"/>
    </row>
    <row r="6" spans="1:3" x14ac:dyDescent="0.25">
      <c r="A6" s="2">
        <v>1949</v>
      </c>
      <c r="B6" s="8"/>
    </row>
    <row r="7" spans="1:3" x14ac:dyDescent="0.25">
      <c r="A7" s="2">
        <v>1950</v>
      </c>
      <c r="B7" s="8">
        <v>307.53093939393943</v>
      </c>
      <c r="C7" s="48">
        <v>0.9</v>
      </c>
    </row>
    <row r="8" spans="1:3" x14ac:dyDescent="0.25">
      <c r="A8" s="2">
        <v>1951</v>
      </c>
      <c r="B8" s="8">
        <v>381.76254545454543</v>
      </c>
    </row>
    <row r="9" spans="1:3" x14ac:dyDescent="0.25">
      <c r="A9" s="2">
        <v>1952</v>
      </c>
      <c r="B9" s="8">
        <v>233.29933333333335</v>
      </c>
    </row>
    <row r="10" spans="1:3" x14ac:dyDescent="0.25">
      <c r="A10" s="2">
        <v>1953</v>
      </c>
      <c r="B10" s="8">
        <v>353.48383838383842</v>
      </c>
    </row>
    <row r="11" spans="1:3" x14ac:dyDescent="0.25">
      <c r="A11" s="2">
        <v>1954</v>
      </c>
      <c r="B11" s="8">
        <v>410.04125252525256</v>
      </c>
    </row>
    <row r="12" spans="1:3" x14ac:dyDescent="0.25">
      <c r="A12" s="2">
        <v>1955</v>
      </c>
      <c r="B12" s="8">
        <v>459.52898989898995</v>
      </c>
    </row>
    <row r="13" spans="1:3" x14ac:dyDescent="0.25">
      <c r="A13" s="2">
        <v>1956</v>
      </c>
      <c r="B13" s="8">
        <v>512.55156565656569</v>
      </c>
    </row>
    <row r="14" spans="1:3" x14ac:dyDescent="0.25">
      <c r="A14" s="2">
        <v>1957</v>
      </c>
      <c r="B14" s="8">
        <v>484.27285858585856</v>
      </c>
    </row>
    <row r="15" spans="1:3" x14ac:dyDescent="0.25">
      <c r="A15" s="2">
        <v>1958</v>
      </c>
      <c r="B15" s="8">
        <v>512.55156565656569</v>
      </c>
    </row>
    <row r="16" spans="1:3" x14ac:dyDescent="0.25">
      <c r="A16" s="2">
        <v>1959</v>
      </c>
      <c r="B16" s="8">
        <v>600.92252525252525</v>
      </c>
    </row>
    <row r="17" spans="1:3" x14ac:dyDescent="0.25">
      <c r="A17" s="2">
        <v>1960</v>
      </c>
      <c r="B17" s="8">
        <v>699.89800000000002</v>
      </c>
      <c r="C17" s="1">
        <v>0.88</v>
      </c>
    </row>
    <row r="18" spans="1:3" x14ac:dyDescent="0.25">
      <c r="A18" s="2">
        <v>1961</v>
      </c>
      <c r="B18" s="8">
        <v>582.92999999999995</v>
      </c>
    </row>
    <row r="19" spans="1:3" x14ac:dyDescent="0.25">
      <c r="A19" s="2">
        <v>1962</v>
      </c>
      <c r="B19" s="8">
        <v>726.21799999999996</v>
      </c>
    </row>
    <row r="20" spans="1:3" x14ac:dyDescent="0.25">
      <c r="A20" s="2">
        <v>1963</v>
      </c>
      <c r="B20" s="8">
        <v>642.11800000000005</v>
      </c>
    </row>
    <row r="21" spans="1:3" x14ac:dyDescent="0.25">
      <c r="A21" s="2">
        <v>1964</v>
      </c>
      <c r="B21" s="8">
        <v>747.31899999999996</v>
      </c>
    </row>
    <row r="22" spans="1:3" x14ac:dyDescent="0.25">
      <c r="A22" s="2">
        <v>1965</v>
      </c>
      <c r="B22" s="8">
        <v>606.51</v>
      </c>
      <c r="C22" s="1">
        <v>0.85</v>
      </c>
    </row>
    <row r="23" spans="1:3" x14ac:dyDescent="0.25">
      <c r="A23" s="2">
        <v>1966</v>
      </c>
      <c r="B23" s="8">
        <v>619.07000000000005</v>
      </c>
    </row>
    <row r="24" spans="1:3" x14ac:dyDescent="0.25">
      <c r="A24" s="2">
        <v>1967</v>
      </c>
      <c r="B24" s="8">
        <v>633.10299999999995</v>
      </c>
    </row>
    <row r="25" spans="1:3" x14ac:dyDescent="0.25">
      <c r="A25" s="2">
        <v>1968</v>
      </c>
      <c r="B25" s="8">
        <v>674.30100000000004</v>
      </c>
    </row>
    <row r="26" spans="1:3" x14ac:dyDescent="0.25">
      <c r="A26" s="2">
        <v>1969</v>
      </c>
      <c r="B26" s="8">
        <v>729.02200000000005</v>
      </c>
    </row>
    <row r="27" spans="1:3" x14ac:dyDescent="0.25">
      <c r="A27" s="2">
        <v>1970</v>
      </c>
      <c r="B27" s="8">
        <v>871</v>
      </c>
      <c r="C27" s="1">
        <v>0.82</v>
      </c>
    </row>
    <row r="28" spans="1:3" x14ac:dyDescent="0.25">
      <c r="A28" s="2">
        <v>1971</v>
      </c>
      <c r="B28" s="8">
        <v>813.495</v>
      </c>
    </row>
    <row r="29" spans="1:3" x14ac:dyDescent="0.25">
      <c r="A29" s="2">
        <v>1972</v>
      </c>
      <c r="B29" s="8">
        <v>850.19100000000003</v>
      </c>
    </row>
    <row r="30" spans="1:3" x14ac:dyDescent="0.25">
      <c r="A30" s="2">
        <v>1973</v>
      </c>
      <c r="B30" s="8">
        <v>929.88099999999997</v>
      </c>
    </row>
    <row r="31" spans="1:3" x14ac:dyDescent="0.25">
      <c r="A31" s="2">
        <v>1974</v>
      </c>
      <c r="B31" s="8">
        <v>830.64599999999996</v>
      </c>
    </row>
    <row r="32" spans="1:3" x14ac:dyDescent="0.25">
      <c r="A32" s="2">
        <v>1975</v>
      </c>
      <c r="B32" s="8">
        <v>588.41</v>
      </c>
      <c r="C32" s="1">
        <v>0.76</v>
      </c>
    </row>
    <row r="33" spans="1:3" x14ac:dyDescent="0.25">
      <c r="A33" s="2">
        <v>1976</v>
      </c>
      <c r="B33" s="8">
        <v>768.41399999999999</v>
      </c>
    </row>
    <row r="34" spans="1:3" x14ac:dyDescent="0.25">
      <c r="A34" s="2">
        <v>1977</v>
      </c>
      <c r="B34" s="8">
        <v>838.33699999999999</v>
      </c>
    </row>
    <row r="35" spans="1:3" x14ac:dyDescent="0.25">
      <c r="A35" s="2">
        <v>1978</v>
      </c>
      <c r="B35" s="8">
        <v>811.57899999999995</v>
      </c>
    </row>
    <row r="36" spans="1:3" x14ac:dyDescent="0.25">
      <c r="A36" s="2">
        <v>1979</v>
      </c>
      <c r="B36" s="8">
        <v>841.46900000000005</v>
      </c>
    </row>
    <row r="37" spans="1:3" x14ac:dyDescent="0.25">
      <c r="A37" s="2">
        <v>1980</v>
      </c>
      <c r="B37" s="8">
        <v>856.35799999999995</v>
      </c>
      <c r="C37" s="1">
        <v>0.66</v>
      </c>
    </row>
    <row r="38" spans="1:3" x14ac:dyDescent="0.25">
      <c r="A38" s="2">
        <v>1981</v>
      </c>
      <c r="B38" s="8">
        <v>706.85</v>
      </c>
    </row>
    <row r="39" spans="1:3" x14ac:dyDescent="0.25">
      <c r="A39" s="2">
        <v>1982</v>
      </c>
      <c r="B39" s="8">
        <v>710</v>
      </c>
    </row>
    <row r="40" spans="1:3" x14ac:dyDescent="0.25">
      <c r="A40" s="2">
        <v>1983</v>
      </c>
      <c r="B40" s="8">
        <v>706</v>
      </c>
    </row>
    <row r="41" spans="1:3" x14ac:dyDescent="0.25">
      <c r="A41" s="2">
        <v>1984</v>
      </c>
      <c r="B41" s="8">
        <v>840</v>
      </c>
    </row>
    <row r="42" spans="1:3" x14ac:dyDescent="0.25">
      <c r="A42" s="2">
        <v>1985</v>
      </c>
      <c r="B42" s="8">
        <v>802</v>
      </c>
    </row>
    <row r="43" spans="1:3" x14ac:dyDescent="0.25">
      <c r="A43" s="2">
        <v>1986</v>
      </c>
      <c r="B43" s="8">
        <v>825</v>
      </c>
    </row>
    <row r="44" spans="1:3" x14ac:dyDescent="0.25">
      <c r="A44" s="2">
        <v>1987</v>
      </c>
      <c r="B44" s="8">
        <v>885.95299999999997</v>
      </c>
    </row>
    <row r="45" spans="1:3" x14ac:dyDescent="0.25">
      <c r="A45" s="2">
        <v>1988</v>
      </c>
      <c r="B45" s="8">
        <v>945.91</v>
      </c>
    </row>
    <row r="46" spans="1:3" x14ac:dyDescent="0.25">
      <c r="A46" s="2">
        <v>1989</v>
      </c>
      <c r="B46" s="8">
        <v>989.08500000000004</v>
      </c>
    </row>
    <row r="47" spans="1:3" x14ac:dyDescent="0.25">
      <c r="A47" s="2">
        <v>1990</v>
      </c>
      <c r="B47" s="8">
        <v>1142</v>
      </c>
      <c r="C47" s="1">
        <v>0.63</v>
      </c>
    </row>
    <row r="48" spans="1:3" x14ac:dyDescent="0.25">
      <c r="A48" s="2">
        <v>1991</v>
      </c>
      <c r="B48" s="8">
        <v>898</v>
      </c>
    </row>
    <row r="49" spans="1:3" x14ac:dyDescent="0.25">
      <c r="A49" s="2">
        <v>1992</v>
      </c>
      <c r="B49" s="8">
        <v>1013</v>
      </c>
      <c r="C49" s="1">
        <v>0.62</v>
      </c>
    </row>
    <row r="50" spans="1:3" x14ac:dyDescent="0.25">
      <c r="A50" s="2">
        <v>1993</v>
      </c>
      <c r="B50" s="8">
        <v>961</v>
      </c>
    </row>
    <row r="51" spans="1:3" x14ac:dyDescent="0.25">
      <c r="A51" s="2">
        <v>1994</v>
      </c>
      <c r="B51" s="8">
        <v>1103</v>
      </c>
    </row>
    <row r="52" spans="1:3" x14ac:dyDescent="0.25">
      <c r="A52" s="2">
        <v>1995</v>
      </c>
      <c r="B52" s="8">
        <v>1193</v>
      </c>
    </row>
    <row r="53" spans="1:3" x14ac:dyDescent="0.25">
      <c r="A53" s="2">
        <v>1996</v>
      </c>
      <c r="B53" s="8">
        <v>1138</v>
      </c>
    </row>
    <row r="54" spans="1:3" x14ac:dyDescent="0.25">
      <c r="A54" s="2">
        <v>1997</v>
      </c>
      <c r="B54" s="8">
        <v>1162</v>
      </c>
    </row>
    <row r="55" spans="1:3" x14ac:dyDescent="0.25">
      <c r="A55" s="2">
        <v>1998</v>
      </c>
      <c r="B55" s="8">
        <v>1125</v>
      </c>
    </row>
    <row r="56" spans="1:3" x14ac:dyDescent="0.25">
      <c r="A56" s="2">
        <v>1999</v>
      </c>
      <c r="B56" s="8">
        <v>1085</v>
      </c>
    </row>
    <row r="57" spans="1:3" x14ac:dyDescent="0.25">
      <c r="A57" s="2">
        <v>2000</v>
      </c>
      <c r="B57" s="8">
        <v>1134</v>
      </c>
    </row>
    <row r="58" spans="1:3" x14ac:dyDescent="0.25">
      <c r="A58" s="2">
        <v>2001</v>
      </c>
      <c r="B58" s="8">
        <v>1143</v>
      </c>
    </row>
    <row r="59" spans="1:3" x14ac:dyDescent="0.25">
      <c r="A59" s="2">
        <v>2002</v>
      </c>
      <c r="B59" s="8">
        <v>1275</v>
      </c>
      <c r="C59" s="1">
        <v>0.7</v>
      </c>
    </row>
    <row r="60" spans="1:3" x14ac:dyDescent="0.25">
      <c r="A60" s="2">
        <v>2003</v>
      </c>
      <c r="B60" s="8">
        <v>1148</v>
      </c>
      <c r="C60" s="1">
        <v>0.72</v>
      </c>
    </row>
    <row r="61" spans="1:3" x14ac:dyDescent="0.25">
      <c r="A61" s="2">
        <v>2004</v>
      </c>
      <c r="B61" s="8">
        <v>1149</v>
      </c>
    </row>
    <row r="62" spans="1:3" x14ac:dyDescent="0.25">
      <c r="A62" s="2">
        <v>2005</v>
      </c>
      <c r="B62" s="8">
        <v>1234</v>
      </c>
    </row>
    <row r="63" spans="1:3" x14ac:dyDescent="0.25">
      <c r="A63" s="2">
        <v>2006</v>
      </c>
      <c r="B63" s="8">
        <v>1227</v>
      </c>
    </row>
    <row r="64" spans="1:3" x14ac:dyDescent="0.25">
      <c r="A64" s="2">
        <v>2007</v>
      </c>
      <c r="B64" s="8">
        <v>1363</v>
      </c>
      <c r="C64" s="1">
        <v>0.7</v>
      </c>
    </row>
    <row r="65" spans="1:3" x14ac:dyDescent="0.25">
      <c r="A65" s="2">
        <v>2008</v>
      </c>
      <c r="B65" s="8">
        <v>1301</v>
      </c>
    </row>
    <row r="66" spans="1:3" x14ac:dyDescent="0.25">
      <c r="A66" s="2">
        <v>2009</v>
      </c>
      <c r="B66" s="8">
        <v>990</v>
      </c>
    </row>
    <row r="67" spans="1:3" x14ac:dyDescent="0.25">
      <c r="A67" s="2">
        <v>2010</v>
      </c>
      <c r="B67" s="8">
        <v>1170</v>
      </c>
      <c r="C67" s="1">
        <v>0.7</v>
      </c>
    </row>
    <row r="68" spans="1:3" x14ac:dyDescent="0.25">
      <c r="A68" s="2">
        <v>2011</v>
      </c>
      <c r="B68" s="8">
        <v>1226</v>
      </c>
    </row>
    <row r="69" spans="1:3" x14ac:dyDescent="0.25">
      <c r="A69" s="2">
        <v>2012</v>
      </c>
      <c r="B69" s="8">
        <v>1010</v>
      </c>
    </row>
    <row r="70" spans="1:3" x14ac:dyDescent="0.25">
      <c r="A70" s="2">
        <v>2013</v>
      </c>
      <c r="B70" s="1"/>
    </row>
    <row r="71" spans="1:3" x14ac:dyDescent="0.25">
      <c r="A71" s="2">
        <v>2014</v>
      </c>
      <c r="B71" s="8">
        <v>1186</v>
      </c>
      <c r="C71" s="1">
        <v>0.65</v>
      </c>
    </row>
    <row r="72" spans="1:3" x14ac:dyDescent="0.25">
      <c r="A72" s="2">
        <v>2015</v>
      </c>
      <c r="B72" s="6"/>
    </row>
    <row r="73" spans="1:3" x14ac:dyDescent="0.25">
      <c r="A73" s="2">
        <v>2016</v>
      </c>
      <c r="B73" s="6"/>
    </row>
    <row r="74" spans="1:3" x14ac:dyDescent="0.25">
      <c r="A74" s="2">
        <v>2017</v>
      </c>
      <c r="B74" s="6"/>
    </row>
    <row r="75" spans="1:3" x14ac:dyDescent="0.25">
      <c r="A75" s="2">
        <v>2018</v>
      </c>
      <c r="B75" s="6"/>
    </row>
    <row r="76" spans="1:3" x14ac:dyDescent="0.25">
      <c r="A76" s="2">
        <v>2019</v>
      </c>
      <c r="B76" s="6"/>
    </row>
    <row r="77" spans="1:3" x14ac:dyDescent="0.25">
      <c r="A77" s="2">
        <v>2020</v>
      </c>
      <c r="B77"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653F-4255-4899-B7D6-3BA7509BAA32}">
  <sheetPr codeName="Sheet1"/>
  <dimension ref="A1:C81"/>
  <sheetViews>
    <sheetView zoomScale="72" zoomScaleNormal="115" workbookViewId="0">
      <pane xSplit="1" ySplit="1" topLeftCell="B2" activePane="bottomRight" state="frozen"/>
      <selection pane="topRight" activeCell="B1" sqref="B1"/>
      <selection pane="bottomLeft" activeCell="A2" sqref="A2"/>
      <selection pane="bottomRight" activeCell="G31" sqref="G31"/>
    </sheetView>
  </sheetViews>
  <sheetFormatPr defaultColWidth="13.5703125" defaultRowHeight="15" x14ac:dyDescent="0.25"/>
  <cols>
    <col min="1" max="1" width="7" style="12" customWidth="1"/>
    <col min="2" max="2" width="19.42578125" style="11" customWidth="1"/>
    <col min="3" max="16384" width="13.5703125" style="13"/>
  </cols>
  <sheetData>
    <row r="1" spans="1:3" s="19" customFormat="1" x14ac:dyDescent="0.25">
      <c r="A1" s="18" t="s">
        <v>0</v>
      </c>
      <c r="B1" s="16" t="s">
        <v>1</v>
      </c>
    </row>
    <row r="2" spans="1:3" x14ac:dyDescent="0.25">
      <c r="A2" s="14">
        <v>1945</v>
      </c>
      <c r="B2" s="20"/>
    </row>
    <row r="3" spans="1:3" x14ac:dyDescent="0.25">
      <c r="A3" s="14">
        <v>1946</v>
      </c>
      <c r="B3" s="20"/>
    </row>
    <row r="4" spans="1:3" x14ac:dyDescent="0.25">
      <c r="A4" s="14">
        <v>1947</v>
      </c>
      <c r="B4" s="20"/>
    </row>
    <row r="5" spans="1:3" x14ac:dyDescent="0.25">
      <c r="A5" s="14">
        <v>1948</v>
      </c>
      <c r="B5" s="20"/>
    </row>
    <row r="6" spans="1:3" x14ac:dyDescent="0.25">
      <c r="A6" s="14">
        <v>1949</v>
      </c>
      <c r="B6" s="20"/>
    </row>
    <row r="7" spans="1:3" x14ac:dyDescent="0.25">
      <c r="A7" s="14">
        <v>1950</v>
      </c>
      <c r="B7" s="20"/>
    </row>
    <row r="8" spans="1:3" x14ac:dyDescent="0.25">
      <c r="A8" s="14">
        <v>1951</v>
      </c>
      <c r="B8" s="20"/>
    </row>
    <row r="9" spans="1:3" x14ac:dyDescent="0.25">
      <c r="A9" s="14">
        <v>1952</v>
      </c>
      <c r="B9" s="20"/>
    </row>
    <row r="10" spans="1:3" x14ac:dyDescent="0.25">
      <c r="A10" s="14">
        <v>1953</v>
      </c>
      <c r="B10" s="20"/>
    </row>
    <row r="11" spans="1:3" x14ac:dyDescent="0.25">
      <c r="A11" s="14">
        <v>1954</v>
      </c>
      <c r="B11" s="20"/>
    </row>
    <row r="12" spans="1:3" x14ac:dyDescent="0.25">
      <c r="A12" s="14">
        <v>1955</v>
      </c>
      <c r="B12" s="20"/>
    </row>
    <row r="13" spans="1:3" x14ac:dyDescent="0.25">
      <c r="A13" s="14">
        <v>1956</v>
      </c>
      <c r="B13" s="20"/>
    </row>
    <row r="14" spans="1:3" x14ac:dyDescent="0.25">
      <c r="A14" s="14">
        <v>1957</v>
      </c>
      <c r="B14" s="20"/>
    </row>
    <row r="15" spans="1:3" x14ac:dyDescent="0.25">
      <c r="A15" s="14">
        <v>1958</v>
      </c>
      <c r="B15" s="7">
        <v>4.7309999999999999</v>
      </c>
      <c r="C15" s="22"/>
    </row>
    <row r="16" spans="1:3" x14ac:dyDescent="0.25">
      <c r="A16" s="14">
        <v>1959</v>
      </c>
      <c r="B16" s="20"/>
    </row>
    <row r="17" spans="1:3" x14ac:dyDescent="0.25">
      <c r="A17" s="14">
        <v>1960</v>
      </c>
      <c r="B17" s="20">
        <f>14+1</f>
        <v>15</v>
      </c>
      <c r="C17" s="22"/>
    </row>
    <row r="18" spans="1:3" x14ac:dyDescent="0.25">
      <c r="A18" s="14">
        <v>1961</v>
      </c>
      <c r="B18" s="20">
        <f>4+1</f>
        <v>5</v>
      </c>
      <c r="C18" s="22"/>
    </row>
    <row r="19" spans="1:3" x14ac:dyDescent="0.25">
      <c r="A19" s="14">
        <v>1962</v>
      </c>
      <c r="B19" s="20">
        <f>11+1</f>
        <v>12</v>
      </c>
      <c r="C19" s="22"/>
    </row>
    <row r="20" spans="1:3" x14ac:dyDescent="0.25">
      <c r="A20" s="14">
        <v>1963</v>
      </c>
      <c r="B20" s="20">
        <f>7+1</f>
        <v>8</v>
      </c>
      <c r="C20" s="22"/>
    </row>
    <row r="21" spans="1:3" x14ac:dyDescent="0.25">
      <c r="A21" s="14">
        <v>1964</v>
      </c>
      <c r="B21" s="7">
        <v>22.033999999999999</v>
      </c>
      <c r="C21" s="22"/>
    </row>
    <row r="22" spans="1:3" x14ac:dyDescent="0.25">
      <c r="A22" s="14">
        <v>1965</v>
      </c>
      <c r="B22" s="7">
        <v>24.206</v>
      </c>
      <c r="C22" s="22"/>
    </row>
    <row r="23" spans="1:3" x14ac:dyDescent="0.25">
      <c r="A23" s="14">
        <v>1966</v>
      </c>
      <c r="B23" s="20">
        <f>32+3</f>
        <v>35</v>
      </c>
      <c r="C23" s="22"/>
    </row>
    <row r="24" spans="1:3" x14ac:dyDescent="0.25">
      <c r="A24" s="14">
        <v>1967</v>
      </c>
      <c r="B24" s="20">
        <f>26+1</f>
        <v>27</v>
      </c>
      <c r="C24" s="22"/>
    </row>
    <row r="25" spans="1:3" x14ac:dyDescent="0.25">
      <c r="A25" s="14">
        <v>1968</v>
      </c>
      <c r="B25" s="20">
        <f>31+3</f>
        <v>34</v>
      </c>
      <c r="C25" s="22"/>
    </row>
    <row r="26" spans="1:3" x14ac:dyDescent="0.25">
      <c r="A26" s="14">
        <v>1969</v>
      </c>
      <c r="B26" s="20">
        <f>30+6</f>
        <v>36</v>
      </c>
      <c r="C26" s="22"/>
    </row>
    <row r="27" spans="1:3" x14ac:dyDescent="0.25">
      <c r="A27" s="14">
        <v>1970</v>
      </c>
      <c r="B27" s="4">
        <f>30+7</f>
        <v>37</v>
      </c>
      <c r="C27" s="22"/>
    </row>
    <row r="28" spans="1:3" x14ac:dyDescent="0.25">
      <c r="A28" s="14">
        <v>1971</v>
      </c>
      <c r="B28" s="20">
        <f>29+9</f>
        <v>38</v>
      </c>
      <c r="C28" s="22"/>
    </row>
    <row r="29" spans="1:3" x14ac:dyDescent="0.25">
      <c r="A29" s="14">
        <v>1972</v>
      </c>
      <c r="B29" s="20">
        <f>38+7</f>
        <v>45</v>
      </c>
      <c r="C29" s="22"/>
    </row>
    <row r="30" spans="1:3" x14ac:dyDescent="0.25">
      <c r="A30" s="14">
        <v>1973</v>
      </c>
      <c r="B30" s="20">
        <f>50+9</f>
        <v>59</v>
      </c>
      <c r="C30" s="22"/>
    </row>
    <row r="31" spans="1:3" x14ac:dyDescent="0.25">
      <c r="A31" s="14">
        <v>1974</v>
      </c>
      <c r="B31" s="20">
        <f>51+7</f>
        <v>58</v>
      </c>
      <c r="C31" s="22"/>
    </row>
    <row r="32" spans="1:3" x14ac:dyDescent="0.25">
      <c r="A32" s="14">
        <v>1975</v>
      </c>
      <c r="B32" s="20">
        <f>46+7</f>
        <v>53</v>
      </c>
      <c r="C32" s="22"/>
    </row>
    <row r="33" spans="1:3" x14ac:dyDescent="0.25">
      <c r="A33" s="14">
        <v>1976</v>
      </c>
      <c r="B33" s="20">
        <f>75+10</f>
        <v>85</v>
      </c>
      <c r="C33" s="22"/>
    </row>
    <row r="34" spans="1:3" x14ac:dyDescent="0.25">
      <c r="A34" s="14">
        <v>1977</v>
      </c>
      <c r="B34" s="20">
        <f>84+14</f>
        <v>98</v>
      </c>
      <c r="C34" s="22"/>
    </row>
    <row r="35" spans="1:3" x14ac:dyDescent="0.25">
      <c r="A35" s="14">
        <v>1978</v>
      </c>
      <c r="B35" s="20">
        <f>77+14</f>
        <v>91</v>
      </c>
      <c r="C35" s="22"/>
    </row>
    <row r="36" spans="1:3" x14ac:dyDescent="0.25">
      <c r="A36" s="14">
        <v>1979</v>
      </c>
      <c r="B36" s="20">
        <f>94+16</f>
        <v>110</v>
      </c>
      <c r="C36" s="22"/>
    </row>
    <row r="37" spans="1:3" x14ac:dyDescent="0.25">
      <c r="A37" s="14">
        <v>1980</v>
      </c>
      <c r="B37" s="20">
        <f>111+20</f>
        <v>131</v>
      </c>
      <c r="C37" s="22"/>
    </row>
    <row r="38" spans="1:3" x14ac:dyDescent="0.25">
      <c r="A38" s="14">
        <v>1981</v>
      </c>
      <c r="B38" s="20">
        <f>110+18</f>
        <v>128</v>
      </c>
      <c r="C38" s="22"/>
    </row>
    <row r="39" spans="1:3" x14ac:dyDescent="0.25">
      <c r="A39" s="14">
        <v>1982</v>
      </c>
      <c r="B39" s="4">
        <f>154+17</f>
        <v>171</v>
      </c>
      <c r="C39" s="22"/>
    </row>
    <row r="40" spans="1:3" x14ac:dyDescent="0.25">
      <c r="A40" s="14">
        <v>1983</v>
      </c>
      <c r="B40" s="4">
        <f>138+17</f>
        <v>155</v>
      </c>
      <c r="C40" s="22"/>
    </row>
    <row r="41" spans="1:3" x14ac:dyDescent="0.25">
      <c r="A41" s="14">
        <v>1984</v>
      </c>
      <c r="B41" s="4">
        <f>118+18</f>
        <v>136</v>
      </c>
      <c r="C41" s="22"/>
    </row>
    <row r="42" spans="1:3" x14ac:dyDescent="0.25">
      <c r="A42" s="14">
        <v>1985</v>
      </c>
      <c r="B42" s="4">
        <f>131+20</f>
        <v>151</v>
      </c>
      <c r="C42" s="22"/>
    </row>
    <row r="43" spans="1:3" x14ac:dyDescent="0.25">
      <c r="A43" s="14">
        <v>1986</v>
      </c>
      <c r="B43" s="4">
        <f>136+24</f>
        <v>160</v>
      </c>
      <c r="C43" s="22"/>
    </row>
    <row r="44" spans="1:3" x14ac:dyDescent="0.25">
      <c r="A44" s="14">
        <v>1987</v>
      </c>
      <c r="B44" s="20">
        <f>166+30</f>
        <v>196</v>
      </c>
      <c r="C44" s="22"/>
    </row>
    <row r="45" spans="1:3" x14ac:dyDescent="0.25">
      <c r="A45" s="14">
        <v>1988</v>
      </c>
      <c r="B45" s="20">
        <f>156+44</f>
        <v>200</v>
      </c>
      <c r="C45" s="22"/>
    </row>
    <row r="46" spans="1:3" x14ac:dyDescent="0.25">
      <c r="A46" s="14">
        <v>1989</v>
      </c>
      <c r="B46" s="20">
        <f>155+49</f>
        <v>204</v>
      </c>
      <c r="C46" s="22"/>
    </row>
    <row r="47" spans="1:3" x14ac:dyDescent="0.25">
      <c r="A47" s="14">
        <v>1990</v>
      </c>
      <c r="B47" s="20">
        <f>142+45</f>
        <v>187</v>
      </c>
      <c r="C47" s="22"/>
    </row>
    <row r="48" spans="1:3" x14ac:dyDescent="0.25">
      <c r="A48" s="14">
        <v>1991</v>
      </c>
      <c r="B48" s="20">
        <f>163+46</f>
        <v>209</v>
      </c>
      <c r="C48" s="22"/>
    </row>
    <row r="49" spans="1:3" x14ac:dyDescent="0.25">
      <c r="A49" s="14">
        <v>1992</v>
      </c>
      <c r="B49" s="20">
        <f>182+48</f>
        <v>230</v>
      </c>
      <c r="C49" s="22"/>
    </row>
    <row r="50" spans="1:3" x14ac:dyDescent="0.25">
      <c r="A50" s="14">
        <v>1993</v>
      </c>
      <c r="B50" s="20"/>
      <c r="C50" s="22"/>
    </row>
    <row r="51" spans="1:3" x14ac:dyDescent="0.25">
      <c r="A51" s="14">
        <v>1994</v>
      </c>
      <c r="B51" s="20"/>
    </row>
    <row r="52" spans="1:3" x14ac:dyDescent="0.25">
      <c r="A52" s="14">
        <v>1995</v>
      </c>
      <c r="B52" s="20"/>
    </row>
    <row r="53" spans="1:3" x14ac:dyDescent="0.25">
      <c r="A53" s="14">
        <v>1996</v>
      </c>
      <c r="B53" s="7">
        <v>227.74783500000004</v>
      </c>
      <c r="C53" s="22"/>
    </row>
    <row r="54" spans="1:3" x14ac:dyDescent="0.25">
      <c r="A54" s="14">
        <v>1997</v>
      </c>
      <c r="B54" s="7">
        <v>144.56236999999996</v>
      </c>
      <c r="C54" s="22"/>
    </row>
    <row r="55" spans="1:3" x14ac:dyDescent="0.25">
      <c r="A55" s="14">
        <v>1998</v>
      </c>
      <c r="B55" s="7">
        <v>219.30247999999997</v>
      </c>
      <c r="C55" s="22"/>
    </row>
    <row r="56" spans="1:3" x14ac:dyDescent="0.25">
      <c r="A56" s="14">
        <v>1999</v>
      </c>
      <c r="B56" s="7">
        <v>257.18237499999998</v>
      </c>
      <c r="C56" s="22"/>
    </row>
    <row r="57" spans="1:3" x14ac:dyDescent="0.25">
      <c r="A57" s="14">
        <v>2000</v>
      </c>
      <c r="B57" s="7">
        <v>250.85938999999999</v>
      </c>
      <c r="C57" s="22"/>
    </row>
    <row r="58" spans="1:3" x14ac:dyDescent="0.25">
      <c r="A58" s="14">
        <v>2001</v>
      </c>
      <c r="B58" s="7">
        <v>238.67235000000002</v>
      </c>
      <c r="C58" s="22"/>
    </row>
    <row r="59" spans="1:3" x14ac:dyDescent="0.25">
      <c r="A59" s="14">
        <v>2002</v>
      </c>
      <c r="B59" s="7">
        <v>245.98853500000001</v>
      </c>
      <c r="C59" s="22"/>
    </row>
    <row r="60" spans="1:3" x14ac:dyDescent="0.25">
      <c r="A60" s="14">
        <v>2003</v>
      </c>
      <c r="B60" s="7">
        <v>262.16664499999996</v>
      </c>
      <c r="C60" s="22"/>
    </row>
    <row r="61" spans="1:3" x14ac:dyDescent="0.25">
      <c r="A61" s="14">
        <v>2004</v>
      </c>
      <c r="B61" s="7">
        <v>270.80542999999994</v>
      </c>
      <c r="C61" s="22"/>
    </row>
    <row r="62" spans="1:3" x14ac:dyDescent="0.25">
      <c r="A62" s="14">
        <v>2005</v>
      </c>
      <c r="B62" s="7">
        <v>272.66947499999998</v>
      </c>
      <c r="C62" s="22"/>
    </row>
    <row r="63" spans="1:3" x14ac:dyDescent="0.25">
      <c r="A63" s="14">
        <v>2006</v>
      </c>
      <c r="B63" s="7">
        <v>286.68788999999992</v>
      </c>
      <c r="C63" s="22"/>
    </row>
    <row r="64" spans="1:3" x14ac:dyDescent="0.25">
      <c r="A64" s="14">
        <v>2007</v>
      </c>
      <c r="B64" s="7">
        <v>327.98110000000008</v>
      </c>
      <c r="C64" s="22"/>
    </row>
    <row r="65" spans="1:3" x14ac:dyDescent="0.25">
      <c r="A65" s="14">
        <v>2008</v>
      </c>
      <c r="B65" s="7">
        <v>298.70961000000005</v>
      </c>
      <c r="C65" s="22"/>
    </row>
    <row r="66" spans="1:3" x14ac:dyDescent="0.25">
      <c r="A66" s="14">
        <v>2009</v>
      </c>
      <c r="B66" s="7">
        <v>226.05818500000001</v>
      </c>
      <c r="C66" s="22"/>
    </row>
    <row r="67" spans="1:3" x14ac:dyDescent="0.25">
      <c r="A67" s="14">
        <v>2010</v>
      </c>
      <c r="B67" s="7">
        <v>291.62551499999995</v>
      </c>
      <c r="C67" s="22"/>
    </row>
    <row r="68" spans="1:3" x14ac:dyDescent="0.25">
      <c r="A68" s="14">
        <v>2011</v>
      </c>
      <c r="B68" s="7">
        <v>276.16961000000003</v>
      </c>
      <c r="C68" s="22"/>
    </row>
    <row r="69" spans="1:3" x14ac:dyDescent="0.25">
      <c r="A69" s="14">
        <v>2012</v>
      </c>
      <c r="B69" s="7">
        <v>238.987775</v>
      </c>
      <c r="C69" s="22"/>
    </row>
    <row r="70" spans="1:3" x14ac:dyDescent="0.25">
      <c r="A70" s="14">
        <v>2013</v>
      </c>
      <c r="B70" s="7">
        <v>273.47733999999997</v>
      </c>
      <c r="C70" s="22"/>
    </row>
    <row r="71" spans="1:3" x14ac:dyDescent="0.25">
      <c r="A71" s="14">
        <v>2014</v>
      </c>
      <c r="B71" s="7">
        <v>240.30352999999999</v>
      </c>
      <c r="C71" s="22"/>
    </row>
    <row r="72" spans="1:3" x14ac:dyDescent="0.25">
      <c r="A72" s="14">
        <v>2015</v>
      </c>
      <c r="B72" s="7">
        <v>224.46110999999999</v>
      </c>
      <c r="C72" s="22"/>
    </row>
    <row r="73" spans="1:3" x14ac:dyDescent="0.25">
      <c r="A73" s="14">
        <v>2016</v>
      </c>
      <c r="B73" s="7">
        <v>216.26886500000001</v>
      </c>
      <c r="C73" s="22"/>
    </row>
    <row r="74" spans="1:3" x14ac:dyDescent="0.25">
      <c r="A74" s="14">
        <v>2017</v>
      </c>
      <c r="B74" s="7">
        <v>230.95865499999996</v>
      </c>
      <c r="C74" s="22"/>
    </row>
    <row r="75" spans="1:3" x14ac:dyDescent="0.25">
      <c r="A75" s="14">
        <v>2018</v>
      </c>
      <c r="B75" s="7">
        <v>228.64879500000001</v>
      </c>
      <c r="C75" s="22"/>
    </row>
    <row r="76" spans="1:3" x14ac:dyDescent="0.25">
      <c r="A76" s="14">
        <v>2019</v>
      </c>
      <c r="B76" s="22"/>
      <c r="C76" s="22"/>
    </row>
    <row r="77" spans="1:3" x14ac:dyDescent="0.25">
      <c r="A77" s="14">
        <v>2020</v>
      </c>
      <c r="C77" s="22"/>
    </row>
    <row r="78" spans="1:3" x14ac:dyDescent="0.25">
      <c r="C78" s="22"/>
    </row>
    <row r="79" spans="1:3" x14ac:dyDescent="0.25">
      <c r="C79" s="22"/>
    </row>
    <row r="80" spans="1:3" x14ac:dyDescent="0.25">
      <c r="C80" s="22"/>
    </row>
    <row r="81" spans="3:3" x14ac:dyDescent="0.25">
      <c r="C81" s="2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587BC-FAB8-4B3E-8393-9A15FDDF8E5E}">
  <sheetPr codeName="Sheet2"/>
  <dimension ref="A1:D77"/>
  <sheetViews>
    <sheetView zoomScale="70" zoomScaleNormal="70" workbookViewId="0">
      <pane xSplit="1" ySplit="1" topLeftCell="B2" activePane="bottomRight" state="frozen"/>
      <selection pane="topRight" activeCell="B1" sqref="B1"/>
      <selection pane="bottomLeft" activeCell="A2" sqref="A2"/>
      <selection pane="bottomRight" activeCell="D43" sqref="D43"/>
    </sheetView>
  </sheetViews>
  <sheetFormatPr defaultColWidth="13.5703125" defaultRowHeight="15" x14ac:dyDescent="0.25"/>
  <cols>
    <col min="1" max="1" width="7" style="2" customWidth="1"/>
    <col min="2" max="2" width="20.140625" style="7" customWidth="1"/>
    <col min="3" max="16384" width="13.5703125" style="1"/>
  </cols>
  <sheetData>
    <row r="1" spans="1:4" s="3" customFormat="1" x14ac:dyDescent="0.25">
      <c r="A1" s="17" t="s">
        <v>0</v>
      </c>
      <c r="B1" s="16" t="s">
        <v>1</v>
      </c>
    </row>
    <row r="2" spans="1:4" x14ac:dyDescent="0.25">
      <c r="A2" s="10">
        <v>1945</v>
      </c>
    </row>
    <row r="3" spans="1:4" x14ac:dyDescent="0.25">
      <c r="A3" s="10">
        <v>1946</v>
      </c>
    </row>
    <row r="4" spans="1:4" x14ac:dyDescent="0.25">
      <c r="A4" s="10">
        <v>1947</v>
      </c>
    </row>
    <row r="5" spans="1:4" x14ac:dyDescent="0.25">
      <c r="A5" s="10">
        <v>1948</v>
      </c>
    </row>
    <row r="6" spans="1:4" x14ac:dyDescent="0.25">
      <c r="A6" s="10">
        <v>1949</v>
      </c>
    </row>
    <row r="7" spans="1:4" x14ac:dyDescent="0.25">
      <c r="A7" s="10">
        <v>1950</v>
      </c>
    </row>
    <row r="8" spans="1:4" x14ac:dyDescent="0.25">
      <c r="A8" s="10">
        <v>1951</v>
      </c>
    </row>
    <row r="9" spans="1:4" x14ac:dyDescent="0.25">
      <c r="A9" s="10">
        <v>1952</v>
      </c>
    </row>
    <row r="10" spans="1:4" x14ac:dyDescent="0.25">
      <c r="A10" s="10">
        <v>1953</v>
      </c>
      <c r="B10" s="7">
        <f>12*17.961</f>
        <v>215.53199999999998</v>
      </c>
      <c r="D10" s="9"/>
    </row>
    <row r="11" spans="1:4" x14ac:dyDescent="0.25">
      <c r="A11" s="10">
        <v>1954</v>
      </c>
      <c r="B11" s="7">
        <f>12*20.025</f>
        <v>240.29999999999998</v>
      </c>
      <c r="D11" s="9"/>
    </row>
    <row r="12" spans="1:4" x14ac:dyDescent="0.25">
      <c r="A12" s="10">
        <v>1955</v>
      </c>
      <c r="B12" s="7">
        <f>12*27.272</f>
        <v>327.26400000000001</v>
      </c>
      <c r="D12" s="9"/>
    </row>
    <row r="13" spans="1:4" x14ac:dyDescent="0.25">
      <c r="A13" s="10">
        <v>1956</v>
      </c>
      <c r="B13" s="7">
        <f>12*28.632</f>
        <v>343.584</v>
      </c>
      <c r="D13" s="9"/>
    </row>
    <row r="14" spans="1:4" x14ac:dyDescent="0.25">
      <c r="A14" s="10">
        <v>1957</v>
      </c>
      <c r="B14" s="7">
        <f>12*24.209</f>
        <v>290.50799999999998</v>
      </c>
      <c r="D14" s="9"/>
    </row>
    <row r="15" spans="1:4" x14ac:dyDescent="0.25">
      <c r="A15" s="10">
        <v>1958</v>
      </c>
      <c r="B15" s="7">
        <f>12*27.366</f>
        <v>328.392</v>
      </c>
      <c r="C15" s="9"/>
      <c r="D15" s="9"/>
    </row>
    <row r="16" spans="1:4" x14ac:dyDescent="0.25">
      <c r="A16" s="10">
        <v>1959</v>
      </c>
      <c r="B16" s="7">
        <f>12*35.975</f>
        <v>431.70000000000005</v>
      </c>
      <c r="C16" s="9"/>
      <c r="D16" s="9"/>
    </row>
    <row r="17" spans="1:4" x14ac:dyDescent="0.25">
      <c r="A17" s="10">
        <v>1960</v>
      </c>
      <c r="B17" s="7">
        <f>12*38.486</f>
        <v>461.83199999999999</v>
      </c>
      <c r="C17" s="22"/>
      <c r="D17" s="9"/>
    </row>
    <row r="18" spans="1:4" x14ac:dyDescent="0.25">
      <c r="A18" s="10">
        <v>1961</v>
      </c>
      <c r="B18" s="7">
        <f>12*32.923</f>
        <v>395.07600000000002</v>
      </c>
      <c r="C18" s="22"/>
      <c r="D18" s="9"/>
    </row>
    <row r="19" spans="1:4" x14ac:dyDescent="0.25">
      <c r="A19" s="10">
        <v>1962</v>
      </c>
      <c r="B19" s="7">
        <f>12*39.034</f>
        <v>468.40800000000002</v>
      </c>
      <c r="C19" s="22"/>
      <c r="D19" s="9"/>
    </row>
    <row r="20" spans="1:4" x14ac:dyDescent="0.25">
      <c r="A20" s="10">
        <v>1963</v>
      </c>
      <c r="B20" s="7">
        <f>12*36.272</f>
        <v>435.26400000000001</v>
      </c>
      <c r="C20" s="22"/>
      <c r="D20" s="9"/>
    </row>
    <row r="21" spans="1:4" x14ac:dyDescent="0.25">
      <c r="A21" s="10">
        <v>1964</v>
      </c>
      <c r="B21" s="7">
        <f>12*40.991</f>
        <v>491.892</v>
      </c>
      <c r="C21" s="22"/>
      <c r="D21" s="9"/>
    </row>
    <row r="22" spans="1:4" x14ac:dyDescent="0.25">
      <c r="A22" s="10">
        <v>1965</v>
      </c>
      <c r="B22" s="7">
        <f>12*34.918</f>
        <v>419.01599999999996</v>
      </c>
      <c r="C22" s="22"/>
      <c r="D22" s="9"/>
    </row>
    <row r="23" spans="1:4" x14ac:dyDescent="0.25">
      <c r="A23" s="10">
        <v>1966</v>
      </c>
      <c r="B23" s="4">
        <f>328+66</f>
        <v>394</v>
      </c>
      <c r="C23" s="22"/>
      <c r="D23" s="9"/>
    </row>
    <row r="24" spans="1:4" x14ac:dyDescent="0.25">
      <c r="A24" s="10">
        <v>1967</v>
      </c>
      <c r="B24" s="4">
        <f>315+72</f>
        <v>387</v>
      </c>
      <c r="C24" s="22"/>
      <c r="D24" s="9"/>
    </row>
    <row r="25" spans="1:4" x14ac:dyDescent="0.25">
      <c r="A25" s="10">
        <v>1968</v>
      </c>
      <c r="B25" s="4">
        <f>354+76</f>
        <v>430</v>
      </c>
      <c r="C25" s="22"/>
      <c r="D25" s="9"/>
    </row>
    <row r="26" spans="1:4" x14ac:dyDescent="0.25">
      <c r="A26" s="10">
        <v>1969</v>
      </c>
      <c r="B26" s="4">
        <f>369+82</f>
        <v>451</v>
      </c>
      <c r="C26" s="22"/>
      <c r="D26" s="9"/>
    </row>
    <row r="27" spans="1:4" x14ac:dyDescent="0.25">
      <c r="A27" s="10">
        <v>1970</v>
      </c>
      <c r="B27" s="4">
        <f>479+92</f>
        <v>571</v>
      </c>
      <c r="C27" s="22"/>
      <c r="D27" s="9"/>
    </row>
    <row r="28" spans="1:4" x14ac:dyDescent="0.25">
      <c r="A28" s="10">
        <v>1971</v>
      </c>
      <c r="B28" s="4">
        <f>425+97</f>
        <v>522</v>
      </c>
      <c r="C28" s="22"/>
      <c r="D28" s="9"/>
    </row>
    <row r="29" spans="1:4" x14ac:dyDescent="0.25">
      <c r="A29" s="10">
        <v>1972</v>
      </c>
      <c r="B29" s="4">
        <f>498+101</f>
        <v>599</v>
      </c>
      <c r="C29" s="22"/>
      <c r="D29" s="9"/>
    </row>
    <row r="30" spans="1:4" x14ac:dyDescent="0.25">
      <c r="A30" s="10">
        <v>1973</v>
      </c>
      <c r="B30" s="4">
        <f>500+102</f>
        <v>602</v>
      </c>
      <c r="C30" s="22"/>
      <c r="D30" s="9"/>
    </row>
    <row r="31" spans="1:4" x14ac:dyDescent="0.25">
      <c r="A31" s="10">
        <v>1974</v>
      </c>
      <c r="B31" s="4">
        <f>457+90</f>
        <v>547</v>
      </c>
      <c r="C31" s="22"/>
      <c r="D31" s="9"/>
    </row>
    <row r="32" spans="1:4" x14ac:dyDescent="0.25">
      <c r="A32" s="10">
        <v>1975</v>
      </c>
      <c r="B32" s="4">
        <f>304+80</f>
        <v>384</v>
      </c>
      <c r="C32" s="22"/>
      <c r="D32" s="9"/>
    </row>
    <row r="33" spans="1:4" x14ac:dyDescent="0.25">
      <c r="A33" s="10">
        <v>1976</v>
      </c>
      <c r="B33" s="4">
        <f>447+89</f>
        <v>536</v>
      </c>
      <c r="C33" s="22"/>
      <c r="D33" s="9"/>
    </row>
    <row r="34" spans="1:4" x14ac:dyDescent="0.25">
      <c r="A34" s="10">
        <v>1977</v>
      </c>
      <c r="B34" s="4">
        <f>497+78</f>
        <v>575</v>
      </c>
      <c r="C34" s="22"/>
      <c r="D34" s="9"/>
    </row>
    <row r="35" spans="1:4" x14ac:dyDescent="0.25">
      <c r="A35" s="10">
        <v>1978</v>
      </c>
      <c r="B35" s="4">
        <f>572+89</f>
        <v>661</v>
      </c>
      <c r="C35" s="22"/>
      <c r="D35" s="9"/>
    </row>
    <row r="36" spans="1:4" x14ac:dyDescent="0.25">
      <c r="A36" s="10">
        <v>1979</v>
      </c>
      <c r="B36" s="4">
        <f>578+96</f>
        <v>674</v>
      </c>
      <c r="C36" s="22"/>
      <c r="D36" s="9"/>
    </row>
    <row r="37" spans="1:4" x14ac:dyDescent="0.25">
      <c r="A37" s="10">
        <v>1980</v>
      </c>
      <c r="B37" s="4">
        <f>576+113</f>
        <v>689</v>
      </c>
      <c r="C37" s="22"/>
      <c r="D37" s="9"/>
    </row>
    <row r="38" spans="1:4" x14ac:dyDescent="0.25">
      <c r="A38" s="10">
        <v>1981</v>
      </c>
      <c r="B38" s="4">
        <f>519+101</f>
        <v>620</v>
      </c>
      <c r="C38" s="22"/>
      <c r="D38" s="9"/>
    </row>
    <row r="39" spans="1:4" x14ac:dyDescent="0.25">
      <c r="A39" s="10">
        <v>1982</v>
      </c>
      <c r="B39" s="4">
        <f>601+108</f>
        <v>709</v>
      </c>
      <c r="C39" s="22"/>
      <c r="D39" s="9"/>
    </row>
    <row r="40" spans="1:4" x14ac:dyDescent="0.25">
      <c r="A40" s="10">
        <v>1983</v>
      </c>
      <c r="B40" s="4">
        <f>645+124</f>
        <v>769</v>
      </c>
      <c r="C40" s="22"/>
      <c r="D40" s="9"/>
    </row>
    <row r="41" spans="1:4" x14ac:dyDescent="0.25">
      <c r="A41" s="10">
        <v>1984</v>
      </c>
      <c r="B41" s="4">
        <f>718+142</f>
        <v>860</v>
      </c>
      <c r="C41" s="22"/>
      <c r="D41" s="9"/>
    </row>
    <row r="42" spans="1:4" x14ac:dyDescent="0.25">
      <c r="A42" s="10">
        <v>1985</v>
      </c>
      <c r="B42" s="4">
        <f>688+153</f>
        <v>841</v>
      </c>
      <c r="C42" s="22"/>
      <c r="D42" s="9"/>
    </row>
    <row r="43" spans="1:4" x14ac:dyDescent="0.25">
      <c r="A43" s="10">
        <v>1986</v>
      </c>
      <c r="B43" s="4">
        <f>726+167</f>
        <v>893</v>
      </c>
      <c r="C43" s="22"/>
      <c r="D43" s="9"/>
    </row>
    <row r="44" spans="1:4" x14ac:dyDescent="0.25">
      <c r="A44" s="10">
        <v>1987</v>
      </c>
      <c r="B44" s="4">
        <f>770+194</f>
        <v>964</v>
      </c>
      <c r="C44" s="22"/>
      <c r="D44" s="9"/>
    </row>
    <row r="45" spans="1:4" x14ac:dyDescent="0.25">
      <c r="A45" s="10">
        <v>1988</v>
      </c>
      <c r="B45" s="4">
        <f>757+229</f>
        <v>986</v>
      </c>
      <c r="C45" s="22"/>
      <c r="D45" s="9"/>
    </row>
    <row r="46" spans="1:4" x14ac:dyDescent="0.25">
      <c r="A46" s="10">
        <v>1989</v>
      </c>
      <c r="B46" s="4">
        <f>934+252</f>
        <v>1186</v>
      </c>
      <c r="C46" s="22"/>
      <c r="D46" s="9"/>
    </row>
    <row r="47" spans="1:4" x14ac:dyDescent="0.25">
      <c r="A47" s="10">
        <v>1990</v>
      </c>
      <c r="B47" s="4">
        <f>961+239</f>
        <v>1200</v>
      </c>
      <c r="C47" s="22"/>
      <c r="D47" s="13"/>
    </row>
    <row r="48" spans="1:4" x14ac:dyDescent="0.25">
      <c r="A48" s="10">
        <v>1991</v>
      </c>
      <c r="B48" s="4">
        <f>836+232</f>
        <v>1068</v>
      </c>
      <c r="C48" s="22"/>
      <c r="D48" s="9"/>
    </row>
    <row r="49" spans="1:4" x14ac:dyDescent="0.25">
      <c r="A49" s="10">
        <v>1992</v>
      </c>
      <c r="B49" s="4">
        <f>846+229</f>
        <v>1075</v>
      </c>
      <c r="C49" s="22"/>
      <c r="D49" s="9"/>
    </row>
    <row r="50" spans="1:4" x14ac:dyDescent="0.25">
      <c r="A50" s="10">
        <v>1993</v>
      </c>
      <c r="B50" s="4"/>
      <c r="C50" s="22"/>
      <c r="D50" s="9"/>
    </row>
    <row r="51" spans="1:4" x14ac:dyDescent="0.25">
      <c r="A51" s="10">
        <v>1994</v>
      </c>
      <c r="C51" s="22"/>
      <c r="D51" s="9"/>
    </row>
    <row r="52" spans="1:4" x14ac:dyDescent="0.25">
      <c r="A52" s="10">
        <v>1995</v>
      </c>
      <c r="C52" s="22"/>
      <c r="D52" s="9"/>
    </row>
    <row r="53" spans="1:4" x14ac:dyDescent="0.25">
      <c r="A53" s="10">
        <v>1996</v>
      </c>
      <c r="B53" s="7">
        <v>1001.9805700000001</v>
      </c>
      <c r="C53" s="22"/>
      <c r="D53" s="9"/>
    </row>
    <row r="54" spans="1:4" x14ac:dyDescent="0.25">
      <c r="A54" s="10">
        <v>1997</v>
      </c>
      <c r="B54" s="7">
        <v>905.90501374999997</v>
      </c>
      <c r="C54" s="22"/>
      <c r="D54" s="9"/>
    </row>
    <row r="55" spans="1:4" x14ac:dyDescent="0.25">
      <c r="A55" s="10">
        <v>1998</v>
      </c>
      <c r="B55" s="7">
        <v>974.52436250000005</v>
      </c>
      <c r="C55" s="22"/>
      <c r="D55" s="9"/>
    </row>
    <row r="56" spans="1:4" x14ac:dyDescent="0.25">
      <c r="A56" s="10">
        <v>1999</v>
      </c>
      <c r="B56" s="7">
        <v>820.31628624999996</v>
      </c>
      <c r="C56" s="22"/>
      <c r="D56" s="9"/>
    </row>
    <row r="57" spans="1:4" x14ac:dyDescent="0.25">
      <c r="A57" s="10">
        <v>2000</v>
      </c>
      <c r="B57" s="7">
        <v>877.64043249999997</v>
      </c>
      <c r="C57" s="22"/>
      <c r="D57" s="9"/>
    </row>
    <row r="58" spans="1:4" x14ac:dyDescent="0.25">
      <c r="A58" s="10">
        <v>2001</v>
      </c>
      <c r="B58" s="7">
        <v>866.15694500000006</v>
      </c>
      <c r="C58" s="22"/>
      <c r="D58" s="9"/>
    </row>
    <row r="59" spans="1:4" x14ac:dyDescent="0.25">
      <c r="A59" s="10">
        <v>2002</v>
      </c>
      <c r="B59" s="7">
        <v>1123.6860987499999</v>
      </c>
      <c r="C59" s="22"/>
      <c r="D59" s="9"/>
    </row>
    <row r="60" spans="1:4" x14ac:dyDescent="0.25">
      <c r="A60" s="10">
        <v>2003</v>
      </c>
      <c r="B60" s="7">
        <v>1035.6898874999999</v>
      </c>
      <c r="C60" s="22"/>
      <c r="D60" s="9"/>
    </row>
    <row r="61" spans="1:4" x14ac:dyDescent="0.25">
      <c r="A61" s="10">
        <v>2004</v>
      </c>
      <c r="B61" s="7">
        <v>1041.0621912500001</v>
      </c>
      <c r="C61" s="22"/>
      <c r="D61" s="9"/>
    </row>
    <row r="62" spans="1:4" x14ac:dyDescent="0.25">
      <c r="A62" s="10">
        <v>2005</v>
      </c>
      <c r="B62" s="7">
        <v>1017.1818999999999</v>
      </c>
      <c r="C62" s="22"/>
      <c r="D62" s="9"/>
    </row>
    <row r="63" spans="1:4" x14ac:dyDescent="0.25">
      <c r="A63" s="10">
        <v>2006</v>
      </c>
      <c r="B63" s="7">
        <v>1042.5845850000003</v>
      </c>
      <c r="C63" s="22"/>
      <c r="D63" s="26"/>
    </row>
    <row r="64" spans="1:4" x14ac:dyDescent="0.25">
      <c r="A64" s="10">
        <v>2007</v>
      </c>
      <c r="B64" s="7">
        <v>1094.7087087500004</v>
      </c>
      <c r="C64" s="22"/>
      <c r="D64" s="9"/>
    </row>
    <row r="65" spans="1:4" x14ac:dyDescent="0.25">
      <c r="A65" s="10">
        <v>2008</v>
      </c>
      <c r="B65" s="7">
        <v>1083.00373375</v>
      </c>
      <c r="C65" s="22"/>
      <c r="D65" s="9"/>
    </row>
    <row r="66" spans="1:4" x14ac:dyDescent="0.25">
      <c r="A66" s="10">
        <v>2009</v>
      </c>
      <c r="B66" s="7">
        <v>813.35615250000012</v>
      </c>
      <c r="C66" s="22"/>
      <c r="D66" s="9"/>
    </row>
    <row r="67" spans="1:4" x14ac:dyDescent="0.25">
      <c r="A67" s="10">
        <v>2010</v>
      </c>
      <c r="B67" s="7">
        <v>912.00054875000001</v>
      </c>
      <c r="C67" s="22"/>
      <c r="D67" s="9"/>
    </row>
    <row r="68" spans="1:4" x14ac:dyDescent="0.25">
      <c r="A68" s="10">
        <v>2011</v>
      </c>
      <c r="B68" s="7">
        <v>959.89590125000018</v>
      </c>
      <c r="C68" s="22"/>
      <c r="D68" s="9"/>
    </row>
    <row r="69" spans="1:4" x14ac:dyDescent="0.25">
      <c r="A69" s="10">
        <v>2012</v>
      </c>
      <c r="B69" s="7">
        <v>780.67346000000009</v>
      </c>
      <c r="C69" s="22"/>
      <c r="D69" s="9"/>
    </row>
    <row r="70" spans="1:4" x14ac:dyDescent="0.25">
      <c r="A70" s="10">
        <v>2013</v>
      </c>
      <c r="B70" s="7">
        <v>791.69499749999989</v>
      </c>
      <c r="C70" s="21"/>
      <c r="D70" s="9"/>
    </row>
    <row r="71" spans="1:4" x14ac:dyDescent="0.25">
      <c r="A71" s="10">
        <v>2014</v>
      </c>
      <c r="B71" s="7">
        <v>634.72707749999995</v>
      </c>
      <c r="C71" s="21"/>
      <c r="D71" s="9"/>
    </row>
    <row r="72" spans="1:4" x14ac:dyDescent="0.25">
      <c r="A72" s="10">
        <v>2015</v>
      </c>
      <c r="B72" s="7">
        <v>643.42857000000015</v>
      </c>
      <c r="C72" s="21"/>
      <c r="D72" s="9"/>
    </row>
    <row r="73" spans="1:4" x14ac:dyDescent="0.25">
      <c r="A73" s="10">
        <v>2016</v>
      </c>
      <c r="B73" s="7">
        <v>499.78879875000001</v>
      </c>
      <c r="C73" s="21"/>
      <c r="D73" s="9"/>
    </row>
    <row r="74" spans="1:4" x14ac:dyDescent="0.25">
      <c r="A74" s="10">
        <v>2017</v>
      </c>
      <c r="B74" s="7">
        <v>547.19474625000009</v>
      </c>
      <c r="C74" s="21"/>
      <c r="D74" s="9"/>
    </row>
    <row r="75" spans="1:4" x14ac:dyDescent="0.25">
      <c r="A75" s="10">
        <v>2018</v>
      </c>
      <c r="B75" s="7">
        <v>547.75624375000007</v>
      </c>
      <c r="C75" s="21"/>
      <c r="D75" s="9"/>
    </row>
    <row r="76" spans="1:4" x14ac:dyDescent="0.25">
      <c r="A76" s="10">
        <v>2019</v>
      </c>
      <c r="B76" s="1"/>
      <c r="D76" s="9"/>
    </row>
    <row r="77" spans="1:4" x14ac:dyDescent="0.25">
      <c r="A77" s="10">
        <v>2020</v>
      </c>
      <c r="D77" s="9"/>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F8F2-947A-4C47-BA81-FD7398DE30D5}">
  <dimension ref="A1:AL88"/>
  <sheetViews>
    <sheetView workbookViewId="0">
      <selection activeCell="G11" sqref="G11"/>
    </sheetView>
  </sheetViews>
  <sheetFormatPr defaultColWidth="10.7109375" defaultRowHeight="15" x14ac:dyDescent="0.25"/>
  <cols>
    <col min="1" max="1" width="8" style="43" bestFit="1" customWidth="1"/>
    <col min="2" max="4" width="15.140625" style="40" customWidth="1"/>
    <col min="5" max="16384" width="10.7109375" style="40"/>
  </cols>
  <sheetData>
    <row r="1" spans="1:5" s="37" customFormat="1" ht="30" x14ac:dyDescent="0.25">
      <c r="A1" s="35" t="s">
        <v>0</v>
      </c>
      <c r="B1" s="36" t="s">
        <v>14</v>
      </c>
      <c r="C1" s="36" t="s">
        <v>15</v>
      </c>
      <c r="D1" s="36" t="s">
        <v>16</v>
      </c>
      <c r="E1" s="36" t="s">
        <v>17</v>
      </c>
    </row>
    <row r="2" spans="1:5" x14ac:dyDescent="0.25">
      <c r="A2" s="38">
        <v>1945</v>
      </c>
      <c r="B2" s="39"/>
      <c r="C2" s="39"/>
    </row>
    <row r="3" spans="1:5" x14ac:dyDescent="0.25">
      <c r="A3" s="38">
        <v>1946</v>
      </c>
      <c r="B3" s="39"/>
    </row>
    <row r="4" spans="1:5" x14ac:dyDescent="0.25">
      <c r="A4" s="38">
        <v>1947</v>
      </c>
    </row>
    <row r="5" spans="1:5" x14ac:dyDescent="0.25">
      <c r="A5" s="38">
        <v>1948</v>
      </c>
    </row>
    <row r="6" spans="1:5" x14ac:dyDescent="0.25">
      <c r="A6" s="38">
        <v>1949</v>
      </c>
    </row>
    <row r="7" spans="1:5" x14ac:dyDescent="0.25">
      <c r="A7" s="38">
        <v>1950</v>
      </c>
      <c r="B7" s="39">
        <v>30.98</v>
      </c>
      <c r="C7" s="39">
        <v>0.73</v>
      </c>
      <c r="D7" s="39">
        <v>0</v>
      </c>
      <c r="E7" s="39">
        <f>SUM(B7:D7)</f>
        <v>31.71</v>
      </c>
    </row>
    <row r="8" spans="1:5" x14ac:dyDescent="0.25">
      <c r="A8" s="38">
        <v>1951</v>
      </c>
    </row>
    <row r="9" spans="1:5" x14ac:dyDescent="0.25">
      <c r="A9" s="38">
        <v>1952</v>
      </c>
    </row>
    <row r="10" spans="1:5" x14ac:dyDescent="0.25">
      <c r="A10" s="38">
        <v>1953</v>
      </c>
    </row>
    <row r="11" spans="1:5" x14ac:dyDescent="0.25">
      <c r="A11" s="38">
        <v>1954</v>
      </c>
    </row>
    <row r="12" spans="1:5" x14ac:dyDescent="0.25">
      <c r="A12" s="38">
        <v>1955</v>
      </c>
    </row>
    <row r="13" spans="1:5" x14ac:dyDescent="0.25">
      <c r="A13" s="38">
        <v>1956</v>
      </c>
    </row>
    <row r="14" spans="1:5" x14ac:dyDescent="0.25">
      <c r="A14" s="38">
        <v>1957</v>
      </c>
      <c r="D14" s="41"/>
    </row>
    <row r="15" spans="1:5" x14ac:dyDescent="0.25">
      <c r="A15" s="38">
        <v>1958</v>
      </c>
      <c r="B15" s="41"/>
    </row>
    <row r="16" spans="1:5" x14ac:dyDescent="0.25">
      <c r="A16" s="38">
        <v>1959</v>
      </c>
    </row>
    <row r="17" spans="1:10" x14ac:dyDescent="0.25">
      <c r="A17" s="38">
        <v>1960</v>
      </c>
      <c r="B17" s="42">
        <f>0.9*E17</f>
        <v>18.900000000000002</v>
      </c>
      <c r="C17" s="42">
        <f>0.04*E17</f>
        <v>0.84</v>
      </c>
      <c r="D17" s="42">
        <f>0.06*E17</f>
        <v>1.26</v>
      </c>
      <c r="E17" s="45">
        <v>21</v>
      </c>
    </row>
    <row r="18" spans="1:10" x14ac:dyDescent="0.25">
      <c r="A18" s="38">
        <v>1961</v>
      </c>
      <c r="E18" s="45"/>
    </row>
    <row r="19" spans="1:10" x14ac:dyDescent="0.25">
      <c r="A19" s="38">
        <v>1962</v>
      </c>
      <c r="E19" s="45"/>
    </row>
    <row r="20" spans="1:10" x14ac:dyDescent="0.25">
      <c r="A20" s="38">
        <v>1963</v>
      </c>
      <c r="B20" s="41"/>
      <c r="E20" s="45"/>
    </row>
    <row r="21" spans="1:10" x14ac:dyDescent="0.25">
      <c r="A21" s="38">
        <v>1964</v>
      </c>
      <c r="E21" s="45"/>
    </row>
    <row r="22" spans="1:10" x14ac:dyDescent="0.25">
      <c r="A22" s="38">
        <v>1965</v>
      </c>
      <c r="B22" s="42">
        <f>0.79*E22</f>
        <v>16.6295</v>
      </c>
      <c r="C22" s="42">
        <f>0.055*E22</f>
        <v>1.1577500000000001</v>
      </c>
      <c r="D22" s="42">
        <f>0.12*E22</f>
        <v>2.5259999999999998</v>
      </c>
      <c r="E22" s="45">
        <v>21.05</v>
      </c>
      <c r="J22" s="46"/>
    </row>
    <row r="23" spans="1:10" x14ac:dyDescent="0.25">
      <c r="A23" s="38">
        <v>1966</v>
      </c>
      <c r="E23" s="45"/>
    </row>
    <row r="24" spans="1:10" x14ac:dyDescent="0.25">
      <c r="A24" s="38">
        <v>1967</v>
      </c>
      <c r="B24" s="39"/>
      <c r="C24" s="39"/>
      <c r="D24" s="39"/>
      <c r="E24" s="45"/>
    </row>
    <row r="25" spans="1:10" x14ac:dyDescent="0.25">
      <c r="A25" s="38">
        <v>1968</v>
      </c>
      <c r="B25" s="41"/>
      <c r="C25" s="39"/>
      <c r="D25" s="39"/>
      <c r="E25" s="45"/>
    </row>
    <row r="26" spans="1:10" x14ac:dyDescent="0.25">
      <c r="A26" s="38">
        <v>1969</v>
      </c>
      <c r="E26" s="45"/>
    </row>
    <row r="27" spans="1:10" x14ac:dyDescent="0.25">
      <c r="A27" s="38">
        <v>1970</v>
      </c>
      <c r="B27" s="41">
        <f>0.79*E27</f>
        <v>15.721</v>
      </c>
      <c r="C27" s="41">
        <f>0.04*E27</f>
        <v>0.79599999999999993</v>
      </c>
      <c r="D27" s="41">
        <f>0.17*E27</f>
        <v>3.383</v>
      </c>
      <c r="E27" s="45">
        <v>19.899999999999999</v>
      </c>
    </row>
    <row r="28" spans="1:10" x14ac:dyDescent="0.25">
      <c r="A28" s="38">
        <v>1971</v>
      </c>
      <c r="B28" s="39"/>
      <c r="C28" s="39"/>
      <c r="D28" s="39"/>
      <c r="E28" s="45"/>
    </row>
    <row r="29" spans="1:10" x14ac:dyDescent="0.25">
      <c r="A29" s="38">
        <v>1972</v>
      </c>
      <c r="B29" s="41"/>
      <c r="C29" s="41"/>
      <c r="D29" s="41"/>
      <c r="E29" s="45"/>
    </row>
    <row r="30" spans="1:10" x14ac:dyDescent="0.25">
      <c r="A30" s="38">
        <v>1973</v>
      </c>
      <c r="B30" s="41"/>
      <c r="C30" s="41"/>
      <c r="D30" s="41"/>
      <c r="E30" s="45"/>
    </row>
    <row r="31" spans="1:10" x14ac:dyDescent="0.25">
      <c r="A31" s="38">
        <v>1974</v>
      </c>
      <c r="E31" s="45"/>
    </row>
    <row r="32" spans="1:10" x14ac:dyDescent="0.25">
      <c r="A32" s="38">
        <v>1975</v>
      </c>
      <c r="B32" s="41">
        <f>0.77*E32</f>
        <v>13.636700000000001</v>
      </c>
      <c r="C32" s="41">
        <f>0.04*E32</f>
        <v>0.70840000000000003</v>
      </c>
      <c r="D32" s="41">
        <f>0.18*E32</f>
        <v>3.1878000000000002</v>
      </c>
      <c r="E32" s="45">
        <v>17.71</v>
      </c>
      <c r="J32" s="46"/>
    </row>
    <row r="33" spans="1:10" x14ac:dyDescent="0.25">
      <c r="A33" s="38">
        <v>1976</v>
      </c>
      <c r="B33" s="41"/>
      <c r="C33" s="41"/>
      <c r="D33" s="41"/>
      <c r="E33" s="45"/>
    </row>
    <row r="34" spans="1:10" x14ac:dyDescent="0.25">
      <c r="A34" s="38">
        <v>1977</v>
      </c>
      <c r="B34" s="41"/>
      <c r="C34" s="41"/>
      <c r="D34" s="41"/>
      <c r="E34" s="45"/>
    </row>
    <row r="35" spans="1:10" x14ac:dyDescent="0.25">
      <c r="A35" s="38">
        <v>1978</v>
      </c>
      <c r="B35" s="41"/>
      <c r="C35" s="41"/>
      <c r="D35" s="41"/>
      <c r="E35" s="45"/>
    </row>
    <row r="36" spans="1:10" x14ac:dyDescent="0.25">
      <c r="A36" s="38">
        <v>1979</v>
      </c>
      <c r="E36" s="45"/>
    </row>
    <row r="37" spans="1:10" x14ac:dyDescent="0.25">
      <c r="A37" s="38">
        <v>1980</v>
      </c>
      <c r="B37" s="41">
        <f>0.68*E37</f>
        <v>10.376800000000001</v>
      </c>
      <c r="C37" s="41">
        <f>0.04*E37</f>
        <v>0.61040000000000005</v>
      </c>
      <c r="D37" s="41">
        <f>0.3*E37</f>
        <v>4.5779999999999994</v>
      </c>
      <c r="E37" s="45">
        <v>15.26</v>
      </c>
    </row>
    <row r="38" spans="1:10" x14ac:dyDescent="0.25">
      <c r="A38" s="38">
        <v>1981</v>
      </c>
      <c r="E38" s="45"/>
    </row>
    <row r="39" spans="1:10" x14ac:dyDescent="0.25">
      <c r="A39" s="38">
        <v>1982</v>
      </c>
      <c r="E39" s="45"/>
    </row>
    <row r="40" spans="1:10" x14ac:dyDescent="0.25">
      <c r="A40" s="38">
        <v>1983</v>
      </c>
      <c r="B40" s="41"/>
      <c r="C40" s="41"/>
      <c r="D40" s="41"/>
      <c r="E40" s="45"/>
    </row>
    <row r="41" spans="1:10" x14ac:dyDescent="0.25">
      <c r="A41" s="38">
        <v>1984</v>
      </c>
      <c r="E41" s="45"/>
      <c r="J41" s="46"/>
    </row>
    <row r="42" spans="1:10" x14ac:dyDescent="0.25">
      <c r="A42" s="38">
        <v>1985</v>
      </c>
      <c r="B42" s="41">
        <f>0.65*E42</f>
        <v>8.918000000000001</v>
      </c>
      <c r="C42" s="41">
        <f>0.04*E42</f>
        <v>0.54880000000000007</v>
      </c>
      <c r="D42" s="41">
        <f>0.3*E42</f>
        <v>4.1159999999999997</v>
      </c>
      <c r="E42" s="45">
        <v>13.72</v>
      </c>
    </row>
    <row r="43" spans="1:10" x14ac:dyDescent="0.25">
      <c r="A43" s="38">
        <v>1986</v>
      </c>
      <c r="B43" s="41"/>
      <c r="C43" s="41"/>
      <c r="D43" s="41"/>
      <c r="E43" s="45"/>
    </row>
    <row r="44" spans="1:10" x14ac:dyDescent="0.25">
      <c r="A44" s="38">
        <v>1987</v>
      </c>
      <c r="B44" s="41"/>
      <c r="C44" s="41"/>
      <c r="D44" s="41"/>
      <c r="E44" s="45"/>
    </row>
    <row r="45" spans="1:10" x14ac:dyDescent="0.25">
      <c r="A45" s="38">
        <v>1988</v>
      </c>
      <c r="B45" s="41">
        <f>0.65*E45</f>
        <v>8.1640000000000015</v>
      </c>
      <c r="C45" s="41">
        <f>0.04*E45</f>
        <v>0.50240000000000007</v>
      </c>
      <c r="D45" s="41">
        <f>0.3*E45</f>
        <v>3.7679999999999998</v>
      </c>
      <c r="E45" s="45">
        <v>12.56</v>
      </c>
    </row>
    <row r="46" spans="1:10" x14ac:dyDescent="0.25">
      <c r="A46" s="38">
        <v>1989</v>
      </c>
      <c r="B46" s="41"/>
      <c r="C46" s="41"/>
      <c r="D46" s="41"/>
      <c r="E46" s="45"/>
      <c r="F46" s="41"/>
    </row>
    <row r="47" spans="1:10" x14ac:dyDescent="0.25">
      <c r="A47" s="38">
        <v>1990</v>
      </c>
      <c r="B47" s="41"/>
      <c r="C47" s="41"/>
      <c r="D47" s="41"/>
      <c r="E47" s="45"/>
      <c r="F47" s="41"/>
    </row>
    <row r="48" spans="1:10" x14ac:dyDescent="0.25">
      <c r="A48" s="38">
        <v>1991</v>
      </c>
      <c r="B48" s="41"/>
      <c r="C48" s="41"/>
      <c r="D48" s="41"/>
      <c r="E48" s="45"/>
      <c r="F48" s="41"/>
    </row>
    <row r="49" spans="1:6" x14ac:dyDescent="0.25">
      <c r="A49" s="38">
        <v>1992</v>
      </c>
      <c r="B49" s="41"/>
      <c r="C49" s="41"/>
      <c r="D49" s="41"/>
      <c r="E49" s="41"/>
      <c r="F49" s="41"/>
    </row>
    <row r="50" spans="1:6" x14ac:dyDescent="0.25">
      <c r="A50" s="38">
        <v>1993</v>
      </c>
      <c r="B50" s="41"/>
      <c r="C50" s="41"/>
      <c r="E50" s="41"/>
      <c r="F50" s="41"/>
    </row>
    <row r="51" spans="1:6" x14ac:dyDescent="0.25">
      <c r="A51" s="38">
        <v>1994</v>
      </c>
      <c r="B51" s="39"/>
      <c r="C51" s="41"/>
      <c r="D51" s="41"/>
      <c r="E51" s="41"/>
      <c r="F51" s="41"/>
    </row>
    <row r="52" spans="1:6" x14ac:dyDescent="0.25">
      <c r="A52" s="38">
        <v>1995</v>
      </c>
      <c r="B52" s="41">
        <v>5.01</v>
      </c>
      <c r="C52" s="41">
        <v>1.48</v>
      </c>
      <c r="D52" s="41">
        <v>4.8</v>
      </c>
      <c r="E52" s="41">
        <v>11.3</v>
      </c>
      <c r="F52" s="41"/>
    </row>
    <row r="53" spans="1:6" x14ac:dyDescent="0.25">
      <c r="A53" s="38">
        <v>1996</v>
      </c>
      <c r="B53" s="41"/>
      <c r="C53" s="41"/>
      <c r="D53" s="41"/>
      <c r="E53" s="41"/>
      <c r="F53" s="41"/>
    </row>
    <row r="54" spans="1:6" x14ac:dyDescent="0.25">
      <c r="A54" s="38">
        <v>1997</v>
      </c>
      <c r="B54" s="41"/>
      <c r="C54" s="41"/>
      <c r="D54" s="41"/>
      <c r="E54" s="41"/>
      <c r="F54" s="41"/>
    </row>
    <row r="55" spans="1:6" x14ac:dyDescent="0.25">
      <c r="A55" s="38">
        <v>1998</v>
      </c>
      <c r="B55" s="41"/>
      <c r="C55" s="41"/>
      <c r="D55" s="41"/>
      <c r="E55" s="41"/>
      <c r="F55" s="41"/>
    </row>
    <row r="56" spans="1:6" x14ac:dyDescent="0.25">
      <c r="A56" s="38">
        <v>1999</v>
      </c>
      <c r="B56" s="41"/>
      <c r="C56" s="41"/>
      <c r="D56" s="41"/>
      <c r="E56" s="41"/>
      <c r="F56" s="41"/>
    </row>
    <row r="57" spans="1:6" x14ac:dyDescent="0.25">
      <c r="A57" s="38">
        <v>2000</v>
      </c>
      <c r="F57" s="41"/>
    </row>
    <row r="58" spans="1:6" x14ac:dyDescent="0.25">
      <c r="A58" s="38">
        <v>2001</v>
      </c>
    </row>
    <row r="59" spans="1:6" x14ac:dyDescent="0.25">
      <c r="A59" s="38">
        <v>2002</v>
      </c>
    </row>
    <row r="60" spans="1:6" x14ac:dyDescent="0.25">
      <c r="A60" s="38">
        <v>2003</v>
      </c>
    </row>
    <row r="61" spans="1:6" x14ac:dyDescent="0.25">
      <c r="A61" s="38">
        <v>2004</v>
      </c>
    </row>
    <row r="62" spans="1:6" x14ac:dyDescent="0.25">
      <c r="A62" s="38">
        <v>2005</v>
      </c>
    </row>
    <row r="63" spans="1:6" x14ac:dyDescent="0.25">
      <c r="A63" s="38">
        <v>2006</v>
      </c>
    </row>
    <row r="64" spans="1:6" x14ac:dyDescent="0.25">
      <c r="A64" s="38">
        <v>2007</v>
      </c>
      <c r="B64" s="41"/>
      <c r="C64" s="41"/>
      <c r="D64" s="41"/>
      <c r="E64" s="41"/>
    </row>
    <row r="65" spans="1:38" x14ac:dyDescent="0.25">
      <c r="A65" s="38">
        <v>2008</v>
      </c>
    </row>
    <row r="66" spans="1:38" x14ac:dyDescent="0.25">
      <c r="A66" s="38">
        <v>2009</v>
      </c>
      <c r="B66" s="41"/>
      <c r="C66" s="41"/>
      <c r="D66" s="41"/>
      <c r="E66" s="42"/>
    </row>
    <row r="67" spans="1:38" x14ac:dyDescent="0.25">
      <c r="A67" s="38">
        <v>2010</v>
      </c>
      <c r="B67" s="41">
        <v>2.1</v>
      </c>
      <c r="C67" s="41">
        <v>0.9</v>
      </c>
      <c r="D67" s="41">
        <v>6.1</v>
      </c>
      <c r="E67" s="39">
        <v>9.1</v>
      </c>
    </row>
    <row r="68" spans="1:38" x14ac:dyDescent="0.25">
      <c r="A68" s="38">
        <v>2011</v>
      </c>
    </row>
    <row r="69" spans="1:38" x14ac:dyDescent="0.25">
      <c r="A69" s="38">
        <v>2012</v>
      </c>
      <c r="B69" s="41"/>
      <c r="C69" s="41"/>
      <c r="D69" s="41"/>
    </row>
    <row r="70" spans="1:38" x14ac:dyDescent="0.25">
      <c r="A70" s="38">
        <v>2013</v>
      </c>
      <c r="B70" s="41"/>
      <c r="C70" s="41"/>
      <c r="D70" s="41"/>
    </row>
    <row r="71" spans="1:38" x14ac:dyDescent="0.25">
      <c r="A71" s="38">
        <v>2014</v>
      </c>
      <c r="B71" s="41"/>
      <c r="C71" s="41"/>
      <c r="D71" s="41"/>
    </row>
    <row r="72" spans="1:38" x14ac:dyDescent="0.25">
      <c r="A72" s="38">
        <v>2015</v>
      </c>
      <c r="B72" s="41"/>
      <c r="C72" s="41"/>
      <c r="D72" s="41"/>
    </row>
    <row r="73" spans="1:38" x14ac:dyDescent="0.25">
      <c r="A73" s="38">
        <v>2016</v>
      </c>
      <c r="B73" s="41"/>
      <c r="C73" s="41"/>
      <c r="D73" s="41"/>
    </row>
    <row r="74" spans="1:38" x14ac:dyDescent="0.25">
      <c r="A74" s="38">
        <v>2017</v>
      </c>
    </row>
    <row r="75" spans="1:38" x14ac:dyDescent="0.25">
      <c r="A75" s="38">
        <v>2018</v>
      </c>
    </row>
    <row r="76" spans="1:38" x14ac:dyDescent="0.25">
      <c r="A76" s="38">
        <v>2019</v>
      </c>
      <c r="B76" s="41">
        <v>2.1</v>
      </c>
      <c r="C76" s="41">
        <v>0.9</v>
      </c>
      <c r="D76" s="41">
        <v>6.1</v>
      </c>
      <c r="E76" s="39">
        <v>9.1</v>
      </c>
    </row>
    <row r="77" spans="1:38" x14ac:dyDescent="0.25">
      <c r="A77" s="38">
        <v>2020</v>
      </c>
    </row>
    <row r="78" spans="1:38" s="44" customFormat="1" x14ac:dyDescent="0.25">
      <c r="A78" s="43"/>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row>
    <row r="79" spans="1:38" s="44" customFormat="1" x14ac:dyDescent="0.25">
      <c r="A79" s="43"/>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row>
    <row r="80" spans="1:38" s="44" customFormat="1" x14ac:dyDescent="0.25">
      <c r="A80" s="43"/>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row>
    <row r="87" spans="1:38" s="44" customFormat="1" x14ac:dyDescent="0.25">
      <c r="A87" s="43"/>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spans="1:38" s="44" customFormat="1" x14ac:dyDescent="0.25">
      <c r="A88" s="43"/>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7ACE-82C7-45F0-9119-243699C7EDD6}">
  <dimension ref="A1:C77"/>
  <sheetViews>
    <sheetView workbookViewId="0">
      <selection activeCell="G29" sqref="G29"/>
    </sheetView>
  </sheetViews>
  <sheetFormatPr defaultRowHeight="15" x14ac:dyDescent="0.25"/>
  <cols>
    <col min="1" max="1" width="7" style="2" customWidth="1"/>
    <col min="2" max="2" width="17" customWidth="1"/>
    <col min="3" max="3" width="10.5703125" bestFit="1" customWidth="1"/>
  </cols>
  <sheetData>
    <row r="1" spans="1:3" x14ac:dyDescent="0.25">
      <c r="A1" s="17" t="s">
        <v>0</v>
      </c>
      <c r="B1" s="16" t="s">
        <v>2</v>
      </c>
    </row>
    <row r="2" spans="1:3" x14ac:dyDescent="0.25">
      <c r="A2" s="10">
        <v>1945</v>
      </c>
    </row>
    <row r="3" spans="1:3" x14ac:dyDescent="0.25">
      <c r="A3" s="10">
        <v>1946</v>
      </c>
    </row>
    <row r="4" spans="1:3" x14ac:dyDescent="0.25">
      <c r="A4" s="10">
        <v>1947</v>
      </c>
      <c r="B4" s="7">
        <v>8512</v>
      </c>
      <c r="C4" s="23"/>
    </row>
    <row r="5" spans="1:3" x14ac:dyDescent="0.25">
      <c r="A5" s="10">
        <v>1948</v>
      </c>
    </row>
    <row r="6" spans="1:3" x14ac:dyDescent="0.25">
      <c r="A6" s="10">
        <v>1949</v>
      </c>
    </row>
    <row r="7" spans="1:3" x14ac:dyDescent="0.25">
      <c r="A7" s="10">
        <v>1950</v>
      </c>
    </row>
    <row r="8" spans="1:3" x14ac:dyDescent="0.25">
      <c r="A8" s="10">
        <v>1951</v>
      </c>
    </row>
    <row r="9" spans="1:3" x14ac:dyDescent="0.25">
      <c r="A9" s="10">
        <v>1952</v>
      </c>
    </row>
    <row r="10" spans="1:3" x14ac:dyDescent="0.25">
      <c r="A10" s="10">
        <v>1953</v>
      </c>
      <c r="B10" s="27"/>
      <c r="C10" s="27"/>
    </row>
    <row r="11" spans="1:3" x14ac:dyDescent="0.25">
      <c r="A11" s="10">
        <v>1954</v>
      </c>
    </row>
    <row r="12" spans="1:3" x14ac:dyDescent="0.25">
      <c r="A12" s="10">
        <v>1955</v>
      </c>
    </row>
    <row r="13" spans="1:3" x14ac:dyDescent="0.25">
      <c r="A13" s="10">
        <v>1956</v>
      </c>
    </row>
    <row r="14" spans="1:3" x14ac:dyDescent="0.25">
      <c r="A14" s="10">
        <v>1957</v>
      </c>
    </row>
    <row r="15" spans="1:3" x14ac:dyDescent="0.25">
      <c r="A15" s="10">
        <v>1958</v>
      </c>
    </row>
    <row r="16" spans="1:3" x14ac:dyDescent="0.25">
      <c r="A16" s="10">
        <v>1959</v>
      </c>
    </row>
    <row r="17" spans="1:2" x14ac:dyDescent="0.25">
      <c r="A17" s="10">
        <v>1960</v>
      </c>
      <c r="B17" s="7">
        <v>9153</v>
      </c>
    </row>
    <row r="18" spans="1:2" x14ac:dyDescent="0.25">
      <c r="A18" s="10">
        <v>1961</v>
      </c>
      <c r="B18" s="7">
        <v>9184</v>
      </c>
    </row>
    <row r="19" spans="1:2" x14ac:dyDescent="0.25">
      <c r="A19" s="10">
        <v>1962</v>
      </c>
      <c r="B19" s="7">
        <v>9221</v>
      </c>
    </row>
    <row r="20" spans="1:2" x14ac:dyDescent="0.25">
      <c r="A20" s="10">
        <v>1963</v>
      </c>
      <c r="B20" s="7">
        <v>9290</v>
      </c>
    </row>
    <row r="21" spans="1:2" x14ac:dyDescent="0.25">
      <c r="A21" s="10">
        <v>1964</v>
      </c>
      <c r="B21" s="7">
        <v>9378</v>
      </c>
    </row>
    <row r="22" spans="1:2" x14ac:dyDescent="0.25">
      <c r="A22" s="10">
        <v>1965</v>
      </c>
      <c r="B22" s="7">
        <v>9464</v>
      </c>
    </row>
    <row r="23" spans="1:2" x14ac:dyDescent="0.25">
      <c r="A23" s="10">
        <v>1966</v>
      </c>
      <c r="B23" s="7">
        <v>9528</v>
      </c>
    </row>
    <row r="24" spans="1:2" x14ac:dyDescent="0.25">
      <c r="A24" s="10">
        <v>1967</v>
      </c>
      <c r="B24" s="7">
        <v>9581</v>
      </c>
    </row>
    <row r="25" spans="1:2" x14ac:dyDescent="0.25">
      <c r="A25" s="10">
        <v>1968</v>
      </c>
      <c r="B25" s="7">
        <v>9619</v>
      </c>
    </row>
    <row r="26" spans="1:2" x14ac:dyDescent="0.25">
      <c r="A26" s="10">
        <v>1969</v>
      </c>
      <c r="B26" s="7">
        <v>9646</v>
      </c>
    </row>
    <row r="27" spans="1:2" x14ac:dyDescent="0.25">
      <c r="A27" s="10">
        <v>1970</v>
      </c>
      <c r="B27" s="7">
        <v>9656</v>
      </c>
    </row>
    <row r="28" spans="1:2" x14ac:dyDescent="0.25">
      <c r="A28" s="10">
        <v>1971</v>
      </c>
      <c r="B28" s="7">
        <v>9673</v>
      </c>
    </row>
    <row r="29" spans="1:2" x14ac:dyDescent="0.25">
      <c r="A29" s="10">
        <v>1972</v>
      </c>
      <c r="B29" s="7">
        <v>9711</v>
      </c>
    </row>
    <row r="30" spans="1:2" x14ac:dyDescent="0.25">
      <c r="A30" s="10">
        <v>1973</v>
      </c>
      <c r="B30" s="7">
        <v>9742</v>
      </c>
    </row>
    <row r="31" spans="1:2" x14ac:dyDescent="0.25">
      <c r="A31" s="10">
        <v>1974</v>
      </c>
      <c r="B31" s="7">
        <v>9772</v>
      </c>
    </row>
    <row r="32" spans="1:2" x14ac:dyDescent="0.25">
      <c r="A32" s="10">
        <v>1975</v>
      </c>
      <c r="B32" s="7">
        <v>9801</v>
      </c>
    </row>
    <row r="33" spans="1:2" x14ac:dyDescent="0.25">
      <c r="A33" s="10">
        <v>1976</v>
      </c>
      <c r="B33" s="7">
        <v>9818</v>
      </c>
    </row>
    <row r="34" spans="1:2" x14ac:dyDescent="0.25">
      <c r="A34" s="10">
        <v>1977</v>
      </c>
      <c r="B34" s="7">
        <v>9830</v>
      </c>
    </row>
    <row r="35" spans="1:2" x14ac:dyDescent="0.25">
      <c r="A35" s="10">
        <v>1978</v>
      </c>
      <c r="B35" s="7">
        <v>9840</v>
      </c>
    </row>
    <row r="36" spans="1:2" x14ac:dyDescent="0.25">
      <c r="A36" s="10">
        <v>1979</v>
      </c>
      <c r="B36" s="7">
        <v>9848</v>
      </c>
    </row>
    <row r="37" spans="1:2" x14ac:dyDescent="0.25">
      <c r="A37" s="10">
        <v>1980</v>
      </c>
      <c r="B37" s="7">
        <v>9859</v>
      </c>
    </row>
    <row r="38" spans="1:2" x14ac:dyDescent="0.25">
      <c r="A38" s="10">
        <v>1981</v>
      </c>
      <c r="B38" s="7">
        <v>9859</v>
      </c>
    </row>
    <row r="39" spans="1:2" x14ac:dyDescent="0.25">
      <c r="A39" s="10">
        <v>1982</v>
      </c>
      <c r="B39" s="7">
        <v>9856</v>
      </c>
    </row>
    <row r="40" spans="1:2" x14ac:dyDescent="0.25">
      <c r="A40" s="10">
        <v>1983</v>
      </c>
      <c r="B40" s="7">
        <v>9856</v>
      </c>
    </row>
    <row r="41" spans="1:2" x14ac:dyDescent="0.25">
      <c r="A41" s="10">
        <v>1984</v>
      </c>
      <c r="B41" s="7">
        <v>9855</v>
      </c>
    </row>
    <row r="42" spans="1:2" x14ac:dyDescent="0.25">
      <c r="A42" s="10">
        <v>1985</v>
      </c>
      <c r="B42" s="7">
        <v>9858</v>
      </c>
    </row>
    <row r="43" spans="1:2" x14ac:dyDescent="0.25">
      <c r="A43" s="10">
        <v>1986</v>
      </c>
      <c r="B43" s="7">
        <v>9862</v>
      </c>
    </row>
    <row r="44" spans="1:2" x14ac:dyDescent="0.25">
      <c r="A44" s="10">
        <v>1987</v>
      </c>
      <c r="B44" s="7">
        <v>9870</v>
      </c>
    </row>
    <row r="45" spans="1:2" x14ac:dyDescent="0.25">
      <c r="A45" s="10">
        <v>1988</v>
      </c>
      <c r="B45" s="7">
        <v>9902</v>
      </c>
    </row>
    <row r="46" spans="1:2" x14ac:dyDescent="0.25">
      <c r="A46" s="10">
        <v>1989</v>
      </c>
      <c r="B46" s="7">
        <v>9938</v>
      </c>
    </row>
    <row r="47" spans="1:2" x14ac:dyDescent="0.25">
      <c r="A47" s="10">
        <v>1990</v>
      </c>
      <c r="B47" s="7">
        <v>9967</v>
      </c>
    </row>
    <row r="48" spans="1:2" x14ac:dyDescent="0.25">
      <c r="A48" s="10">
        <v>1991</v>
      </c>
      <c r="B48" s="7">
        <v>10004</v>
      </c>
    </row>
    <row r="49" spans="1:2" x14ac:dyDescent="0.25">
      <c r="A49" s="10">
        <v>1992</v>
      </c>
      <c r="B49" s="7">
        <v>10045</v>
      </c>
    </row>
    <row r="50" spans="1:2" x14ac:dyDescent="0.25">
      <c r="A50" s="10">
        <v>1993</v>
      </c>
      <c r="B50" s="7">
        <v>10084</v>
      </c>
    </row>
    <row r="51" spans="1:2" x14ac:dyDescent="0.25">
      <c r="A51" s="10">
        <v>1994</v>
      </c>
      <c r="B51" s="7">
        <v>10116</v>
      </c>
    </row>
    <row r="52" spans="1:2" x14ac:dyDescent="0.25">
      <c r="A52" s="10">
        <v>1995</v>
      </c>
      <c r="B52" s="7">
        <v>10137</v>
      </c>
    </row>
    <row r="53" spans="1:2" x14ac:dyDescent="0.25">
      <c r="A53" s="10">
        <v>1996</v>
      </c>
      <c r="B53" s="7">
        <v>10157</v>
      </c>
    </row>
    <row r="54" spans="1:2" x14ac:dyDescent="0.25">
      <c r="A54" s="10">
        <v>1997</v>
      </c>
      <c r="B54" s="7">
        <v>10181</v>
      </c>
    </row>
    <row r="55" spans="1:2" x14ac:dyDescent="0.25">
      <c r="A55" s="10">
        <v>1998</v>
      </c>
      <c r="B55" s="7">
        <v>10203</v>
      </c>
    </row>
    <row r="56" spans="1:2" x14ac:dyDescent="0.25">
      <c r="A56" s="10">
        <v>1999</v>
      </c>
      <c r="B56" s="7">
        <v>10226</v>
      </c>
    </row>
    <row r="57" spans="1:2" x14ac:dyDescent="0.25">
      <c r="A57" s="10">
        <v>2000</v>
      </c>
      <c r="B57" s="7">
        <v>10251</v>
      </c>
    </row>
    <row r="58" spans="1:2" x14ac:dyDescent="0.25">
      <c r="A58" s="10">
        <v>2001</v>
      </c>
      <c r="B58" s="7">
        <v>10287</v>
      </c>
    </row>
    <row r="59" spans="1:2" x14ac:dyDescent="0.25">
      <c r="A59" s="10">
        <v>2002</v>
      </c>
      <c r="B59" s="7">
        <v>10333</v>
      </c>
    </row>
    <row r="60" spans="1:2" x14ac:dyDescent="0.25">
      <c r="A60" s="10">
        <v>2003</v>
      </c>
      <c r="B60" s="7">
        <v>10376</v>
      </c>
    </row>
    <row r="61" spans="1:2" x14ac:dyDescent="0.25">
      <c r="A61" s="10">
        <v>2004</v>
      </c>
      <c r="B61" s="7">
        <v>10421</v>
      </c>
    </row>
    <row r="62" spans="1:2" x14ac:dyDescent="0.25">
      <c r="A62" s="10">
        <v>2005</v>
      </c>
      <c r="B62" s="7">
        <v>10479</v>
      </c>
    </row>
    <row r="63" spans="1:2" x14ac:dyDescent="0.25">
      <c r="A63" s="10">
        <v>2006</v>
      </c>
      <c r="B63" s="7">
        <v>10548</v>
      </c>
    </row>
    <row r="64" spans="1:2" x14ac:dyDescent="0.25">
      <c r="A64" s="10">
        <v>2007</v>
      </c>
      <c r="B64" s="7">
        <v>10626</v>
      </c>
    </row>
    <row r="65" spans="1:3" x14ac:dyDescent="0.25">
      <c r="A65" s="10">
        <v>2008</v>
      </c>
      <c r="B65" s="7">
        <v>10710</v>
      </c>
    </row>
    <row r="66" spans="1:3" x14ac:dyDescent="0.25">
      <c r="A66" s="10">
        <v>2009</v>
      </c>
      <c r="B66" s="7">
        <v>10796</v>
      </c>
    </row>
    <row r="67" spans="1:3" x14ac:dyDescent="0.25">
      <c r="A67" s="10">
        <v>2010</v>
      </c>
      <c r="B67" s="7">
        <v>10896</v>
      </c>
    </row>
    <row r="68" spans="1:3" x14ac:dyDescent="0.25">
      <c r="A68" s="10">
        <v>2011</v>
      </c>
      <c r="B68" s="7">
        <v>10994</v>
      </c>
    </row>
    <row r="69" spans="1:3" x14ac:dyDescent="0.25">
      <c r="A69" s="10">
        <v>2012</v>
      </c>
      <c r="B69" s="7">
        <v>11068</v>
      </c>
    </row>
    <row r="70" spans="1:3" x14ac:dyDescent="0.25">
      <c r="A70" s="10">
        <v>2013</v>
      </c>
      <c r="B70" s="7">
        <v>11125</v>
      </c>
    </row>
    <row r="71" spans="1:3" x14ac:dyDescent="0.25">
      <c r="A71" s="10">
        <v>2014</v>
      </c>
      <c r="B71" s="7">
        <v>11180</v>
      </c>
    </row>
    <row r="72" spans="1:3" x14ac:dyDescent="0.25">
      <c r="A72" s="10">
        <v>2015</v>
      </c>
      <c r="B72" s="7">
        <v>11238</v>
      </c>
    </row>
    <row r="73" spans="1:3" x14ac:dyDescent="0.25">
      <c r="A73" s="10">
        <v>2016</v>
      </c>
      <c r="B73" s="7">
        <v>11295</v>
      </c>
    </row>
    <row r="74" spans="1:3" x14ac:dyDescent="0.25">
      <c r="A74" s="10">
        <v>2017</v>
      </c>
      <c r="B74" s="7">
        <v>11349</v>
      </c>
    </row>
    <row r="75" spans="1:3" x14ac:dyDescent="0.25">
      <c r="A75" s="10">
        <v>2018</v>
      </c>
      <c r="B75" s="7">
        <v>11404</v>
      </c>
    </row>
    <row r="76" spans="1:3" x14ac:dyDescent="0.25">
      <c r="A76" s="10">
        <v>2019</v>
      </c>
      <c r="B76" s="7">
        <v>11481</v>
      </c>
      <c r="C76" s="25"/>
    </row>
    <row r="77" spans="1:3" x14ac:dyDescent="0.25">
      <c r="A77" s="10">
        <v>2020</v>
      </c>
      <c r="B77" s="24">
        <v>11493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References</vt:lpstr>
      <vt:lpstr>prod</vt:lpstr>
      <vt:lpstr>import</vt:lpstr>
      <vt:lpstr>export</vt:lpstr>
      <vt:lpstr>Energy_Intensity</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2022-08-22T06:49:51Z</dcterms:modified>
</cp:coreProperties>
</file>