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1A0F1639-EAB1-4643-9CF7-98A28EB22230}" xr6:coauthVersionLast="47" xr6:coauthVersionMax="47" xr10:uidLastSave="{00000000-0000-0000-0000-000000000000}"/>
  <bookViews>
    <workbookView xWindow="30" yWindow="930" windowWidth="28770" windowHeight="15270" tabRatio="828" activeTab="1" xr2:uid="{C53D2317-A0AE-4D89-AE6C-E52C75B15043}"/>
  </bookViews>
  <sheets>
    <sheet name="Hypothesis" sheetId="1" r:id="rId1"/>
    <sheet name="Frame_DG_Low_Prod" sheetId="4" r:id="rId2"/>
    <sheet name="Frame_DG_Low_Market" sheetId="9" r:id="rId3"/>
    <sheet name="Frame_DG_High_Prod" sheetId="8" r:id="rId4"/>
    <sheet name="Frame_DG_High_Market" sheetId="10" r:id="rId5"/>
    <sheet name="Frame_SG_Low_Prod" sheetId="11" r:id="rId6"/>
    <sheet name="Frame_SG_Low_Market" sheetId="12" r:id="rId7"/>
    <sheet name="Frame_TG_High_Prod" sheetId="13" r:id="rId8"/>
    <sheet name="Frame_TG_High_Market" sheetId="14" r:id="rId9"/>
    <sheet name="Frame_CCF_Prod" sheetId="50" r:id="rId10"/>
    <sheet name="Frame_CCF_Market" sheetId="51" r:id="rId11"/>
    <sheet name="CW_SG_Low_Prod" sheetId="21" r:id="rId12"/>
    <sheet name="CW_SG_Low_Market" sheetId="22" r:id="rId13"/>
    <sheet name="CW_SG_coated_Low_Prod" sheetId="23" r:id="rId14"/>
    <sheet name="CW_SG_coated_Low_Market" sheetId="24" r:id="rId15"/>
    <sheet name="CW_DG_Low_Prod" sheetId="2" r:id="rId16"/>
    <sheet name="CW_DG_Low_Market" sheetId="15" r:id="rId17"/>
    <sheet name="CW_DG_coated_High_Prod" sheetId="19" r:id="rId18"/>
    <sheet name="CW_DG_coated_High_Market" sheetId="20" r:id="rId19"/>
    <sheet name="CW_DG_coated_krypton_High_Prod" sheetId="44" r:id="rId20"/>
    <sheet name="CW_DG_coated_krypto_High_Market" sheetId="45" r:id="rId21"/>
    <sheet name="CW_DG_2coated_High_Prod" sheetId="38" r:id="rId22"/>
    <sheet name="CW_DG_2coated_High_Market" sheetId="39" r:id="rId23"/>
    <sheet name="CW_TG_1coated_High_Prod" sheetId="25" r:id="rId24"/>
    <sheet name="CW_TG_1coated_High_Market" sheetId="26" r:id="rId25"/>
    <sheet name="CW_TG_2coated_High_Prod" sheetId="27" r:id="rId26"/>
    <sheet name="CW_TG_2coated_High_Market" sheetId="28" r:id="rId27"/>
    <sheet name="CW_TG_2coated_krypton_High_Prod" sheetId="46" r:id="rId28"/>
    <sheet name="CW_TG_2coated_krypt_High_Market" sheetId="47" r:id="rId29"/>
    <sheet name="CW_TG_2coated_xenon_High_Prod" sheetId="48" r:id="rId30"/>
    <sheet name="CW_TG_2coated_xenon_High_Market" sheetId="49" r:id="rId31"/>
    <sheet name="CW_CCF_Prod" sheetId="52" r:id="rId32"/>
    <sheet name="CW_CCF_Market" sheetId="53" r:id="rId33"/>
    <sheet name="CW_DG_vacuum_Prod" sheetId="54" r:id="rId34"/>
    <sheet name="CW_DG_vacuum_Market" sheetId="55" r:id="rId35"/>
    <sheet name="CW_SmartG_High_Prod" sheetId="29" r:id="rId36"/>
    <sheet name="CW_SmartG_High_Market" sheetId="30" r:id="rId37"/>
    <sheet name="CW_DSF_prod" sheetId="56" r:id="rId38"/>
    <sheet name="CW_DSF_Market" sheetId="57" r:id="rId39"/>
    <sheet name="Screen_Metallised_Fabric_Prod" sheetId="34" r:id="rId40"/>
    <sheet name="Screen_Metallised_Fabric_Market" sheetId="35" r:id="rId41"/>
    <sheet name="Thermal_Curtain_Prod" sheetId="36" r:id="rId42"/>
    <sheet name="Thermal_Curtain_Market" sheetId="37" r:id="rId43"/>
    <sheet name="CW_Prod_and_Use" sheetId="41" r:id="rId44"/>
    <sheet name="CW_Dismantling" sheetId="59" r:id="rId45"/>
    <sheet name="CW_Production" sheetId="42" r:id="rId46"/>
    <sheet name="CW_Maintenance" sheetId="58" r:id="rId47"/>
    <sheet name="CW_UsePhase_only" sheetId="43" r:id="rId48"/>
    <sheet name="CW_EndOfLife" sheetId="60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1" l="1"/>
  <c r="B51" i="4"/>
  <c r="D64" i="1"/>
  <c r="D51" i="1"/>
  <c r="B12" i="58"/>
  <c r="B14" i="58" s="1"/>
  <c r="B13" i="58"/>
  <c r="B15" i="56" l="1"/>
  <c r="D48" i="1" l="1"/>
  <c r="D55" i="1"/>
  <c r="D61" i="1"/>
  <c r="D68" i="1"/>
  <c r="D74" i="1"/>
  <c r="D80" i="1"/>
  <c r="D81" i="1"/>
  <c r="D75" i="1"/>
  <c r="D69" i="1"/>
  <c r="D56" i="1"/>
  <c r="B16" i="50" l="1"/>
  <c r="B17" i="50" s="1"/>
  <c r="B15" i="50"/>
  <c r="B19" i="50"/>
  <c r="D50" i="1"/>
  <c r="D63" i="1"/>
  <c r="B12" i="50"/>
  <c r="B13" i="14" l="1"/>
  <c r="B13" i="12"/>
  <c r="B13" i="51"/>
  <c r="B13" i="50"/>
  <c r="B43" i="4" l="1"/>
  <c r="B13" i="37"/>
  <c r="B13" i="35"/>
  <c r="B18" i="34"/>
  <c r="B14" i="34"/>
  <c r="B13" i="34"/>
  <c r="B12" i="34"/>
  <c r="B19" i="13" l="1"/>
  <c r="B12" i="13"/>
  <c r="B13" i="13" s="1"/>
  <c r="B17" i="13"/>
  <c r="B12" i="11"/>
  <c r="B13" i="11" s="1"/>
  <c r="B17" i="11"/>
  <c r="B13" i="10"/>
  <c r="B13" i="9"/>
  <c r="B19" i="8"/>
  <c r="B12" i="8"/>
  <c r="B13" i="8" s="1"/>
  <c r="B17" i="8"/>
  <c r="D49" i="1"/>
  <c r="B50" i="4" s="1"/>
  <c r="D62" i="1"/>
  <c r="B48" i="4"/>
  <c r="B44" i="4"/>
  <c r="D31" i="1"/>
  <c r="D35" i="1"/>
  <c r="D34" i="1"/>
  <c r="B19" i="11" l="1"/>
  <c r="B22" i="34"/>
  <c r="B21" i="34"/>
  <c r="B20" i="34"/>
  <c r="B19" i="34"/>
  <c r="D42" i="1"/>
  <c r="D43" i="1"/>
  <c r="B14" i="56" l="1"/>
  <c r="B13" i="54"/>
  <c r="B13" i="52"/>
  <c r="B14" i="52" s="1"/>
  <c r="B13" i="48"/>
  <c r="B13" i="46"/>
  <c r="B13" i="44"/>
  <c r="B13" i="38"/>
  <c r="B13" i="29"/>
  <c r="B13" i="19"/>
  <c r="B13" i="27"/>
  <c r="B13" i="2"/>
  <c r="B13" i="25"/>
  <c r="B13" i="56"/>
  <c r="B12" i="56"/>
  <c r="B12" i="54"/>
  <c r="B12" i="52"/>
  <c r="B12" i="48"/>
  <c r="B12" i="46"/>
  <c r="B12" i="44"/>
  <c r="B12" i="38"/>
  <c r="B12" i="27"/>
  <c r="B12" i="2"/>
  <c r="B12" i="23"/>
  <c r="B12" i="21"/>
  <c r="B12" i="29"/>
  <c r="B12" i="19"/>
  <c r="B12" i="25"/>
</calcChain>
</file>

<file path=xl/sharedStrings.xml><?xml version="1.0" encoding="utf-8"?>
<sst xmlns="http://schemas.openxmlformats.org/spreadsheetml/2006/main" count="5193" uniqueCount="417">
  <si>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</si>
  <si>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</si>
  <si>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</si>
  <si>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</si>
  <si>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</si>
  <si>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</si>
  <si>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</si>
  <si>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</si>
  <si>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</si>
  <si>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</si>
  <si>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</si>
  <si>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</si>
  <si>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</si>
  <si>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</si>
  <si>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</si>
  <si>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</si>
  <si>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</si>
  <si>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</si>
  <si>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</si>
  <si>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</si>
  <si>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</si>
  <si>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</si>
  <si>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</si>
  <si>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</si>
  <si>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</si>
  <si>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</si>
  <si>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</si>
  <si>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</si>
  <si>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</si>
  <si>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</si>
  <si>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</si>
  <si>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</si>
  <si>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</si>
  <si>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exldb_igu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</si>
  <si>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</si>
  <si>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</si>
  <si>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</si>
  <si>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</si>
  <si>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</si>
  <si>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</si>
  <si>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</si>
  <si>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</si>
  <si>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</si>
  <si>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</si>
  <si>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</si>
  <si>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</si>
  <si>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</si>
  <si>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</si>
  <si>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</si>
  <si>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</si>
  <si>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</si>
  <si>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</si>
  <si>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</si>
  <si>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</si>
  <si>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</si>
  <si>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</si>
  <si>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</si>
  <si>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</si>
  <si>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</si>
  <si>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</si>
  <si>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</si>
  <si>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market for electricity, medium voltage</t>
  </si>
  <si>
    <t>kilowatt hour</t>
  </si>
  <si>
    <t>ecoinvent 3.7 cut-off</t>
  </si>
  <si>
    <t>(Unknown)</t>
  </si>
  <si>
    <t>technosphere</t>
  </si>
  <si>
    <t>e90642dd24cac61184e2c8790e4f10d8</t>
  </si>
  <si>
    <t>cubic meter</t>
  </si>
  <si>
    <t>GLO</t>
  </si>
  <si>
    <t>RER</t>
  </si>
  <si>
    <t>production</t>
  </si>
  <si>
    <t>exldb_cw</t>
  </si>
  <si>
    <t>square meter</t>
  </si>
  <si>
    <t>meter</t>
  </si>
  <si>
    <t>aluminium frame production, low performance, for double glazing</t>
  </si>
  <si>
    <t>market for aluminium, wrought alloy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</si>
  <si>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</si>
  <si>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</si>
  <si>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</si>
  <si>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</si>
  <si>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</si>
  <si>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</si>
  <si>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</si>
  <si>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</si>
  <si>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</si>
  <si>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</si>
  <si>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</si>
  <si>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</si>
  <si>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</si>
  <si>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</si>
  <si>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</si>
  <si>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</si>
  <si>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section bar extrusion, aluminium</t>
  </si>
  <si>
    <t>59861677ddc454bbdd040d502d766dd4</t>
  </si>
  <si>
    <t>Quantity calculated according to ratio as defined in the Ecoinvent activity</t>
  </si>
  <si>
    <t>powder coating, aluminium sheet</t>
  </si>
  <si>
    <t>8ea5010caa99d7fc16f774d06411ff1c</t>
  </si>
  <si>
    <t>market for adhesive, for metal</t>
  </si>
  <si>
    <t>05b102998d3089e729c2360e2ec0d713</t>
  </si>
  <si>
    <t>extrusion, plastic film</t>
  </si>
  <si>
    <t>8985c979f8a6c1b5450b70e40bf2b053</t>
  </si>
  <si>
    <t>metal working factory construction</t>
  </si>
  <si>
    <t>3f20712e9fa2d6042c28feeb6743ea1c</t>
  </si>
  <si>
    <t>m³</t>
  </si>
  <si>
    <t>market for plywood</t>
  </si>
  <si>
    <t>468e4c66cdda883cc8691e0dda79bbd4</t>
  </si>
  <si>
    <t>aluminium frame production, high performance, for double glazing</t>
  </si>
  <si>
    <t>market for synthetic rubber</t>
  </si>
  <si>
    <t>06bd71af5ee15270a16eaa45c0b0bd18</t>
  </si>
  <si>
    <t>market for aluminium frame, low performance, for double glazing</t>
  </si>
  <si>
    <t>market for transport, freight, lorry, unspecified</t>
  </si>
  <si>
    <t>ton kilometer</t>
  </si>
  <si>
    <t>28643f94f6ef67cd8b1454a84fcf7fb3</t>
  </si>
  <si>
    <t>Wicona to Brussels Average 100km</t>
  </si>
  <si>
    <t>market for aluminium frame, high performance, for double glazing</t>
  </si>
  <si>
    <t>aluminium frame production, low performance, for single glazing</t>
  </si>
  <si>
    <t>market for aluminium frame, low performance, for single glazing</t>
  </si>
  <si>
    <t>aluminium frame production, high performance, for triple glazing</t>
  </si>
  <si>
    <t>market for aluminium frame, high performance, for triple glazing</t>
  </si>
  <si>
    <t>market for double glazing, lsg</t>
  </si>
  <si>
    <t>section bar rolling, steel</t>
  </si>
  <si>
    <t>market for steel, low-alloyed, hot rolled</t>
  </si>
  <si>
    <t>sheet rolling, steel</t>
  </si>
  <si>
    <t>fe4c40958e75f46a130e5768e02d158f</t>
  </si>
  <si>
    <t>28826bc14c9b071ceecf8d9cd567cfe6</t>
  </si>
  <si>
    <t>Production_cw_lowperf_SG</t>
  </si>
  <si>
    <t>curtain wall production, smart double glazing, high perf alu frame</t>
  </si>
  <si>
    <t>2b65df9ebf36515dbafaaf5a0833673a</t>
  </si>
  <si>
    <t>screen production, metalised blind fabric</t>
  </si>
  <si>
    <t>market for fibre, polyester</t>
  </si>
  <si>
    <t>93daa92d66c290c804747b5ac5e3ded9</t>
  </si>
  <si>
    <t>market for phosphorous chloride</t>
  </si>
  <si>
    <t>86788c779f35218b4e09d10afebefbf6</t>
  </si>
  <si>
    <t>market for polyurethane adhesive</t>
  </si>
  <si>
    <t>db4748bd8276b75c9bf7c9ce40707e00</t>
  </si>
  <si>
    <t>market for selective coat, aluminium sheet, nickel pigmented aluminium oxide</t>
  </si>
  <si>
    <t>c78f9e38fdacaa9b3b3a9aa39c8d82e1</t>
  </si>
  <si>
    <t>market for continuous dyeing, fibre, cotton</t>
  </si>
  <si>
    <t>e32e1f19db5cd8756f28bcdc1088b6c3</t>
  </si>
  <si>
    <t>LCI according to Vertilux EPD</t>
  </si>
  <si>
    <t>market for electronic component, active, unspecified</t>
  </si>
  <si>
    <t>83c1b04e31cd51ed45085097b825928e</t>
  </si>
  <si>
    <t>market for sheet rolling, steel</t>
  </si>
  <si>
    <t>88ff57abee3ee82d6ea118de271aebdd</t>
  </si>
  <si>
    <t>extrusion, plastic pipes</t>
  </si>
  <si>
    <t>1dace3ae96abb71bab013d0fc90b3e3a</t>
  </si>
  <si>
    <t>LCI according to oekobaudat, "Modular Automatic Drive System for Sliding Doors in the ES 200 product family", adapted to screens. Total weight = 6kg per unit of screen instead of 30kg.</t>
  </si>
  <si>
    <t>market for screen, metalised blind fabric</t>
  </si>
  <si>
    <t>thermal curtain production, sheep wool, metallised</t>
  </si>
  <si>
    <t>market for textile, non woven polyester</t>
  </si>
  <si>
    <t>2c7ef692f4aa9882d8b63ec626bef6cf</t>
  </si>
  <si>
    <t>LCI according to Isotiss Interview</t>
  </si>
  <si>
    <t>market for thermal curtain, sheep wool, metallised</t>
  </si>
  <si>
    <t>market for curtain wall, smart glazing, high perf alu frame</t>
  </si>
  <si>
    <t>market for curtain wall, triple glazing, two coatings, high perf alu frame</t>
  </si>
  <si>
    <t>curtain wall production, triple glazing, two coatings, high perf alu frame</t>
  </si>
  <si>
    <t>curtain wall production, double glazing, low perf alu frame</t>
  </si>
  <si>
    <t>market for curtain wall, double glazing, low perf alu frame</t>
  </si>
  <si>
    <t>curtain wall production, double glazing, coated, high perf alu frame</t>
  </si>
  <si>
    <t>market for curtain wall, double glazing, coated, high perf alu frame</t>
  </si>
  <si>
    <t>curtain wall production, single glazing, low perf alu frame</t>
  </si>
  <si>
    <t>market for curtain wall, single glazing, low perf alu frame</t>
  </si>
  <si>
    <t>curtain wall production, single glazing, coated, low perf alu frame</t>
  </si>
  <si>
    <t>market for curtain wall, single glazing, coated, low perf alu frame</t>
  </si>
  <si>
    <t>exldb_alu</t>
  </si>
  <si>
    <t>market for curtain wall, double glazing, two coatings, high perf alu frame</t>
  </si>
  <si>
    <t>curtain wall production, double glazing, two coatings, high perf alu frame</t>
  </si>
  <si>
    <t>commments</t>
  </si>
  <si>
    <t>LCI carried out according to data given by the firm ISOTISS for their product ISOTHERM.</t>
  </si>
  <si>
    <t>LCI carried out according to EPDs published in Germany by the firm Vertilux. Includes the equipment needed to motorise the shading system (system as defined on the website oekobaudat).</t>
  </si>
  <si>
    <t>production_frame_lowperf_dg</t>
  </si>
  <si>
    <t>be_Production_frame_lowperf_dg</t>
  </si>
  <si>
    <t>rer_market_aluminium_wrought_alloy</t>
  </si>
  <si>
    <t>market_frame_lowperf_dg</t>
  </si>
  <si>
    <t>be_production_frame_lowperf_dg</t>
  </si>
  <si>
    <t>be_market_frame_lowperf_dg</t>
  </si>
  <si>
    <t>production_frame_highperf_dg</t>
  </si>
  <si>
    <t>be_production_frame_highperf_dg</t>
  </si>
  <si>
    <t>market_frame_highperf_dg</t>
  </si>
  <si>
    <t>be_market_frame_highperf_dg</t>
  </si>
  <si>
    <t>production_frame_lowperf_sg</t>
  </si>
  <si>
    <t>be_production_frame_lowperf_sg</t>
  </si>
  <si>
    <t>market_frame_lowperf_sg</t>
  </si>
  <si>
    <t>be_market_frame_lowperf_sg</t>
  </si>
  <si>
    <t>production_frame_highperf_tg</t>
  </si>
  <si>
    <t>be_production_frame_highperf_tg</t>
  </si>
  <si>
    <t>market_frame_highperf_tg</t>
  </si>
  <si>
    <t>be_market_frame_highperf_tg</t>
  </si>
  <si>
    <t>market for single glazing, lsg</t>
  </si>
  <si>
    <t>be_market_sg_lsg</t>
  </si>
  <si>
    <t>be_production_cw_lowperf_sg</t>
  </si>
  <si>
    <t>be_market_cw_lowperf_sg</t>
  </si>
  <si>
    <t>market_cw_lowperf_sg</t>
  </si>
  <si>
    <t>production_cw_lowperf_sg_coated</t>
  </si>
  <si>
    <t>market for single glazing, lsg, coated</t>
  </si>
  <si>
    <t>be_market_sg_lsg_1coating</t>
  </si>
  <si>
    <t>be_production_cw_lowperf_sg_coated</t>
  </si>
  <si>
    <t>market_cw_lowperf_sg_coated</t>
  </si>
  <si>
    <t>be_market_cw_lowperf_sg_coated</t>
  </si>
  <si>
    <t>be_market_dg_lsg</t>
  </si>
  <si>
    <t>be_production_cw_lowperf_dg</t>
  </si>
  <si>
    <t>production_cw_lowperf_dg</t>
  </si>
  <si>
    <t>market_cw_lowperf_dg</t>
  </si>
  <si>
    <t>be_market_cw_lowperf_dg</t>
  </si>
  <si>
    <t>production_cw_highperf_dg_coated</t>
  </si>
  <si>
    <t>be_market_dg_lsg_1coating</t>
  </si>
  <si>
    <t>market for double glazing, lsg, coated</t>
  </si>
  <si>
    <t>be_production_cw_highperf_dg_coated</t>
  </si>
  <si>
    <t>be_market_cw_highperf_dg_coated</t>
  </si>
  <si>
    <t>market_cw_highperf_dg_coated</t>
  </si>
  <si>
    <t>be_market_dg_lsg_2coatings</t>
  </si>
  <si>
    <t>market for double glazing, lsg, two coatings</t>
  </si>
  <si>
    <t>production_cw_highperf_dg_2coatings</t>
  </si>
  <si>
    <t>be_production_cw_highperf_dg_2coatings</t>
  </si>
  <si>
    <t>be_market_cw_highperf_dg_2coatings</t>
  </si>
  <si>
    <t>market_cw_highperf_dg_2coatings</t>
  </si>
  <si>
    <t>be_market_tg_lsg_1coating</t>
  </si>
  <si>
    <t>market for triple glazing, lsg, coated</t>
  </si>
  <si>
    <t>be_production_cw_highperf_tg_1coating</t>
  </si>
  <si>
    <t>production_cw_highperf_tg_1coating</t>
  </si>
  <si>
    <t>curtain wall production, triple glazing, coated, high perf alu frame</t>
  </si>
  <si>
    <t>market_cw_highperf_tg_1coating</t>
  </si>
  <si>
    <t>be_market_cw_highperf_tg_1coating</t>
  </si>
  <si>
    <t>be_market_tg_lsg_2coatings</t>
  </si>
  <si>
    <t>be_production_cw_highperf_tg_2coatings</t>
  </si>
  <si>
    <t>be_market_cw_highperf_tg_2coatings</t>
  </si>
  <si>
    <t>production_cw_highperf_tg_2coatings</t>
  </si>
  <si>
    <t>market_cw_highperf_tg_2coatings</t>
  </si>
  <si>
    <t>market for triple glazing, lsg, two coatings</t>
  </si>
  <si>
    <t>be_market_smartg_dg</t>
  </si>
  <si>
    <t>production_cw_smartg</t>
  </si>
  <si>
    <t>be_production_cw_smartg_dg</t>
  </si>
  <si>
    <t>be_market_cw_smartg_dg</t>
  </si>
  <si>
    <t>market_cw_highperf_smartg</t>
  </si>
  <si>
    <t>prod_screen</t>
  </si>
  <si>
    <t>be_prod_screen</t>
  </si>
  <si>
    <t>market_screen</t>
  </si>
  <si>
    <t>be_market_screen</t>
  </si>
  <si>
    <t>prod_thermal_curtain</t>
  </si>
  <si>
    <t>be_prod_thermal_curtain</t>
  </si>
  <si>
    <t>market_thermal_curtain</t>
  </si>
  <si>
    <t>be_market_thermal_curtain</t>
  </si>
  <si>
    <t>market for curtain wall, triple glazing, coated, high perf alu frame</t>
  </si>
  <si>
    <t>market for smart glass, double glazing</t>
  </si>
  <si>
    <t>market for electricity, low voltage</t>
  </si>
  <si>
    <t>e9afdf474c494ac44701e8bea53a1f28</t>
  </si>
  <si>
    <t>heat production, natural gas, at boiler condensing modulating &gt;100kW</t>
  </si>
  <si>
    <t>megajoule</t>
  </si>
  <si>
    <t>Europe without Switzerland</t>
  </si>
  <si>
    <t>deecfcb7f97e73711df8990176bfcbb9</t>
  </si>
  <si>
    <t>formula</t>
  </si>
  <si>
    <t>Project parameters</t>
  </si>
  <si>
    <t>comment</t>
  </si>
  <si>
    <t>Database parameters</t>
  </si>
  <si>
    <t>MJ</t>
  </si>
  <si>
    <t>MJ, total use of energy (heating)</t>
  </si>
  <si>
    <t>MJ, total use of energy (hvac and lighting)</t>
  </si>
  <si>
    <t>years</t>
  </si>
  <si>
    <t>years, lifespan of the curtain wall</t>
  </si>
  <si>
    <t>use of curtain wall</t>
  </si>
  <si>
    <t>use_cw</t>
  </si>
  <si>
    <t>be_use_cw</t>
  </si>
  <si>
    <t>Is there an exterior shading device?</t>
  </si>
  <si>
    <t>Is there an interior thermal curtain?</t>
  </si>
  <si>
    <t>if = 1, use of a single glazed curtain wall, low perf alu frame</t>
  </si>
  <si>
    <t>if = 1, use of a single glazed curtain wall, coated, low perf alu frame</t>
  </si>
  <si>
    <t>if = 1, use of a double glazed curtain wall, low perf alu frame</t>
  </si>
  <si>
    <t>if = 1, use of a double glazed curtain wall, coated, high perf alu frame</t>
  </si>
  <si>
    <t>if = 1, use of a double glazed curtain wall, two coatings, high perf alu frame</t>
  </si>
  <si>
    <t>if = 1, use of a triple glazed curtain wall, coated, high perf alu frame</t>
  </si>
  <si>
    <t>if = 1, use of a triple glazed curtain wall, two coatings, high perf alu frame</t>
  </si>
  <si>
    <t>if = 1, use of a double glazed curtain wall, smart glass, high perf alu frame</t>
  </si>
  <si>
    <t>curtain wall, production</t>
  </si>
  <si>
    <t>production_cw</t>
  </si>
  <si>
    <t>be_production_cw</t>
  </si>
  <si>
    <t>use of glazed office building, hvac and lighting</t>
  </si>
  <si>
    <t>use_glazed_office_bldg</t>
  </si>
  <si>
    <t>be_use_glazed_office_bldg</t>
  </si>
  <si>
    <t>if = 1, use of a double glazed curtain wall, coated, krypton, high perf alu frame</t>
  </si>
  <si>
    <t>if = 1, use of a triple glazed curtain wall, two coatings, krypton, high perf alu frame</t>
  </si>
  <si>
    <t>if = 1, use of a triple glazed curtain wall, two coatings, xenon, high perf alu frame</t>
  </si>
  <si>
    <t>curtain wall production, double glazing, coated, krypton, high perf alu frame</t>
  </si>
  <si>
    <t>production_cw_highperf_dg_coated_krypton</t>
  </si>
  <si>
    <t>be_production_cw_highperf_dg_coated_krypton</t>
  </si>
  <si>
    <t>market for double glazing, lsg, coated, krypton</t>
  </si>
  <si>
    <t>be_market_dg_lsg_1coating_krypton</t>
  </si>
  <si>
    <t>market for curtain wall, double glazing, coated, krypton, high perf alu frame</t>
  </si>
  <si>
    <t>market_cw_highperf_dg_coated_krypton</t>
  </si>
  <si>
    <t>be_market_cw_highperf_dg_coated_krypton</t>
  </si>
  <si>
    <t>market for triple glazing, lsg, two coatings, krypton</t>
  </si>
  <si>
    <t>be_market_tg_lsg_2coatings_krypton</t>
  </si>
  <si>
    <t>curtain wall production, triple glazing, two coatings, krypton, high perf alu frame</t>
  </si>
  <si>
    <t>production_cw_highperf_tg_2coatings_krypton</t>
  </si>
  <si>
    <t>be_production_cw_highperf_tg_2coatings_krypton</t>
  </si>
  <si>
    <t>be_market_cw_highperf_tg_2coatings_krypton</t>
  </si>
  <si>
    <t>market_cw_highperf_tg_2coatings_krypton</t>
  </si>
  <si>
    <t>market for curtain wall, triple glazing, two coatings, krypton, high perf alu frame</t>
  </si>
  <si>
    <t>curtain wall production, triple glazing, two coatings, xenon, high perf alu frame</t>
  </si>
  <si>
    <t>production_cw_highperf_tg_2coatings_xenon</t>
  </si>
  <si>
    <t>market for triple glazing, lsg, two coatings, xenon</t>
  </si>
  <si>
    <t>be_market_tg_lsg_2coatings_xenon</t>
  </si>
  <si>
    <t>be_production_cw_highperf_tg_2coatings_xenon</t>
  </si>
  <si>
    <t>market for curtain wall, triple glazing, two coatings, xenon, high perf alu frame</t>
  </si>
  <si>
    <t>market_cw_highperf_tg_2coatings_xenon</t>
  </si>
  <si>
    <t>be_market_cw_highperf_tg_2coatings_xenon</t>
  </si>
  <si>
    <t>aluminium frame production, for closed cavity facade</t>
  </si>
  <si>
    <t>production_frame_ccf</t>
  </si>
  <si>
    <t>be_production_frame_ccf</t>
  </si>
  <si>
    <t>Frame_CCF, per linear meter of frame</t>
  </si>
  <si>
    <t>Quantity calculated according to ratio as defined in the Ecoinvent activity for triple glazing, then multiplied by 2 for CCF (conservative as aluminium frame represent 3.5 times the mass of triple glazing frame)</t>
  </si>
  <si>
    <t>Quantity calculated according to CCF detail drawings</t>
  </si>
  <si>
    <t>market for aluminium frame, for closed cavity facade</t>
  </si>
  <si>
    <t>market_frame_ccf</t>
  </si>
  <si>
    <t>be_market_frame_ccf</t>
  </si>
  <si>
    <t>curtain wall production, ccf</t>
  </si>
  <si>
    <t>production_cw_ccf</t>
  </si>
  <si>
    <t>be_production_cw_ccf</t>
  </si>
  <si>
    <t>be_market_cw_ccf</t>
  </si>
  <si>
    <t>market for curtain wall, ccf</t>
  </si>
  <si>
    <t>market_cw_ccf</t>
  </si>
  <si>
    <t>if = 1, use of a closed cavity facade system</t>
  </si>
  <si>
    <t>if = 1, use of a double glazing, vacuum, high perf alu frame</t>
  </si>
  <si>
    <t>market for double glazing, lsg, vacuum</t>
  </si>
  <si>
    <t>be_market_dg_lsg_vacuum</t>
  </si>
  <si>
    <t>curtain wall production, vacuum double glazing, coated, high perf alu frame</t>
  </si>
  <si>
    <t>be_production_cw_dg_vacuum</t>
  </si>
  <si>
    <t>production_cw_dg_vacuum</t>
  </si>
  <si>
    <t>be_market_cw_dg_vacuum</t>
  </si>
  <si>
    <t>market for curtain wall, vacuum double glazing, coated, high perf alu frame</t>
  </si>
  <si>
    <t>market_cw_dg_vacuum</t>
  </si>
  <si>
    <t>curtain wall production, double skin facade</t>
  </si>
  <si>
    <t>production_cw_dsf</t>
  </si>
  <si>
    <t>be_production_cw_dsf</t>
  </si>
  <si>
    <t>be_market_cw_dsf</t>
  </si>
  <si>
    <t>market_cw_dsf</t>
  </si>
  <si>
    <t>market for curtain wall, double skin facade</t>
  </si>
  <si>
    <t>if = 1, use of a double skin facade</t>
  </si>
  <si>
    <t>param_natural_gas</t>
  </si>
  <si>
    <t>param_elec_use</t>
  </si>
  <si>
    <t>param_lifespan</t>
  </si>
  <si>
    <t>param_thermal_curtain</t>
  </si>
  <si>
    <t>param_sg</t>
  </si>
  <si>
    <t>param_sg_coated</t>
  </si>
  <si>
    <t>param_dg_coated</t>
  </si>
  <si>
    <t>param_dg_coated_krypton</t>
  </si>
  <si>
    <t>param_dg_2coatings</t>
  </si>
  <si>
    <t>param_tg_coated</t>
  </si>
  <si>
    <t>param_tg_2coatings</t>
  </si>
  <si>
    <t>param_tg_2coatings_krypton</t>
  </si>
  <si>
    <t>param_ccf</t>
  </si>
  <si>
    <t>param_dg_vacuum</t>
  </si>
  <si>
    <t>param_dg_smart</t>
  </si>
  <si>
    <t>param_dsf</t>
  </si>
  <si>
    <t>param_dg</t>
  </si>
  <si>
    <t>param_elec_use *  param_lifespan</t>
  </si>
  <si>
    <t>param_natural_gas *  param_lifespan</t>
  </si>
  <si>
    <t>param_tg_2coatings_xenon</t>
  </si>
  <si>
    <t>curtain wall, maintenance</t>
  </si>
  <si>
    <t>maintenance_cw</t>
  </si>
  <si>
    <t>be_maintenance_cw</t>
  </si>
  <si>
    <t>market for silicone product</t>
  </si>
  <si>
    <t>bd642d4e6750aff6fc1f8e728f7fde41</t>
  </si>
  <si>
    <t>epdm_density</t>
  </si>
  <si>
    <t>kg/m³</t>
  </si>
  <si>
    <t>section: 365 mm². See dwg</t>
  </si>
  <si>
    <t>section: 450 mm². See dwg</t>
  </si>
  <si>
    <t>section: 520 mm². See dwg</t>
  </si>
  <si>
    <t>section: 1300 mm². See dwg</t>
  </si>
  <si>
    <t>section: 4450 mm². See dwg</t>
  </si>
  <si>
    <t>alu_density</t>
  </si>
  <si>
    <t>section: 1115 mm². See dwg</t>
  </si>
  <si>
    <t>section: 1170 mm². See dwg</t>
  </si>
  <si>
    <t>section: 1275 mm². See dwg</t>
  </si>
  <si>
    <t>section: 150 mm². See dwg</t>
  </si>
  <si>
    <t>market for tempered safety glass, coated</t>
  </si>
  <si>
    <t>be_market_tsg_coated</t>
  </si>
  <si>
    <t>market for waste rubber, unspecified</t>
  </si>
  <si>
    <t>21eb7923eb60fa8289ce975ea8696cdd</t>
  </si>
  <si>
    <t>m_silicone</t>
  </si>
  <si>
    <t>silicone_density</t>
  </si>
  <si>
    <t>100mm²</t>
  </si>
  <si>
    <t>used sealing</t>
  </si>
  <si>
    <t>section: 100mm²</t>
  </si>
  <si>
    <t>market for used curtain wall, aluminium frame, low performance, for double glazing</t>
  </si>
  <si>
    <t>exldb_cw_EoL</t>
  </si>
  <si>
    <t>BE_market_eol_cw_lowperf_dg</t>
  </si>
  <si>
    <t>curtain wall, dismantling, old double glazing</t>
  </si>
  <si>
    <t>BE_dismantling_cw_old_dg</t>
  </si>
  <si>
    <t>dismantling_cw_old_dg</t>
  </si>
  <si>
    <t>market for used curtain wall, double skin facade system</t>
  </si>
  <si>
    <t>-param_dsf</t>
  </si>
  <si>
    <t>-param_sg</t>
  </si>
  <si>
    <t>-param_sg_coated</t>
  </si>
  <si>
    <t>-param_dg</t>
  </si>
  <si>
    <t>-param_dg_coated</t>
  </si>
  <si>
    <t>-param_dg_coated_krypton</t>
  </si>
  <si>
    <t>-param_dg_2coatings</t>
  </si>
  <si>
    <t>-param_tg_coated</t>
  </si>
  <si>
    <t>-param_tg_2coatings</t>
  </si>
  <si>
    <t>-param_tg_2coatings_krypton</t>
  </si>
  <si>
    <t>-param_tg_2coatings_xenon</t>
  </si>
  <si>
    <t>-param_ccf</t>
  </si>
  <si>
    <t>-param_dg_vacuum</t>
  </si>
  <si>
    <t>-param_dg_smart</t>
  </si>
  <si>
    <t>market for used curtain wall, aluminium frame, smart double glazing</t>
  </si>
  <si>
    <t>curtain wall, end of life</t>
  </si>
  <si>
    <t>eol_cw</t>
  </si>
  <si>
    <t>be_eol_cw</t>
  </si>
  <si>
    <t>market for used curtain wall, aluminium frame, vacuum double glazing</t>
  </si>
  <si>
    <t>market for used curtain wall, closed cavity facade system</t>
  </si>
  <si>
    <t>market for used curtain wall, aluminium frame, high performance, for triple glazing</t>
  </si>
  <si>
    <t>market for used curtain wall, aluminium frame, high performance, for double glazing</t>
  </si>
  <si>
    <t>market for used curtain wall, aluminium frame, low performance, for single glazing</t>
  </si>
  <si>
    <t>param_ext_shdg_device</t>
  </si>
  <si>
    <t>param_int_shdg_device</t>
  </si>
  <si>
    <t>Is there an interior shading device?</t>
  </si>
  <si>
    <t>param_ext_shdg_device + param_int_shdg_device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</si>
</sst>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0" xfId="0" applyFont="1"/>
    <xf numFmtId="1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sheetPr codeName="Sheet1"/>
  <dimension ref="A1:H81"/>
  <sheetViews>
    <sheetView workbookViewId="0">
      <selection activeCell="N17" sqref="N17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10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7"/>
      <c r="F12" s="6"/>
      <c r="G12" s="6"/>
      <c r="H12" s="6"/>
    </row>
    <row r="13" spans="1:8" x14ac:dyDescent="0.25">
      <c r="C13" s="7" t="s">
        <v>9</v>
      </c>
      <c r="D13" s="8" t="s">
        <v>10</v>
      </c>
      <c r="E13" s="10" t="s">
        <v>11</v>
      </c>
    </row>
    <row r="14" spans="1:8" x14ac:dyDescent="0.25">
      <c r="C14" t="s">
        <v>80</v>
      </c>
      <c r="D14" s="11" t="s">
        <v>12</v>
      </c>
      <c r="E14" s="26" t="s">
        <v>82</v>
      </c>
    </row>
    <row r="15" spans="1:8" x14ac:dyDescent="0.25">
      <c r="C15" t="s">
        <v>81</v>
      </c>
      <c r="D15" s="11" t="s">
        <v>12</v>
      </c>
      <c r="E15" s="26" t="s">
        <v>83</v>
      </c>
    </row>
    <row r="16" spans="1:8" x14ac:dyDescent="0.25">
      <c r="C16" t="s">
        <v>17</v>
      </c>
      <c r="D16" s="9" t="s">
        <v>12</v>
      </c>
      <c r="E16" s="26" t="s">
        <v>20</v>
      </c>
    </row>
    <row r="17" spans="3:8" x14ac:dyDescent="0.25">
      <c r="C17" t="s">
        <v>18</v>
      </c>
      <c r="D17" s="9" t="s">
        <v>12</v>
      </c>
      <c r="E17" s="26" t="s">
        <v>21</v>
      </c>
    </row>
    <row r="18" spans="3:8" x14ac:dyDescent="0.25">
      <c r="C18" t="s">
        <v>19</v>
      </c>
      <c r="D18" t="s">
        <v>12</v>
      </c>
      <c r="E18" s="26" t="s">
        <v>22</v>
      </c>
    </row>
    <row r="19" spans="3:8" x14ac:dyDescent="0.25">
      <c r="C19" t="s">
        <v>25</v>
      </c>
      <c r="D19" t="s">
        <v>26</v>
      </c>
      <c r="E19" s="26" t="s">
        <v>27</v>
      </c>
    </row>
    <row r="20" spans="3:8" x14ac:dyDescent="0.25">
      <c r="C20" t="s">
        <v>15</v>
      </c>
      <c r="D20" s="9" t="s">
        <v>13</v>
      </c>
      <c r="E20" s="26" t="s">
        <v>23</v>
      </c>
    </row>
    <row r="21" spans="3:8" x14ac:dyDescent="0.25">
      <c r="C21" t="s">
        <v>16</v>
      </c>
      <c r="D21" s="9" t="s">
        <v>13</v>
      </c>
      <c r="E21" s="26" t="s">
        <v>24</v>
      </c>
    </row>
    <row r="22" spans="3:8" x14ac:dyDescent="0.25">
      <c r="C22" t="s">
        <v>28</v>
      </c>
      <c r="D22" s="9" t="s">
        <v>13</v>
      </c>
      <c r="E22" s="26" t="s">
        <v>29</v>
      </c>
    </row>
    <row r="23" spans="3:8" x14ac:dyDescent="0.25">
      <c r="C23" t="s">
        <v>76</v>
      </c>
      <c r="D23" s="11" t="s">
        <v>12</v>
      </c>
      <c r="E23" s="26" t="s">
        <v>77</v>
      </c>
    </row>
    <row r="24" spans="3:8" x14ac:dyDescent="0.25">
      <c r="D24" s="11"/>
      <c r="E24" s="26"/>
    </row>
    <row r="26" spans="3:8" x14ac:dyDescent="0.25">
      <c r="C26" s="5" t="s">
        <v>78</v>
      </c>
      <c r="D26" s="6"/>
      <c r="E26" s="27"/>
      <c r="F26" s="6"/>
      <c r="G26" s="6"/>
      <c r="H26" s="6"/>
    </row>
    <row r="27" spans="3:8" x14ac:dyDescent="0.25">
      <c r="C27" s="7" t="s">
        <v>9</v>
      </c>
      <c r="D27" s="12" t="s">
        <v>14</v>
      </c>
      <c r="E27" s="10" t="s">
        <v>10</v>
      </c>
      <c r="F27" s="7" t="s">
        <v>11</v>
      </c>
      <c r="G27" s="7"/>
      <c r="H27" s="7"/>
    </row>
    <row r="28" spans="3:8" x14ac:dyDescent="0.25">
      <c r="C28" t="s">
        <v>80</v>
      </c>
      <c r="D28">
        <v>2.35</v>
      </c>
      <c r="E28" s="10" t="s">
        <v>12</v>
      </c>
      <c r="F28" s="7"/>
      <c r="G28" s="7"/>
      <c r="H28" s="7"/>
    </row>
    <row r="29" spans="3:8" x14ac:dyDescent="0.25">
      <c r="C29" t="s">
        <v>81</v>
      </c>
      <c r="D29">
        <v>1.5</v>
      </c>
      <c r="E29" s="10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10" t="s">
        <v>12</v>
      </c>
      <c r="F30" s="10"/>
      <c r="G30" s="7"/>
      <c r="H30" s="7"/>
    </row>
    <row r="31" spans="3:8" x14ac:dyDescent="0.25">
      <c r="C31" t="s">
        <v>84</v>
      </c>
      <c r="D31">
        <f>D29*D28</f>
        <v>3.5250000000000004</v>
      </c>
      <c r="E31" s="10" t="s">
        <v>26</v>
      </c>
      <c r="F31" s="10"/>
      <c r="G31" s="7"/>
      <c r="H31" s="7"/>
    </row>
    <row r="32" spans="3:8" x14ac:dyDescent="0.25">
      <c r="C32" t="s">
        <v>17</v>
      </c>
      <c r="D32">
        <v>2.2999999999999998</v>
      </c>
      <c r="E32" s="10" t="s">
        <v>12</v>
      </c>
      <c r="F32" s="10"/>
      <c r="G32" s="7"/>
      <c r="H32" s="7"/>
    </row>
    <row r="33" spans="3:8" x14ac:dyDescent="0.25">
      <c r="C33" t="s">
        <v>18</v>
      </c>
      <c r="D33">
        <v>1.45</v>
      </c>
      <c r="E33" s="10" t="s">
        <v>12</v>
      </c>
      <c r="F33" s="10"/>
      <c r="G33" s="7"/>
      <c r="H33" s="7"/>
    </row>
    <row r="34" spans="3:8" x14ac:dyDescent="0.25">
      <c r="C34" s="17" t="s">
        <v>25</v>
      </c>
      <c r="D34" s="17">
        <f>D33*D32</f>
        <v>3.3349999999999995</v>
      </c>
      <c r="E34" s="29" t="s">
        <v>26</v>
      </c>
      <c r="F34" s="10"/>
      <c r="G34" s="7"/>
      <c r="H34" s="7"/>
    </row>
    <row r="35" spans="3:8" x14ac:dyDescent="0.25">
      <c r="C35" s="17" t="s">
        <v>76</v>
      </c>
      <c r="D35" s="17">
        <f>D29*2+D28*2</f>
        <v>7.7</v>
      </c>
      <c r="E35" s="29" t="s">
        <v>12</v>
      </c>
    </row>
    <row r="36" spans="3:8" x14ac:dyDescent="0.25">
      <c r="C36" t="s">
        <v>362</v>
      </c>
      <c r="D36">
        <v>1500</v>
      </c>
      <c r="E36" s="10" t="s">
        <v>363</v>
      </c>
    </row>
    <row r="37" spans="3:8" x14ac:dyDescent="0.25">
      <c r="C37" t="s">
        <v>369</v>
      </c>
      <c r="D37">
        <v>2700</v>
      </c>
      <c r="E37" s="10" t="s">
        <v>363</v>
      </c>
    </row>
    <row r="38" spans="3:8" x14ac:dyDescent="0.25">
      <c r="C38" t="s">
        <v>379</v>
      </c>
      <c r="D38">
        <v>1500</v>
      </c>
      <c r="E38" s="10" t="s">
        <v>363</v>
      </c>
    </row>
    <row r="40" spans="3:8" x14ac:dyDescent="0.25">
      <c r="C40" s="5" t="s">
        <v>79</v>
      </c>
      <c r="D40" s="6"/>
      <c r="E40" s="27"/>
      <c r="F40" s="6"/>
      <c r="G40" s="6"/>
      <c r="H40" s="6"/>
    </row>
    <row r="41" spans="3:8" x14ac:dyDescent="0.25">
      <c r="C41" s="7" t="s">
        <v>9</v>
      </c>
      <c r="D41" s="12" t="s">
        <v>14</v>
      </c>
      <c r="E41" s="10" t="s">
        <v>10</v>
      </c>
      <c r="F41" s="7" t="s">
        <v>11</v>
      </c>
      <c r="G41" s="7"/>
      <c r="H41" s="7"/>
    </row>
    <row r="42" spans="3:8" x14ac:dyDescent="0.25">
      <c r="C42" s="17" t="s">
        <v>25</v>
      </c>
      <c r="D42" s="28">
        <f>D34/D31</f>
        <v>0.94609929078014166</v>
      </c>
      <c r="E42" s="29" t="s">
        <v>26</v>
      </c>
      <c r="F42" s="10" t="s">
        <v>85</v>
      </c>
      <c r="G42" s="7"/>
      <c r="H42" s="7"/>
    </row>
    <row r="43" spans="3:8" x14ac:dyDescent="0.25">
      <c r="C43" s="17" t="s">
        <v>76</v>
      </c>
      <c r="D43" s="28">
        <f>D35/D31</f>
        <v>2.1843971631205674</v>
      </c>
      <c r="E43" s="29" t="s">
        <v>26</v>
      </c>
      <c r="F43" s="10" t="s">
        <v>86</v>
      </c>
      <c r="G43" s="7"/>
      <c r="H43" s="7"/>
    </row>
    <row r="44" spans="3:8" x14ac:dyDescent="0.25">
      <c r="D44" s="14"/>
      <c r="F44" s="10"/>
      <c r="G44" s="7"/>
      <c r="H44" s="7"/>
    </row>
    <row r="46" spans="3:8" x14ac:dyDescent="0.25">
      <c r="C46" s="5" t="s">
        <v>87</v>
      </c>
      <c r="D46" s="6"/>
      <c r="E46" s="27"/>
      <c r="F46" s="6"/>
      <c r="G46" s="6"/>
      <c r="H46" s="6"/>
    </row>
    <row r="47" spans="3:8" x14ac:dyDescent="0.25">
      <c r="C47" s="7" t="s">
        <v>9</v>
      </c>
      <c r="D47" s="12" t="s">
        <v>14</v>
      </c>
      <c r="E47" s="10" t="s">
        <v>10</v>
      </c>
      <c r="F47" s="7" t="s">
        <v>11</v>
      </c>
    </row>
    <row r="48" spans="3:8" x14ac:dyDescent="0.25">
      <c r="C48" t="s">
        <v>15</v>
      </c>
      <c r="D48" s="14">
        <f>1115/1000000*D37*1.1</f>
        <v>3.3115500000000009</v>
      </c>
      <c r="E48" s="10" t="s">
        <v>13</v>
      </c>
      <c r="F48" t="s">
        <v>370</v>
      </c>
    </row>
    <row r="49" spans="3:8" x14ac:dyDescent="0.25">
      <c r="C49" t="s">
        <v>28</v>
      </c>
      <c r="D49" s="30">
        <f>150/1000000</f>
        <v>1.4999999999999999E-4</v>
      </c>
      <c r="E49" s="10" t="s">
        <v>103</v>
      </c>
      <c r="F49" t="s">
        <v>373</v>
      </c>
    </row>
    <row r="50" spans="3:8" x14ac:dyDescent="0.25">
      <c r="C50" t="s">
        <v>28</v>
      </c>
      <c r="D50" s="14">
        <f>150/1000*0.6</f>
        <v>0.09</v>
      </c>
      <c r="E50" s="10" t="s">
        <v>13</v>
      </c>
    </row>
    <row r="51" spans="3:8" x14ac:dyDescent="0.25">
      <c r="C51" t="s">
        <v>378</v>
      </c>
      <c r="D51" s="13">
        <f>100/1000000*D38</f>
        <v>0.15</v>
      </c>
      <c r="E51" s="10" t="s">
        <v>13</v>
      </c>
      <c r="F51" t="s">
        <v>382</v>
      </c>
    </row>
    <row r="53" spans="3:8" x14ac:dyDescent="0.25">
      <c r="C53" s="5" t="s">
        <v>88</v>
      </c>
      <c r="D53" s="6"/>
      <c r="E53" s="27"/>
      <c r="F53" s="6"/>
      <c r="G53" s="6"/>
      <c r="H53" s="6"/>
    </row>
    <row r="54" spans="3:8" x14ac:dyDescent="0.25">
      <c r="C54" s="7" t="s">
        <v>9</v>
      </c>
      <c r="D54" s="12" t="s">
        <v>14</v>
      </c>
      <c r="E54" s="10" t="s">
        <v>10</v>
      </c>
      <c r="F54" s="7" t="s">
        <v>11</v>
      </c>
    </row>
    <row r="55" spans="3:8" x14ac:dyDescent="0.25">
      <c r="C55" t="s">
        <v>15</v>
      </c>
      <c r="D55" s="14">
        <f>1115/1000000*D37*1.1</f>
        <v>3.3115500000000009</v>
      </c>
      <c r="E55" s="10" t="s">
        <v>13</v>
      </c>
      <c r="F55" t="s">
        <v>370</v>
      </c>
    </row>
    <row r="56" spans="3:8" x14ac:dyDescent="0.25">
      <c r="C56" t="s">
        <v>16</v>
      </c>
      <c r="D56" s="14">
        <f>365/1000000*D36</f>
        <v>0.54749999999999999</v>
      </c>
      <c r="E56" s="10" t="s">
        <v>13</v>
      </c>
      <c r="F56" t="s">
        <v>364</v>
      </c>
    </row>
    <row r="58" spans="3:8" x14ac:dyDescent="0.25">
      <c r="D58" s="13"/>
    </row>
    <row r="59" spans="3:8" x14ac:dyDescent="0.25">
      <c r="C59" s="5" t="s">
        <v>89</v>
      </c>
      <c r="D59" s="6"/>
      <c r="E59" s="27"/>
      <c r="F59" s="6"/>
      <c r="G59" s="6"/>
      <c r="H59" s="6"/>
    </row>
    <row r="60" spans="3:8" x14ac:dyDescent="0.25">
      <c r="C60" s="7" t="s">
        <v>9</v>
      </c>
      <c r="D60" s="12" t="s">
        <v>14</v>
      </c>
      <c r="E60" s="10" t="s">
        <v>10</v>
      </c>
      <c r="F60" s="7" t="s">
        <v>11</v>
      </c>
    </row>
    <row r="61" spans="3:8" x14ac:dyDescent="0.25">
      <c r="C61" t="s">
        <v>15</v>
      </c>
      <c r="D61" s="14">
        <f>1170/1000000*D37*1.1</f>
        <v>3.4749000000000008</v>
      </c>
      <c r="E61" s="10" t="s">
        <v>13</v>
      </c>
      <c r="F61" t="s">
        <v>371</v>
      </c>
    </row>
    <row r="62" spans="3:8" x14ac:dyDescent="0.25">
      <c r="C62" t="s">
        <v>28</v>
      </c>
      <c r="D62" s="30">
        <f>150/1000000</f>
        <v>1.4999999999999999E-4</v>
      </c>
      <c r="E62" s="10" t="s">
        <v>103</v>
      </c>
      <c r="F62" t="s">
        <v>373</v>
      </c>
    </row>
    <row r="63" spans="3:8" x14ac:dyDescent="0.25">
      <c r="C63" t="s">
        <v>28</v>
      </c>
      <c r="D63" s="14">
        <f>150/1000*0.6</f>
        <v>0.09</v>
      </c>
      <c r="E63" s="10" t="s">
        <v>13</v>
      </c>
    </row>
    <row r="64" spans="3:8" x14ac:dyDescent="0.25">
      <c r="C64" t="s">
        <v>378</v>
      </c>
      <c r="D64" s="13">
        <f>100/1000000*D38</f>
        <v>0.15</v>
      </c>
      <c r="E64" s="10" t="s">
        <v>13</v>
      </c>
      <c r="F64" t="s">
        <v>382</v>
      </c>
    </row>
    <row r="66" spans="3:8" x14ac:dyDescent="0.25">
      <c r="C66" s="5" t="s">
        <v>90</v>
      </c>
      <c r="D66" s="6"/>
      <c r="E66" s="27"/>
      <c r="F66" s="6"/>
      <c r="G66" s="6"/>
      <c r="H66" s="6"/>
    </row>
    <row r="67" spans="3:8" x14ac:dyDescent="0.25">
      <c r="C67" s="7" t="s">
        <v>9</v>
      </c>
      <c r="D67" s="12" t="s">
        <v>14</v>
      </c>
      <c r="E67" s="10" t="s">
        <v>10</v>
      </c>
      <c r="F67" s="7" t="s">
        <v>11</v>
      </c>
    </row>
    <row r="68" spans="3:8" x14ac:dyDescent="0.25">
      <c r="C68" t="s">
        <v>15</v>
      </c>
      <c r="D68" s="14">
        <f>1170/1000000*D37*1.1</f>
        <v>3.4749000000000008</v>
      </c>
      <c r="E68" s="10" t="s">
        <v>13</v>
      </c>
      <c r="F68" t="s">
        <v>371</v>
      </c>
    </row>
    <row r="69" spans="3:8" x14ac:dyDescent="0.25">
      <c r="C69" t="s">
        <v>16</v>
      </c>
      <c r="D69" s="14">
        <f>450/1000000*D36</f>
        <v>0.67499999999999993</v>
      </c>
      <c r="E69" s="10" t="s">
        <v>13</v>
      </c>
      <c r="F69" t="s">
        <v>365</v>
      </c>
    </row>
    <row r="72" spans="3:8" x14ac:dyDescent="0.25">
      <c r="C72" s="5" t="s">
        <v>91</v>
      </c>
      <c r="D72" s="6"/>
      <c r="E72" s="27"/>
      <c r="F72" s="6"/>
      <c r="G72" s="6"/>
      <c r="H72" s="6"/>
    </row>
    <row r="73" spans="3:8" x14ac:dyDescent="0.25">
      <c r="C73" s="7" t="s">
        <v>9</v>
      </c>
      <c r="D73" s="12" t="s">
        <v>14</v>
      </c>
      <c r="E73" s="10" t="s">
        <v>10</v>
      </c>
      <c r="F73" s="7" t="s">
        <v>11</v>
      </c>
    </row>
    <row r="74" spans="3:8" x14ac:dyDescent="0.25">
      <c r="C74" t="s">
        <v>15</v>
      </c>
      <c r="D74" s="14">
        <f>1275/1000000*D37*1.1</f>
        <v>3.7867500000000005</v>
      </c>
      <c r="E74" s="10" t="s">
        <v>13</v>
      </c>
      <c r="F74" t="s">
        <v>372</v>
      </c>
    </row>
    <row r="75" spans="3:8" x14ac:dyDescent="0.25">
      <c r="C75" t="s">
        <v>16</v>
      </c>
      <c r="D75" s="14">
        <f>520/1000000*D36</f>
        <v>0.77999999999999992</v>
      </c>
      <c r="E75" s="10" t="s">
        <v>13</v>
      </c>
      <c r="F75" t="s">
        <v>366</v>
      </c>
    </row>
    <row r="78" spans="3:8" x14ac:dyDescent="0.25">
      <c r="C78" s="5" t="s">
        <v>308</v>
      </c>
      <c r="D78" s="6"/>
      <c r="E78" s="27"/>
      <c r="F78" s="6"/>
      <c r="G78" s="6"/>
      <c r="H78" s="6"/>
    </row>
    <row r="79" spans="3:8" x14ac:dyDescent="0.25">
      <c r="C79" s="7" t="s">
        <v>9</v>
      </c>
      <c r="D79" s="12" t="s">
        <v>14</v>
      </c>
      <c r="E79" s="10" t="s">
        <v>10</v>
      </c>
      <c r="F79" s="7" t="s">
        <v>11</v>
      </c>
    </row>
    <row r="80" spans="3:8" x14ac:dyDescent="0.25">
      <c r="C80" t="s">
        <v>15</v>
      </c>
      <c r="D80" s="14">
        <f>4450/1000000*D37*1.1</f>
        <v>13.216500000000002</v>
      </c>
      <c r="E80" s="10" t="s">
        <v>13</v>
      </c>
      <c r="F80" t="s">
        <v>368</v>
      </c>
    </row>
    <row r="81" spans="3:6" x14ac:dyDescent="0.25">
      <c r="C81" t="s">
        <v>16</v>
      </c>
      <c r="D81" s="14">
        <f>1300/1000000*D36</f>
        <v>1.95</v>
      </c>
      <c r="E81" s="10" t="s">
        <v>13</v>
      </c>
      <c r="F81" t="s">
        <v>367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683-9AFB-4AEA-94EC-F092DBE99B10}">
  <dimension ref="A1:O20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Hypothesis!D80</f>
        <v>13.216500000000002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12.555675000000001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310</v>
      </c>
    </row>
    <row r="14" spans="1:15" x14ac:dyDescent="0.25">
      <c r="A14" t="s">
        <v>95</v>
      </c>
      <c r="B14" s="13">
        <v>1.22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310</v>
      </c>
    </row>
    <row r="15" spans="1:15" x14ac:dyDescent="0.25">
      <c r="A15" t="s">
        <v>61</v>
      </c>
      <c r="B15" s="13">
        <f>0.27*2</f>
        <v>0.54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309</v>
      </c>
    </row>
    <row r="16" spans="1:15" x14ac:dyDescent="0.25">
      <c r="A16" t="s">
        <v>97</v>
      </c>
      <c r="B16" s="13">
        <f>0.03*2</f>
        <v>0.06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309</v>
      </c>
    </row>
    <row r="17" spans="1:15" x14ac:dyDescent="0.25">
      <c r="A17" t="s">
        <v>99</v>
      </c>
      <c r="B17" s="13">
        <f>B16</f>
        <v>0.06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309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310</v>
      </c>
    </row>
    <row r="19" spans="1:15" x14ac:dyDescent="0.25">
      <c r="A19" t="s">
        <v>107</v>
      </c>
      <c r="B19" s="21">
        <f>Hypothesis!D81</f>
        <v>1.95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305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307</v>
      </c>
      <c r="O2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312-B447-4D00-8404-661D1F4851DF}">
  <dimension ref="A1:O14"/>
  <sheetViews>
    <sheetView workbookViewId="0">
      <selection activeCell="B12" sqref="B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307</v>
      </c>
      <c r="O12" s="24"/>
    </row>
    <row r="13" spans="1:15" x14ac:dyDescent="0.25">
      <c r="A13" t="s">
        <v>110</v>
      </c>
      <c r="B13" s="25">
        <f>(Hypothesis!D80+Hypothesis!D81)/1000*100</f>
        <v>1.5166500000000001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311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313</v>
      </c>
      <c r="O1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5F8-3EDD-4D05-9D9C-B23E0A70F8DF}">
  <sheetPr codeName="Sheet10"/>
  <dimension ref="A1:O17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188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189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190</v>
      </c>
      <c r="O17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E15-CD0E-480B-9B67-9ECE62EADEBB}">
  <sheetPr codeName="Sheet12"/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190</v>
      </c>
      <c r="O12" s="24"/>
    </row>
    <row r="13" spans="1:15" s="18" customFormat="1" x14ac:dyDescent="0.25">
      <c r="A13" s="18" t="s">
        <v>161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191</v>
      </c>
      <c r="O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EB33-B84B-4452-8055-C7C71A1D25D6}">
  <sheetPr codeName="Sheet13"/>
  <dimension ref="A1:O17"/>
  <sheetViews>
    <sheetView workbookViewId="0">
      <selection activeCell="B1" sqref="B1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194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195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162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196</v>
      </c>
      <c r="O17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B50-E570-4CCD-8A05-DAD769FEA798}">
  <sheetPr codeName="Sheet22"/>
  <dimension ref="A1:O13"/>
  <sheetViews>
    <sheetView workbookViewId="0"/>
  </sheetViews>
  <sheetFormatPr defaultColWidth="8.85546875" defaultRowHeight="15" x14ac:dyDescent="0.25"/>
  <cols>
    <col min="1" max="1" width="67.570312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196</v>
      </c>
      <c r="O12" s="24"/>
    </row>
    <row r="13" spans="1:15" s="18" customFormat="1" x14ac:dyDescent="0.25">
      <c r="A13" s="18" t="s">
        <v>163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198</v>
      </c>
      <c r="O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178-8071-4F4E-97EF-EE6F14951C85}">
  <sheetPr codeName="Sheet14"/>
  <dimension ref="A1:O19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175</v>
      </c>
      <c r="O12" s="24"/>
    </row>
    <row r="13" spans="1:15" s="18" customFormat="1" x14ac:dyDescent="0.25">
      <c r="A13" s="18" t="s">
        <v>119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200</v>
      </c>
      <c r="O17" s="24"/>
    </row>
    <row r="19" spans="1:15" x14ac:dyDescent="0.25">
      <c r="B19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03FD-3226-49A8-8D97-652D2557EEC0}">
  <sheetPr codeName="Sheet15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200</v>
      </c>
      <c r="O12" s="24"/>
    </row>
    <row r="13" spans="1:15" s="18" customFormat="1" x14ac:dyDescent="0.25">
      <c r="A13" s="18" t="s">
        <v>157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203</v>
      </c>
      <c r="O13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2D88-FEA6-4712-A935-7DD3326E54C0}">
  <sheetPr codeName="Sheet18"/>
  <dimension ref="A1:O17"/>
  <sheetViews>
    <sheetView workbookViewId="0">
      <selection activeCell="B13" sqref="B1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158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207</v>
      </c>
      <c r="O17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7BB-6E40-496F-A139-6FA0F9C45081}">
  <sheetPr codeName="Sheet19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207</v>
      </c>
      <c r="O12" s="24"/>
    </row>
    <row r="13" spans="1:15" s="18" customFormat="1" x14ac:dyDescent="0.25">
      <c r="A13" s="18" t="s">
        <v>159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208</v>
      </c>
      <c r="O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sheetPr codeName="Sheet2"/>
  <dimension ref="A1:O52"/>
  <sheetViews>
    <sheetView tabSelected="1" topLeftCell="A3" workbookViewId="0">
      <selection activeCell="J18" sqref="J18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 t="s">
        <v>31</v>
      </c>
    </row>
    <row r="2" spans="1:15" ht="15.75" x14ac:dyDescent="0.25">
      <c r="A2" s="15" t="s">
        <v>32</v>
      </c>
      <c r="B2" s="15" t="s">
        <v>71</v>
      </c>
      <c r="C2" s="1" t="s">
        <v>34</v>
      </c>
    </row>
    <row r="3" spans="1:15" x14ac:dyDescent="0.25">
      <c r="A3" t="s">
        <v>35</v>
      </c>
      <c r="C3" s="1" t="s">
        <v>36</v>
      </c>
    </row>
    <row r="4" spans="1:15" x14ac:dyDescent="0.25">
      <c r="A4" t="s">
        <v>37</v>
      </c>
      <c r="B4" t="s">
        <v>38</v>
      </c>
      <c r="C4" s="1" t="s">
        <v>39</v>
      </c>
    </row>
    <row r="6" spans="1:15" ht="15.75" x14ac:dyDescent="0.25">
      <c r="A6" s="15" t="s">
        <v>251</v>
      </c>
      <c r="O6"/>
    </row>
    <row r="7" spans="1:15" x14ac:dyDescent="0.25">
      <c r="A7" s="36" t="s">
        <v>51</v>
      </c>
      <c r="B7" s="37" t="s">
        <v>10</v>
      </c>
      <c r="C7" s="37" t="s">
        <v>52</v>
      </c>
      <c r="D7" s="37" t="s">
        <v>250</v>
      </c>
      <c r="E7" s="37" t="s">
        <v>252</v>
      </c>
      <c r="F7" s="38"/>
      <c r="G7" s="38"/>
      <c r="H7" s="38"/>
      <c r="J7" s="38"/>
      <c r="K7" s="38"/>
      <c r="O7"/>
    </row>
    <row r="8" spans="1:15" x14ac:dyDescent="0.25">
      <c r="O8"/>
    </row>
    <row r="9" spans="1:15" ht="15.75" x14ac:dyDescent="0.25">
      <c r="A9" s="15" t="s">
        <v>253</v>
      </c>
      <c r="C9" s="39"/>
      <c r="O9"/>
    </row>
    <row r="10" spans="1:15" x14ac:dyDescent="0.25">
      <c r="A10" s="36" t="s">
        <v>51</v>
      </c>
      <c r="B10" s="37" t="s">
        <v>10</v>
      </c>
      <c r="C10" s="37" t="s">
        <v>52</v>
      </c>
      <c r="D10" s="37" t="s">
        <v>250</v>
      </c>
      <c r="E10" s="37" t="s">
        <v>252</v>
      </c>
      <c r="F10" s="38"/>
      <c r="G10" s="38"/>
      <c r="H10" s="38"/>
      <c r="J10" s="38"/>
      <c r="K10" s="38"/>
      <c r="O10"/>
    </row>
    <row r="11" spans="1:15" x14ac:dyDescent="0.25">
      <c r="A11" t="s">
        <v>337</v>
      </c>
      <c r="B11" t="s">
        <v>254</v>
      </c>
      <c r="C11" s="41">
        <v>0</v>
      </c>
      <c r="E11" t="s">
        <v>255</v>
      </c>
      <c r="O11"/>
    </row>
    <row r="12" spans="1:15" x14ac:dyDescent="0.25">
      <c r="A12" t="s">
        <v>338</v>
      </c>
      <c r="B12" t="s">
        <v>254</v>
      </c>
      <c r="C12" s="41">
        <v>0</v>
      </c>
      <c r="E12" t="s">
        <v>256</v>
      </c>
      <c r="O12"/>
    </row>
    <row r="13" spans="1:15" x14ac:dyDescent="0.25">
      <c r="A13" t="s">
        <v>339</v>
      </c>
      <c r="B13" t="s">
        <v>257</v>
      </c>
      <c r="C13" s="41">
        <v>40</v>
      </c>
      <c r="E13" t="s">
        <v>258</v>
      </c>
      <c r="O13"/>
    </row>
    <row r="14" spans="1:15" x14ac:dyDescent="0.25">
      <c r="A14" t="s">
        <v>413</v>
      </c>
      <c r="B14" t="s">
        <v>10</v>
      </c>
      <c r="C14" s="41">
        <v>0</v>
      </c>
      <c r="E14" t="s">
        <v>262</v>
      </c>
      <c r="O14"/>
    </row>
    <row r="15" spans="1:15" x14ac:dyDescent="0.25">
      <c r="A15" t="s">
        <v>414</v>
      </c>
      <c r="B15" t="s">
        <v>10</v>
      </c>
      <c r="C15" s="41">
        <v>0</v>
      </c>
      <c r="E15" t="s">
        <v>415</v>
      </c>
      <c r="O15"/>
    </row>
    <row r="16" spans="1:15" x14ac:dyDescent="0.25">
      <c r="A16" t="s">
        <v>340</v>
      </c>
      <c r="B16" t="s">
        <v>10</v>
      </c>
      <c r="C16" s="41">
        <v>0</v>
      </c>
      <c r="E16" t="s">
        <v>263</v>
      </c>
      <c r="O16"/>
    </row>
    <row r="17" spans="1:15" x14ac:dyDescent="0.25">
      <c r="A17" t="s">
        <v>341</v>
      </c>
      <c r="B17" t="s">
        <v>10</v>
      </c>
      <c r="C17" s="41">
        <v>0</v>
      </c>
      <c r="E17" t="s">
        <v>264</v>
      </c>
      <c r="O17"/>
    </row>
    <row r="18" spans="1:15" x14ac:dyDescent="0.25">
      <c r="A18" t="s">
        <v>342</v>
      </c>
      <c r="B18" t="s">
        <v>10</v>
      </c>
      <c r="C18" s="41">
        <v>0</v>
      </c>
      <c r="E18" t="s">
        <v>265</v>
      </c>
      <c r="O18"/>
    </row>
    <row r="19" spans="1:15" x14ac:dyDescent="0.25">
      <c r="A19" t="s">
        <v>353</v>
      </c>
      <c r="B19" t="s">
        <v>10</v>
      </c>
      <c r="C19" s="41">
        <v>0</v>
      </c>
      <c r="E19" t="s">
        <v>266</v>
      </c>
      <c r="O19"/>
    </row>
    <row r="20" spans="1:15" x14ac:dyDescent="0.25">
      <c r="A20" t="s">
        <v>343</v>
      </c>
      <c r="B20" t="s">
        <v>10</v>
      </c>
      <c r="C20" s="41">
        <v>0</v>
      </c>
      <c r="E20" t="s">
        <v>267</v>
      </c>
      <c r="O20"/>
    </row>
    <row r="21" spans="1:15" x14ac:dyDescent="0.25">
      <c r="A21" t="s">
        <v>344</v>
      </c>
      <c r="B21" t="s">
        <v>10</v>
      </c>
      <c r="C21" s="41">
        <v>0</v>
      </c>
      <c r="E21" t="s">
        <v>278</v>
      </c>
      <c r="O21"/>
    </row>
    <row r="22" spans="1:15" x14ac:dyDescent="0.25">
      <c r="A22" t="s">
        <v>345</v>
      </c>
      <c r="B22" t="s">
        <v>10</v>
      </c>
      <c r="C22" s="41">
        <v>0</v>
      </c>
      <c r="E22" t="s">
        <v>268</v>
      </c>
      <c r="O22"/>
    </row>
    <row r="23" spans="1:15" x14ac:dyDescent="0.25">
      <c r="A23" t="s">
        <v>346</v>
      </c>
      <c r="B23" t="s">
        <v>10</v>
      </c>
      <c r="C23" s="41">
        <v>0</v>
      </c>
      <c r="E23" t="s">
        <v>269</v>
      </c>
      <c r="O23"/>
    </row>
    <row r="24" spans="1:15" x14ac:dyDescent="0.25">
      <c r="A24" t="s">
        <v>347</v>
      </c>
      <c r="B24" t="s">
        <v>10</v>
      </c>
      <c r="C24" s="41">
        <v>0</v>
      </c>
      <c r="E24" t="s">
        <v>270</v>
      </c>
      <c r="O24"/>
    </row>
    <row r="25" spans="1:15" x14ac:dyDescent="0.25">
      <c r="A25" t="s">
        <v>348</v>
      </c>
      <c r="B25" t="s">
        <v>10</v>
      </c>
      <c r="C25" s="41">
        <v>0</v>
      </c>
      <c r="E25" t="s">
        <v>279</v>
      </c>
      <c r="O25"/>
    </row>
    <row r="26" spans="1:15" x14ac:dyDescent="0.25">
      <c r="A26" t="s">
        <v>356</v>
      </c>
      <c r="B26" t="s">
        <v>10</v>
      </c>
      <c r="C26" s="41">
        <v>0</v>
      </c>
      <c r="E26" t="s">
        <v>280</v>
      </c>
      <c r="O26"/>
    </row>
    <row r="27" spans="1:15" x14ac:dyDescent="0.25">
      <c r="A27" t="s">
        <v>349</v>
      </c>
      <c r="B27" t="s">
        <v>10</v>
      </c>
      <c r="C27" s="41">
        <v>0</v>
      </c>
      <c r="E27" t="s">
        <v>320</v>
      </c>
      <c r="O27"/>
    </row>
    <row r="28" spans="1:15" x14ac:dyDescent="0.25">
      <c r="A28" t="s">
        <v>350</v>
      </c>
      <c r="B28" t="s">
        <v>10</v>
      </c>
      <c r="C28" s="41">
        <v>0</v>
      </c>
      <c r="E28" t="s">
        <v>321</v>
      </c>
      <c r="O28"/>
    </row>
    <row r="29" spans="1:15" x14ac:dyDescent="0.25">
      <c r="A29" t="s">
        <v>351</v>
      </c>
      <c r="B29" t="s">
        <v>10</v>
      </c>
      <c r="C29" s="41">
        <v>0</v>
      </c>
      <c r="E29" t="s">
        <v>271</v>
      </c>
      <c r="O29"/>
    </row>
    <row r="30" spans="1:15" x14ac:dyDescent="0.25">
      <c r="A30" t="s">
        <v>352</v>
      </c>
      <c r="B30" t="s">
        <v>10</v>
      </c>
      <c r="C30" s="41">
        <v>0</v>
      </c>
      <c r="E30" t="s">
        <v>336</v>
      </c>
      <c r="O30"/>
    </row>
    <row r="31" spans="1:15" x14ac:dyDescent="0.25">
      <c r="C31" s="41"/>
      <c r="O31"/>
    </row>
    <row r="33" spans="1:15" ht="15.75" x14ac:dyDescent="0.25">
      <c r="A33" s="15" t="s">
        <v>40</v>
      </c>
      <c r="B33" s="16" t="s">
        <v>74</v>
      </c>
      <c r="C33" s="4"/>
      <c r="D33" s="17"/>
    </row>
    <row r="34" spans="1:15" x14ac:dyDescent="0.25">
      <c r="A34" t="s">
        <v>41</v>
      </c>
      <c r="B34" t="s">
        <v>42</v>
      </c>
    </row>
    <row r="35" spans="1:15" x14ac:dyDescent="0.25">
      <c r="A35" t="s">
        <v>43</v>
      </c>
      <c r="B35" s="18" t="s">
        <v>170</v>
      </c>
      <c r="C35" s="4"/>
      <c r="D35" s="17"/>
    </row>
    <row r="36" spans="1:15" x14ac:dyDescent="0.25">
      <c r="A36" t="s">
        <v>44</v>
      </c>
      <c r="B36" s="18" t="s">
        <v>45</v>
      </c>
      <c r="C36" s="4"/>
      <c r="D36" s="17"/>
    </row>
    <row r="37" spans="1:15" x14ac:dyDescent="0.25">
      <c r="A37" t="s">
        <v>46</v>
      </c>
      <c r="B37">
        <v>1</v>
      </c>
      <c r="C37" s="4"/>
    </row>
    <row r="38" spans="1:15" x14ac:dyDescent="0.25">
      <c r="A38" t="s">
        <v>47</v>
      </c>
      <c r="B38" t="s">
        <v>48</v>
      </c>
    </row>
    <row r="39" spans="1:15" x14ac:dyDescent="0.25">
      <c r="A39" t="s">
        <v>10</v>
      </c>
      <c r="B39" t="s">
        <v>73</v>
      </c>
    </row>
    <row r="40" spans="1:15" x14ac:dyDescent="0.25">
      <c r="A40" t="s">
        <v>167</v>
      </c>
    </row>
    <row r="41" spans="1:15" ht="15.75" x14ac:dyDescent="0.25">
      <c r="A41" s="15" t="s">
        <v>50</v>
      </c>
    </row>
    <row r="42" spans="1:15" s="36" customFormat="1" ht="15.75" x14ac:dyDescent="0.25">
      <c r="A42" s="36" t="s">
        <v>51</v>
      </c>
      <c r="B42" s="37" t="s">
        <v>52</v>
      </c>
      <c r="C42" s="37" t="s">
        <v>10</v>
      </c>
      <c r="D42" s="38" t="s">
        <v>53</v>
      </c>
      <c r="E42" s="38" t="s">
        <v>41</v>
      </c>
      <c r="F42" s="38" t="s">
        <v>44</v>
      </c>
      <c r="G42" s="38" t="s">
        <v>47</v>
      </c>
      <c r="H42" s="19" t="s">
        <v>54</v>
      </c>
      <c r="I42" s="19" t="s">
        <v>55</v>
      </c>
      <c r="J42" s="19" t="s">
        <v>56</v>
      </c>
      <c r="K42" s="19" t="s">
        <v>57</v>
      </c>
      <c r="L42" s="19" t="s">
        <v>58</v>
      </c>
      <c r="M42" s="19" t="s">
        <v>59</v>
      </c>
      <c r="N42" s="19" t="s">
        <v>60</v>
      </c>
      <c r="O42" s="20" t="s">
        <v>11</v>
      </c>
    </row>
    <row r="43" spans="1:15" s="18" customFormat="1" x14ac:dyDescent="0.25">
      <c r="A43" s="32" t="s">
        <v>75</v>
      </c>
      <c r="B43" s="47">
        <f>Hypothesis!D61</f>
        <v>3.4749000000000008</v>
      </c>
      <c r="C43" s="32" t="s">
        <v>49</v>
      </c>
      <c r="D43" s="23" t="s">
        <v>164</v>
      </c>
      <c r="E43" s="23" t="s">
        <v>64</v>
      </c>
      <c r="F43" s="23" t="s">
        <v>69</v>
      </c>
      <c r="G43" s="23" t="s">
        <v>65</v>
      </c>
      <c r="H43" s="23" t="s">
        <v>64</v>
      </c>
      <c r="I43" s="23" t="s">
        <v>64</v>
      </c>
      <c r="J43" s="23" t="s">
        <v>64</v>
      </c>
      <c r="K43" s="23" t="s">
        <v>64</v>
      </c>
      <c r="L43" s="23" t="s">
        <v>64</v>
      </c>
      <c r="M43" s="23" t="s">
        <v>64</v>
      </c>
      <c r="N43" s="23" t="s">
        <v>172</v>
      </c>
      <c r="O43" s="32"/>
    </row>
    <row r="44" spans="1:15" x14ac:dyDescent="0.25">
      <c r="A44" t="s">
        <v>92</v>
      </c>
      <c r="B44" s="46">
        <f>B43*0.95</f>
        <v>3.3011550000000005</v>
      </c>
      <c r="C44" s="11" t="s">
        <v>49</v>
      </c>
      <c r="D44" s="13" t="s">
        <v>63</v>
      </c>
      <c r="E44" s="13" t="s">
        <v>64</v>
      </c>
      <c r="F44" s="13" t="s">
        <v>69</v>
      </c>
      <c r="G44" s="13" t="s">
        <v>65</v>
      </c>
      <c r="H44" s="13" t="s">
        <v>64</v>
      </c>
      <c r="I44" s="13" t="s">
        <v>64</v>
      </c>
      <c r="J44" s="13" t="s">
        <v>64</v>
      </c>
      <c r="K44" s="13" t="s">
        <v>64</v>
      </c>
      <c r="L44" s="13" t="s">
        <v>64</v>
      </c>
      <c r="M44" s="13" t="s">
        <v>64</v>
      </c>
      <c r="N44" s="13" t="s">
        <v>93</v>
      </c>
      <c r="O44" s="11" t="s">
        <v>94</v>
      </c>
    </row>
    <row r="45" spans="1:15" x14ac:dyDescent="0.25">
      <c r="A45" t="s">
        <v>95</v>
      </c>
      <c r="B45" s="46">
        <v>0.95</v>
      </c>
      <c r="C45" s="11" t="s">
        <v>72</v>
      </c>
      <c r="D45" s="13" t="s">
        <v>63</v>
      </c>
      <c r="E45" s="13" t="s">
        <v>64</v>
      </c>
      <c r="F45" s="13" t="s">
        <v>69</v>
      </c>
      <c r="G45" s="13" t="s">
        <v>65</v>
      </c>
      <c r="H45" s="13" t="s">
        <v>64</v>
      </c>
      <c r="I45" s="13" t="s">
        <v>64</v>
      </c>
      <c r="J45" s="13" t="s">
        <v>64</v>
      </c>
      <c r="K45" s="13" t="s">
        <v>64</v>
      </c>
      <c r="L45" s="13" t="s">
        <v>64</v>
      </c>
      <c r="M45" s="13" t="s">
        <v>64</v>
      </c>
      <c r="N45" s="13" t="s">
        <v>96</v>
      </c>
      <c r="O45" s="11" t="s">
        <v>94</v>
      </c>
    </row>
    <row r="46" spans="1:15" x14ac:dyDescent="0.25">
      <c r="A46" t="s">
        <v>61</v>
      </c>
      <c r="B46" s="46">
        <v>0.27</v>
      </c>
      <c r="C46" s="11" t="s">
        <v>62</v>
      </c>
      <c r="D46" s="13" t="s">
        <v>63</v>
      </c>
      <c r="E46" s="13" t="s">
        <v>64</v>
      </c>
      <c r="F46" s="13" t="s">
        <v>45</v>
      </c>
      <c r="G46" s="13" t="s">
        <v>65</v>
      </c>
      <c r="H46" s="13" t="s">
        <v>64</v>
      </c>
      <c r="I46" s="13" t="s">
        <v>64</v>
      </c>
      <c r="J46" s="13" t="s">
        <v>64</v>
      </c>
      <c r="K46" s="13" t="s">
        <v>64</v>
      </c>
      <c r="L46" s="13" t="s">
        <v>64</v>
      </c>
      <c r="M46" s="13" t="s">
        <v>64</v>
      </c>
      <c r="N46" s="13" t="s">
        <v>66</v>
      </c>
      <c r="O46" s="11" t="s">
        <v>94</v>
      </c>
    </row>
    <row r="47" spans="1:15" x14ac:dyDescent="0.25">
      <c r="A47" t="s">
        <v>97</v>
      </c>
      <c r="B47" s="46">
        <v>0.03</v>
      </c>
      <c r="C47" s="11" t="s">
        <v>49</v>
      </c>
      <c r="D47" s="13" t="s">
        <v>63</v>
      </c>
      <c r="E47" s="13" t="s">
        <v>64</v>
      </c>
      <c r="F47" s="13" t="s">
        <v>69</v>
      </c>
      <c r="G47" s="13" t="s">
        <v>65</v>
      </c>
      <c r="H47" s="13" t="s">
        <v>64</v>
      </c>
      <c r="I47" s="13" t="s">
        <v>64</v>
      </c>
      <c r="J47" s="13" t="s">
        <v>64</v>
      </c>
      <c r="K47" s="13" t="s">
        <v>64</v>
      </c>
      <c r="L47" s="13" t="s">
        <v>64</v>
      </c>
      <c r="M47" s="13" t="s">
        <v>64</v>
      </c>
      <c r="N47" s="13" t="s">
        <v>98</v>
      </c>
      <c r="O47" s="11" t="s">
        <v>94</v>
      </c>
    </row>
    <row r="48" spans="1:15" x14ac:dyDescent="0.25">
      <c r="A48" t="s">
        <v>99</v>
      </c>
      <c r="B48" s="46">
        <f>B47</f>
        <v>0.03</v>
      </c>
      <c r="C48" s="11" t="s">
        <v>49</v>
      </c>
      <c r="D48" s="13" t="s">
        <v>63</v>
      </c>
      <c r="E48" s="13" t="s">
        <v>64</v>
      </c>
      <c r="F48" s="13" t="s">
        <v>69</v>
      </c>
      <c r="G48" s="13" t="s">
        <v>65</v>
      </c>
      <c r="H48" s="13" t="s">
        <v>64</v>
      </c>
      <c r="I48" s="13" t="s">
        <v>64</v>
      </c>
      <c r="J48" s="13" t="s">
        <v>64</v>
      </c>
      <c r="K48" s="13" t="s">
        <v>64</v>
      </c>
      <c r="L48" s="13" t="s">
        <v>64</v>
      </c>
      <c r="M48" s="13" t="s">
        <v>64</v>
      </c>
      <c r="N48" s="13" t="s">
        <v>100</v>
      </c>
      <c r="O48" s="11" t="s">
        <v>94</v>
      </c>
    </row>
    <row r="49" spans="1:15" x14ac:dyDescent="0.25">
      <c r="A49" t="s">
        <v>101</v>
      </c>
      <c r="B49" s="48">
        <v>2.3199999999999999E-8</v>
      </c>
      <c r="C49" s="11" t="s">
        <v>10</v>
      </c>
      <c r="D49" s="13" t="s">
        <v>63</v>
      </c>
      <c r="E49" s="13" t="s">
        <v>64</v>
      </c>
      <c r="F49" s="13" t="s">
        <v>69</v>
      </c>
      <c r="G49" s="13" t="s">
        <v>65</v>
      </c>
      <c r="H49" s="13" t="s">
        <v>64</v>
      </c>
      <c r="I49" s="13" t="s">
        <v>64</v>
      </c>
      <c r="J49" s="13" t="s">
        <v>64</v>
      </c>
      <c r="K49" s="13" t="s">
        <v>64</v>
      </c>
      <c r="L49" s="13" t="s">
        <v>64</v>
      </c>
      <c r="M49" s="13" t="s">
        <v>64</v>
      </c>
      <c r="N49" s="13" t="s">
        <v>102</v>
      </c>
      <c r="O49" s="11" t="s">
        <v>94</v>
      </c>
    </row>
    <row r="50" spans="1:15" x14ac:dyDescent="0.25">
      <c r="A50" t="s">
        <v>104</v>
      </c>
      <c r="B50" s="48">
        <f>Hypothesis!D49</f>
        <v>1.4999999999999999E-4</v>
      </c>
      <c r="C50" s="11" t="s">
        <v>67</v>
      </c>
      <c r="D50" s="13" t="s">
        <v>63</v>
      </c>
      <c r="E50" s="13" t="s">
        <v>64</v>
      </c>
      <c r="F50" s="13" t="s">
        <v>69</v>
      </c>
      <c r="G50" s="13" t="s">
        <v>65</v>
      </c>
      <c r="H50" s="13" t="s">
        <v>64</v>
      </c>
      <c r="I50" s="13" t="s">
        <v>64</v>
      </c>
      <c r="J50" s="13" t="s">
        <v>64</v>
      </c>
      <c r="K50" s="13" t="s">
        <v>64</v>
      </c>
      <c r="L50" s="13" t="s">
        <v>64</v>
      </c>
      <c r="M50" s="13" t="s">
        <v>64</v>
      </c>
      <c r="N50" s="13" t="s">
        <v>105</v>
      </c>
    </row>
    <row r="51" spans="1:15" s="43" customFormat="1" x14ac:dyDescent="0.25">
      <c r="A51" s="43" t="s">
        <v>360</v>
      </c>
      <c r="B51" s="46">
        <f>Hypothesis!D64</f>
        <v>0.15</v>
      </c>
      <c r="C51" s="44" t="s">
        <v>49</v>
      </c>
      <c r="D51" s="35" t="s">
        <v>63</v>
      </c>
      <c r="E51" s="35" t="s">
        <v>64</v>
      </c>
      <c r="F51" s="35" t="s">
        <v>69</v>
      </c>
      <c r="G51" s="35" t="s">
        <v>65</v>
      </c>
      <c r="H51" s="35" t="s">
        <v>64</v>
      </c>
      <c r="I51" s="35" t="s">
        <v>64</v>
      </c>
      <c r="J51" s="35" t="s">
        <v>64</v>
      </c>
      <c r="K51" s="35" t="s">
        <v>64</v>
      </c>
      <c r="L51" s="35" t="s">
        <v>64</v>
      </c>
      <c r="M51" s="35" t="s">
        <v>64</v>
      </c>
      <c r="N51" s="35" t="s">
        <v>361</v>
      </c>
      <c r="O51" s="45"/>
    </row>
    <row r="52" spans="1:15" s="18" customFormat="1" x14ac:dyDescent="0.25">
      <c r="A52" s="18" t="s">
        <v>74</v>
      </c>
      <c r="B52" s="47">
        <v>1</v>
      </c>
      <c r="C52" s="32" t="s">
        <v>73</v>
      </c>
      <c r="D52" s="23" t="s">
        <v>71</v>
      </c>
      <c r="E52" s="23" t="s">
        <v>64</v>
      </c>
      <c r="F52" s="23" t="s">
        <v>45</v>
      </c>
      <c r="G52" s="23" t="s">
        <v>70</v>
      </c>
      <c r="H52" s="23" t="s">
        <v>64</v>
      </c>
      <c r="I52" s="23" t="s">
        <v>64</v>
      </c>
      <c r="J52" s="23" t="s">
        <v>64</v>
      </c>
      <c r="K52" s="23" t="s">
        <v>64</v>
      </c>
      <c r="L52" s="23" t="s">
        <v>64</v>
      </c>
      <c r="M52" s="23" t="s">
        <v>64</v>
      </c>
      <c r="N52" s="23" t="s">
        <v>171</v>
      </c>
      <c r="O52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8E1-268A-4816-B35D-59DC9BCDED61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284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281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283</v>
      </c>
      <c r="O17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2CA-A7D8-41E2-BB9D-AAC130E003A8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281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283</v>
      </c>
      <c r="O12" s="24"/>
    </row>
    <row r="13" spans="1:15" s="18" customFormat="1" x14ac:dyDescent="0.25">
      <c r="A13" s="18" t="s">
        <v>286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288</v>
      </c>
      <c r="O13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7E9-D574-4C7D-BDF6-195E55B1A41A}">
  <sheetPr codeName="Sheet20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7.57031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211</v>
      </c>
      <c r="B13" s="22">
        <f>Hypothesis!D42</f>
        <v>0.94609929078014166</v>
      </c>
      <c r="C13" s="23" t="s">
        <v>72</v>
      </c>
      <c r="D13" s="23" t="s">
        <v>33</v>
      </c>
      <c r="E13" s="1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35" t="s">
        <v>210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213</v>
      </c>
      <c r="O17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164C-A523-4A01-A5E9-98F050614745}">
  <sheetPr codeName="Sheet21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167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213</v>
      </c>
      <c r="O12" s="24"/>
    </row>
    <row r="13" spans="1:15" s="18" customFormat="1" x14ac:dyDescent="0.25">
      <c r="A13" s="18" t="s">
        <v>165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214</v>
      </c>
      <c r="O13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E9F-6A95-419F-AED3-EEAC08F4C63A}">
  <sheetPr codeName="Sheet23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220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217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216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220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218</v>
      </c>
      <c r="O1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0A4-6745-4CAE-A785-13BDF616B783}">
  <sheetPr codeName="Sheet24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242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220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218</v>
      </c>
      <c r="O12" s="24"/>
    </row>
    <row r="13" spans="1:15" s="18" customFormat="1" x14ac:dyDescent="0.25">
      <c r="A13" s="18" t="s">
        <v>242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222</v>
      </c>
      <c r="O13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B11D-E9B0-4E31-B61F-CD04866D9658}">
  <sheetPr codeName="Sheet25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228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223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224</v>
      </c>
      <c r="O17" s="2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9724-E768-4E6A-B5DE-35132F544DA2}">
  <sheetPr codeName="Sheet26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224</v>
      </c>
      <c r="O12" s="24"/>
    </row>
    <row r="13" spans="1:15" s="18" customFormat="1" x14ac:dyDescent="0.25">
      <c r="A13" s="18" t="s">
        <v>154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225</v>
      </c>
      <c r="O13" s="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50FF-2FE4-468B-94E2-7B3E24FE807B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289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290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291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293</v>
      </c>
      <c r="O17" s="2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EF2-3777-4036-A538-8B7E00BEA246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291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293</v>
      </c>
      <c r="O12" s="24"/>
    </row>
    <row r="13" spans="1:15" s="18" customFormat="1" x14ac:dyDescent="0.25">
      <c r="A13" s="18" t="s">
        <v>296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294</v>
      </c>
      <c r="O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C6F-2C63-4E72-978D-A0E86FBEB6B0}">
  <sheetPr codeName="Sheet3"/>
  <dimension ref="A1:O14"/>
  <sheetViews>
    <sheetView workbookViewId="0">
      <selection activeCell="B29" sqref="B2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74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174</v>
      </c>
      <c r="O12" s="24"/>
    </row>
    <row r="13" spans="1:15" x14ac:dyDescent="0.25">
      <c r="A13" t="s">
        <v>110</v>
      </c>
      <c r="B13" s="25">
        <f>(Hypothesis!D63+Hypothesis!D61)/1000*100</f>
        <v>0.35649000000000008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175</v>
      </c>
      <c r="O14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206-68F2-443D-BF68-2053B5251D2F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299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300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297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301</v>
      </c>
      <c r="O17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AE0-42AE-4457-9A2F-85DB2AAABC1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297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301</v>
      </c>
      <c r="O12" s="24"/>
    </row>
    <row r="13" spans="1:15" s="18" customFormat="1" x14ac:dyDescent="0.25">
      <c r="A13" s="18" t="s">
        <v>302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304</v>
      </c>
      <c r="O13" s="2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20C-AF18-4A30-94EC-3B2E34B9A5F9}">
  <dimension ref="A1:O18"/>
  <sheetViews>
    <sheetView workbookViewId="0">
      <selection activeCell="B21" sqref="B21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311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313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s="18" customFormat="1" x14ac:dyDescent="0.25">
      <c r="A14" s="18" t="s">
        <v>374</v>
      </c>
      <c r="B14" s="42">
        <f>B13</f>
        <v>0.94609929078014166</v>
      </c>
      <c r="C14" s="22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375</v>
      </c>
    </row>
    <row r="15" spans="1:15" x14ac:dyDescent="0.25">
      <c r="A15" t="s">
        <v>121</v>
      </c>
      <c r="B15" s="31">
        <v>2.2200000000000002</v>
      </c>
      <c r="C15" s="13" t="s">
        <v>49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123</v>
      </c>
    </row>
    <row r="16" spans="1:15" x14ac:dyDescent="0.25">
      <c r="A16" t="s">
        <v>122</v>
      </c>
      <c r="B16" s="31">
        <v>0.24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124</v>
      </c>
    </row>
    <row r="17" spans="1:15" x14ac:dyDescent="0.25">
      <c r="A17" t="s">
        <v>120</v>
      </c>
      <c r="B17" s="31">
        <v>1.95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127</v>
      </c>
    </row>
    <row r="18" spans="1:15" s="18" customFormat="1" x14ac:dyDescent="0.25">
      <c r="A18" s="18" t="s">
        <v>314</v>
      </c>
      <c r="B18" s="22">
        <v>1</v>
      </c>
      <c r="C18" s="23" t="s">
        <v>72</v>
      </c>
      <c r="D18" s="23" t="s">
        <v>71</v>
      </c>
      <c r="E18" s="23" t="s">
        <v>64</v>
      </c>
      <c r="F18" s="23" t="s">
        <v>45</v>
      </c>
      <c r="G18" s="23" t="s">
        <v>70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316</v>
      </c>
      <c r="O18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089E-CDD6-497E-9D0B-CF87E4A73218}">
  <dimension ref="A1:O13"/>
  <sheetViews>
    <sheetView workbookViewId="0">
      <selection activeCell="B23" sqref="B2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316</v>
      </c>
      <c r="O12" s="24"/>
    </row>
    <row r="13" spans="1:15" s="18" customFormat="1" x14ac:dyDescent="0.25">
      <c r="A13" s="18" t="s">
        <v>318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317</v>
      </c>
      <c r="O13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C40-D6A8-47C9-A5A4-621D8A46E16C}">
  <dimension ref="A1:O17"/>
  <sheetViews>
    <sheetView workbookViewId="0">
      <selection activeCell="C27" sqref="C27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322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323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324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325</v>
      </c>
      <c r="O17" s="2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501-ADCB-4490-A9BD-E9BAED6D1E0A}"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324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325</v>
      </c>
      <c r="O12" s="24"/>
    </row>
    <row r="13" spans="1:15" s="18" customFormat="1" x14ac:dyDescent="0.25">
      <c r="A13" s="18" t="s">
        <v>328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327</v>
      </c>
      <c r="O1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EE14-98F4-45E7-91E7-BEF23D73FDDE}">
  <sheetPr codeName="Sheet27"/>
  <dimension ref="A1:O17"/>
  <sheetViews>
    <sheetView workbookViewId="0">
      <selection activeCell="B18" sqref="B18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243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126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231</v>
      </c>
      <c r="O17" s="2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5240-B58A-4C0F-840B-303F66EBBB8E}">
  <sheetPr codeName="Sheet28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231</v>
      </c>
      <c r="O12" s="24"/>
    </row>
    <row r="13" spans="1:15" s="18" customFormat="1" x14ac:dyDescent="0.25">
      <c r="A13" s="18" t="s">
        <v>153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232</v>
      </c>
      <c r="O1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D0BF-2A8C-4CA7-9344-F43462A7EEFD}">
  <dimension ref="A1:O22"/>
  <sheetViews>
    <sheetView workbookViewId="0">
      <selection activeCell="B9" sqref="B9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116</v>
      </c>
      <c r="B13" s="22">
        <f>Hypothesis!D43</f>
        <v>2.1843971631205674</v>
      </c>
      <c r="C13" s="23" t="s">
        <v>73</v>
      </c>
      <c r="D13" s="23" t="s">
        <v>71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183</v>
      </c>
      <c r="O13" s="24"/>
    </row>
    <row r="14" spans="1:15" s="18" customFormat="1" x14ac:dyDescent="0.25">
      <c r="A14" s="18" t="s">
        <v>206</v>
      </c>
      <c r="B14" s="22">
        <f>Hypothesis!D42</f>
        <v>0.94609929078014166</v>
      </c>
      <c r="C14" s="23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205</v>
      </c>
      <c r="O14" s="32"/>
    </row>
    <row r="15" spans="1:15" s="18" customFormat="1" x14ac:dyDescent="0.25">
      <c r="A15" s="18" t="s">
        <v>374</v>
      </c>
      <c r="B15" s="42">
        <f>B14</f>
        <v>0.94609929078014166</v>
      </c>
      <c r="C15" s="22" t="s">
        <v>72</v>
      </c>
      <c r="D15" s="23" t="s">
        <v>33</v>
      </c>
      <c r="E15" s="23" t="s">
        <v>64</v>
      </c>
      <c r="F15" s="23" t="s">
        <v>45</v>
      </c>
      <c r="G15" s="23" t="s">
        <v>65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375</v>
      </c>
    </row>
    <row r="16" spans="1:15" x14ac:dyDescent="0.25">
      <c r="A16" t="s">
        <v>121</v>
      </c>
      <c r="B16" s="31">
        <v>4.1500000000000004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123</v>
      </c>
    </row>
    <row r="17" spans="1:15" x14ac:dyDescent="0.25">
      <c r="A17" t="s">
        <v>122</v>
      </c>
      <c r="B17" s="31">
        <v>0.2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124</v>
      </c>
    </row>
    <row r="18" spans="1:15" x14ac:dyDescent="0.25">
      <c r="A18" t="s">
        <v>120</v>
      </c>
      <c r="B18" s="31">
        <v>4.7</v>
      </c>
      <c r="C18" s="13" t="s">
        <v>49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127</v>
      </c>
    </row>
    <row r="19" spans="1:15" s="18" customFormat="1" x14ac:dyDescent="0.25">
      <c r="A19" s="18" t="s">
        <v>330</v>
      </c>
      <c r="B19" s="22">
        <v>1</v>
      </c>
      <c r="C19" s="23" t="s">
        <v>72</v>
      </c>
      <c r="D19" s="23" t="s">
        <v>71</v>
      </c>
      <c r="E19" s="23" t="s">
        <v>64</v>
      </c>
      <c r="F19" s="23" t="s">
        <v>45</v>
      </c>
      <c r="G19" s="23" t="s">
        <v>70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332</v>
      </c>
      <c r="O19" s="24"/>
    </row>
    <row r="22" spans="1:15" x14ac:dyDescent="0.25">
      <c r="B22" s="3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1C6-0E09-44B8-B786-786DB249129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330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332</v>
      </c>
      <c r="O12" s="24"/>
    </row>
    <row r="13" spans="1:15" s="18" customFormat="1" x14ac:dyDescent="0.25">
      <c r="A13" s="18" t="s">
        <v>335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333</v>
      </c>
      <c r="O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9F14-96B1-4F36-BF22-F108C1740321}">
  <sheetPr codeName="Sheet4"/>
  <dimension ref="A1:O20"/>
  <sheetViews>
    <sheetView topLeftCell="G1" workbookViewId="0">
      <selection activeCell="H32" sqref="H3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Hypothesis!D68</f>
        <v>3.4749000000000008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3.3011550000000005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Hypothesis!D69</f>
        <v>0.67499999999999993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106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177</v>
      </c>
      <c r="O20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44D-73BD-4269-81D0-93CF8C82068D}">
  <sheetPr codeName="Sheet29"/>
  <dimension ref="A1:O25"/>
  <sheetViews>
    <sheetView workbookViewId="0">
      <selection activeCell="D40" sqref="D4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169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129</v>
      </c>
      <c r="B12" s="31">
        <f>0.78*0.177</f>
        <v>0.13805999999999999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130</v>
      </c>
      <c r="O12" s="11" t="s">
        <v>139</v>
      </c>
    </row>
    <row r="13" spans="1:15" x14ac:dyDescent="0.25">
      <c r="A13" t="s">
        <v>131</v>
      </c>
      <c r="B13" s="25">
        <f>0.055*0.177</f>
        <v>9.7349999999999989E-3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132</v>
      </c>
      <c r="O13" s="11" t="s">
        <v>139</v>
      </c>
    </row>
    <row r="14" spans="1:15" x14ac:dyDescent="0.25">
      <c r="A14" t="s">
        <v>133</v>
      </c>
      <c r="B14" s="25">
        <f>0.0375*0.177</f>
        <v>6.6374999999999993E-3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134</v>
      </c>
      <c r="O14" s="11" t="s">
        <v>139</v>
      </c>
    </row>
    <row r="15" spans="1:15" x14ac:dyDescent="0.25">
      <c r="A15" t="s">
        <v>135</v>
      </c>
      <c r="B15" s="31">
        <v>1</v>
      </c>
      <c r="C15" s="13" t="s">
        <v>72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136</v>
      </c>
      <c r="O15" s="11" t="s">
        <v>139</v>
      </c>
    </row>
    <row r="16" spans="1:15" x14ac:dyDescent="0.25">
      <c r="A16" t="s">
        <v>137</v>
      </c>
      <c r="B16" s="31">
        <v>0.17699999999999999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138</v>
      </c>
      <c r="O16" s="11" t="s">
        <v>139</v>
      </c>
    </row>
    <row r="17" spans="1:15" x14ac:dyDescent="0.25">
      <c r="A17" t="s">
        <v>135</v>
      </c>
      <c r="B17" s="31">
        <v>0.5</v>
      </c>
      <c r="C17" s="13" t="s">
        <v>72</v>
      </c>
      <c r="D17" s="13" t="s">
        <v>63</v>
      </c>
      <c r="E17" s="13" t="s">
        <v>64</v>
      </c>
      <c r="F17" s="13" t="s">
        <v>68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136</v>
      </c>
      <c r="O17" s="11" t="s">
        <v>139</v>
      </c>
    </row>
    <row r="18" spans="1:15" s="18" customFormat="1" x14ac:dyDescent="0.25">
      <c r="A18" s="32" t="s">
        <v>75</v>
      </c>
      <c r="B18" s="34">
        <f>0.15*0.0177</f>
        <v>2.6549999999999998E-3</v>
      </c>
      <c r="C18" s="23" t="s">
        <v>49</v>
      </c>
      <c r="D18" s="23" t="s">
        <v>164</v>
      </c>
      <c r="E18" s="23" t="s">
        <v>64</v>
      </c>
      <c r="F18" s="23" t="s">
        <v>69</v>
      </c>
      <c r="G18" s="23" t="s">
        <v>65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172</v>
      </c>
      <c r="O18" s="32"/>
    </row>
    <row r="19" spans="1:15" x14ac:dyDescent="0.25">
      <c r="A19" s="11" t="s">
        <v>140</v>
      </c>
      <c r="B19" s="25">
        <f>0.23*6/Hypothesis!D34</f>
        <v>0.41379310344827597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141</v>
      </c>
      <c r="O19" s="11" t="s">
        <v>146</v>
      </c>
    </row>
    <row r="20" spans="1:15" s="18" customFormat="1" x14ac:dyDescent="0.25">
      <c r="A20" s="32" t="s">
        <v>75</v>
      </c>
      <c r="B20" s="22">
        <f>0.5*6/Hypothesis!D34</f>
        <v>0.89955022488755632</v>
      </c>
      <c r="C20" s="23" t="s">
        <v>49</v>
      </c>
      <c r="D20" s="23" t="s">
        <v>164</v>
      </c>
      <c r="E20" s="23" t="s">
        <v>64</v>
      </c>
      <c r="F20" s="23" t="s">
        <v>69</v>
      </c>
      <c r="G20" s="23" t="s">
        <v>65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172</v>
      </c>
      <c r="O20" s="32" t="s">
        <v>139</v>
      </c>
    </row>
    <row r="21" spans="1:15" x14ac:dyDescent="0.25">
      <c r="A21" s="11" t="s">
        <v>142</v>
      </c>
      <c r="B21" s="25">
        <f>0.23*6/Hypothesis!D34</f>
        <v>0.41379310344827597</v>
      </c>
      <c r="C21" s="13" t="s">
        <v>49</v>
      </c>
      <c r="D21" s="13" t="s">
        <v>63</v>
      </c>
      <c r="E21" s="13" t="s">
        <v>64</v>
      </c>
      <c r="F21" s="13" t="s">
        <v>68</v>
      </c>
      <c r="G21" s="13" t="s">
        <v>65</v>
      </c>
      <c r="H21" s="13" t="s">
        <v>64</v>
      </c>
      <c r="I21" s="13" t="s">
        <v>64</v>
      </c>
      <c r="J21" s="13" t="s">
        <v>64</v>
      </c>
      <c r="K21" s="13" t="s">
        <v>64</v>
      </c>
      <c r="L21" s="13" t="s">
        <v>64</v>
      </c>
      <c r="M21" s="13" t="s">
        <v>64</v>
      </c>
      <c r="N21" s="13" t="s">
        <v>143</v>
      </c>
      <c r="O21" s="11" t="s">
        <v>146</v>
      </c>
    </row>
    <row r="22" spans="1:15" x14ac:dyDescent="0.25">
      <c r="A22" s="11" t="s">
        <v>144</v>
      </c>
      <c r="B22" s="25">
        <f>0.04*6/Hypothesis!D34</f>
        <v>7.1964017991004506E-2</v>
      </c>
      <c r="C22" s="13" t="s">
        <v>49</v>
      </c>
      <c r="D22" s="13" t="s">
        <v>63</v>
      </c>
      <c r="E22" s="13" t="s">
        <v>64</v>
      </c>
      <c r="F22" s="13" t="s">
        <v>69</v>
      </c>
      <c r="G22" s="13" t="s">
        <v>65</v>
      </c>
      <c r="H22" s="13" t="s">
        <v>64</v>
      </c>
      <c r="I22" s="13" t="s">
        <v>64</v>
      </c>
      <c r="J22" s="13" t="s">
        <v>64</v>
      </c>
      <c r="K22" s="13" t="s">
        <v>64</v>
      </c>
      <c r="L22" s="13" t="s">
        <v>64</v>
      </c>
      <c r="M22" s="13" t="s">
        <v>64</v>
      </c>
      <c r="N22" s="13" t="s">
        <v>145</v>
      </c>
      <c r="O22" s="11" t="s">
        <v>146</v>
      </c>
    </row>
    <row r="23" spans="1:15" s="18" customFormat="1" x14ac:dyDescent="0.25">
      <c r="A23" s="18" t="s">
        <v>128</v>
      </c>
      <c r="B23" s="22">
        <v>1</v>
      </c>
      <c r="C23" s="23" t="s">
        <v>72</v>
      </c>
      <c r="D23" s="23" t="s">
        <v>71</v>
      </c>
      <c r="E23" s="23" t="s">
        <v>64</v>
      </c>
      <c r="F23" s="23" t="s">
        <v>45</v>
      </c>
      <c r="G23" s="23" t="s">
        <v>70</v>
      </c>
      <c r="H23" s="23" t="s">
        <v>64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235</v>
      </c>
      <c r="O23" s="24"/>
    </row>
    <row r="25" spans="1:15" x14ac:dyDescent="0.25">
      <c r="B25" s="33"/>
    </row>
  </sheetData>
  <pageMargins left="0.7" right="0.7" top="0.75" bottom="0.75" header="0.3" footer="0.3"/>
  <ignoredErrors>
    <ignoredError sqref="B20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CEE-EF6C-4C92-968C-E41E59341F02}">
  <sheetPr codeName="Sheet30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235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147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237</v>
      </c>
      <c r="O14" s="2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CD8-3D9B-48B3-95CE-2087319D1C0A}">
  <sheetPr codeName="Sheet31"/>
  <dimension ref="A1:O16"/>
  <sheetViews>
    <sheetView workbookViewId="0">
      <selection activeCell="C30" sqref="C3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168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149</v>
      </c>
      <c r="B12" s="31">
        <v>0.1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150</v>
      </c>
      <c r="O12" s="11" t="s">
        <v>151</v>
      </c>
    </row>
    <row r="13" spans="1:15" x14ac:dyDescent="0.25">
      <c r="A13" t="s">
        <v>135</v>
      </c>
      <c r="B13" s="25">
        <v>1</v>
      </c>
      <c r="C13" s="13" t="s">
        <v>72</v>
      </c>
      <c r="D13" s="13" t="s">
        <v>63</v>
      </c>
      <c r="E13" s="13" t="s">
        <v>64</v>
      </c>
      <c r="F13" s="13" t="s">
        <v>68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136</v>
      </c>
      <c r="O13" s="11" t="s">
        <v>139</v>
      </c>
    </row>
    <row r="14" spans="1:15" s="18" customFormat="1" x14ac:dyDescent="0.25">
      <c r="A14" s="18" t="s">
        <v>148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239</v>
      </c>
      <c r="O14" s="24"/>
    </row>
    <row r="16" spans="1:15" x14ac:dyDescent="0.25">
      <c r="B16" s="3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EA8-E5A9-4E79-B6F5-528D13A26BF3}">
  <sheetPr codeName="Sheet32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240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148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239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152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241</v>
      </c>
      <c r="O14" s="2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9250-B9B3-4863-A6E5-780C5AFC75AC}">
  <dimension ref="A1:P31"/>
  <sheetViews>
    <sheetView workbookViewId="0">
      <selection activeCell="D13" sqref="D13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259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260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383</v>
      </c>
      <c r="B12" s="40">
        <v>-1</v>
      </c>
      <c r="C12" s="32" t="s">
        <v>72</v>
      </c>
      <c r="D12" s="32"/>
      <c r="E12" s="23" t="s">
        <v>384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385</v>
      </c>
    </row>
    <row r="13" spans="1:16" s="18" customFormat="1" x14ac:dyDescent="0.25">
      <c r="A13" s="18" t="s">
        <v>147</v>
      </c>
      <c r="B13" s="40">
        <v>0</v>
      </c>
      <c r="C13" s="32" t="s">
        <v>72</v>
      </c>
      <c r="D13" s="18" t="s">
        <v>416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237</v>
      </c>
      <c r="P13" s="24"/>
    </row>
    <row r="14" spans="1:16" s="18" customFormat="1" x14ac:dyDescent="0.25">
      <c r="A14" s="18" t="s">
        <v>152</v>
      </c>
      <c r="B14" s="40">
        <v>0</v>
      </c>
      <c r="C14" s="32" t="s">
        <v>72</v>
      </c>
      <c r="D14" s="18" t="s">
        <v>340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241</v>
      </c>
      <c r="P14" s="24"/>
    </row>
    <row r="15" spans="1:16" s="18" customFormat="1" x14ac:dyDescent="0.25">
      <c r="A15" s="18" t="s">
        <v>161</v>
      </c>
      <c r="B15" s="40">
        <v>0</v>
      </c>
      <c r="C15" s="32" t="s">
        <v>72</v>
      </c>
      <c r="D15" s="18" t="s">
        <v>341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191</v>
      </c>
    </row>
    <row r="16" spans="1:16" s="18" customFormat="1" x14ac:dyDescent="0.25">
      <c r="A16" s="18" t="s">
        <v>163</v>
      </c>
      <c r="B16" s="40">
        <v>0</v>
      </c>
      <c r="C16" s="32" t="s">
        <v>72</v>
      </c>
      <c r="D16" s="18" t="s">
        <v>342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198</v>
      </c>
    </row>
    <row r="17" spans="1:16" s="18" customFormat="1" x14ac:dyDescent="0.25">
      <c r="A17" s="18" t="s">
        <v>157</v>
      </c>
      <c r="B17" s="40">
        <v>0</v>
      </c>
      <c r="C17" s="32" t="s">
        <v>72</v>
      </c>
      <c r="D17" s="18" t="s">
        <v>353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203</v>
      </c>
    </row>
    <row r="18" spans="1:16" s="18" customFormat="1" x14ac:dyDescent="0.25">
      <c r="A18" s="18" t="s">
        <v>159</v>
      </c>
      <c r="B18" s="40">
        <v>0</v>
      </c>
      <c r="C18" s="32" t="s">
        <v>72</v>
      </c>
      <c r="D18" s="18" t="s">
        <v>343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208</v>
      </c>
    </row>
    <row r="19" spans="1:16" s="18" customFormat="1" x14ac:dyDescent="0.25">
      <c r="A19" s="18" t="s">
        <v>286</v>
      </c>
      <c r="B19" s="40">
        <v>0</v>
      </c>
      <c r="C19" s="32" t="s">
        <v>72</v>
      </c>
      <c r="D19" s="18" t="s">
        <v>344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288</v>
      </c>
    </row>
    <row r="20" spans="1:16" s="18" customFormat="1" x14ac:dyDescent="0.25">
      <c r="A20" s="18" t="s">
        <v>165</v>
      </c>
      <c r="B20" s="40">
        <v>0</v>
      </c>
      <c r="C20" s="32" t="s">
        <v>72</v>
      </c>
      <c r="D20" s="18" t="s">
        <v>345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214</v>
      </c>
    </row>
    <row r="21" spans="1:16" s="18" customFormat="1" x14ac:dyDescent="0.25">
      <c r="A21" s="18" t="s">
        <v>242</v>
      </c>
      <c r="B21" s="40">
        <v>0</v>
      </c>
      <c r="C21" s="32" t="s">
        <v>72</v>
      </c>
      <c r="D21" s="18" t="s">
        <v>346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222</v>
      </c>
    </row>
    <row r="22" spans="1:16" s="18" customFormat="1" x14ac:dyDescent="0.25">
      <c r="A22" s="18" t="s">
        <v>154</v>
      </c>
      <c r="B22" s="40">
        <v>0</v>
      </c>
      <c r="C22" s="32" t="s">
        <v>72</v>
      </c>
      <c r="D22" s="18" t="s">
        <v>347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225</v>
      </c>
    </row>
    <row r="23" spans="1:16" s="18" customFormat="1" x14ac:dyDescent="0.25">
      <c r="A23" s="18" t="s">
        <v>296</v>
      </c>
      <c r="B23" s="40">
        <v>0</v>
      </c>
      <c r="C23" s="32" t="s">
        <v>72</v>
      </c>
      <c r="D23" s="18" t="s">
        <v>348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294</v>
      </c>
    </row>
    <row r="24" spans="1:16" s="18" customFormat="1" x14ac:dyDescent="0.25">
      <c r="A24" s="18" t="s">
        <v>302</v>
      </c>
      <c r="B24" s="40">
        <v>0</v>
      </c>
      <c r="C24" s="32" t="s">
        <v>72</v>
      </c>
      <c r="D24" s="18" t="s">
        <v>356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304</v>
      </c>
    </row>
    <row r="25" spans="1:16" s="18" customFormat="1" x14ac:dyDescent="0.25">
      <c r="A25" s="18" t="s">
        <v>318</v>
      </c>
      <c r="B25" s="40">
        <v>0</v>
      </c>
      <c r="C25" s="32" t="s">
        <v>72</v>
      </c>
      <c r="D25" s="18" t="s">
        <v>349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317</v>
      </c>
    </row>
    <row r="26" spans="1:16" s="18" customFormat="1" x14ac:dyDescent="0.25">
      <c r="A26" s="18" t="s">
        <v>328</v>
      </c>
      <c r="B26" s="40">
        <v>0</v>
      </c>
      <c r="C26" s="32" t="s">
        <v>72</v>
      </c>
      <c r="D26" s="18" t="s">
        <v>350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327</v>
      </c>
    </row>
    <row r="27" spans="1:16" s="18" customFormat="1" x14ac:dyDescent="0.25">
      <c r="A27" s="18" t="s">
        <v>153</v>
      </c>
      <c r="B27" s="40">
        <v>0</v>
      </c>
      <c r="C27" s="32" t="s">
        <v>72</v>
      </c>
      <c r="D27" s="18" t="s">
        <v>351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232</v>
      </c>
    </row>
    <row r="28" spans="1:16" s="18" customFormat="1" x14ac:dyDescent="0.25">
      <c r="A28" s="18" t="s">
        <v>335</v>
      </c>
      <c r="B28" s="40">
        <v>0</v>
      </c>
      <c r="C28" s="32" t="s">
        <v>72</v>
      </c>
      <c r="D28" s="18" t="s">
        <v>352</v>
      </c>
      <c r="E28" s="23" t="s">
        <v>71</v>
      </c>
      <c r="F28" s="23" t="s">
        <v>64</v>
      </c>
      <c r="G28" s="23" t="s">
        <v>45</v>
      </c>
      <c r="H28" s="23" t="s">
        <v>65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333</v>
      </c>
    </row>
    <row r="29" spans="1:16" x14ac:dyDescent="0.25">
      <c r="A29" t="s">
        <v>244</v>
      </c>
      <c r="B29" s="41">
        <v>0</v>
      </c>
      <c r="C29" s="11" t="s">
        <v>62</v>
      </c>
      <c r="D29" s="11" t="s">
        <v>354</v>
      </c>
      <c r="E29" s="13" t="s">
        <v>63</v>
      </c>
      <c r="F29" s="13" t="s">
        <v>64</v>
      </c>
      <c r="G29" s="13" t="s">
        <v>45</v>
      </c>
      <c r="H29" s="13" t="s">
        <v>65</v>
      </c>
      <c r="I29" s="13" t="s">
        <v>64</v>
      </c>
      <c r="J29" s="13" t="s">
        <v>64</v>
      </c>
      <c r="K29" s="13" t="s">
        <v>64</v>
      </c>
      <c r="L29" s="13" t="s">
        <v>64</v>
      </c>
      <c r="M29" s="13" t="s">
        <v>64</v>
      </c>
      <c r="N29" s="13" t="s">
        <v>64</v>
      </c>
      <c r="O29" s="13" t="s">
        <v>245</v>
      </c>
    </row>
    <row r="30" spans="1:16" x14ac:dyDescent="0.25">
      <c r="A30" t="s">
        <v>246</v>
      </c>
      <c r="B30" s="41">
        <v>0</v>
      </c>
      <c r="C30" s="11" t="s">
        <v>247</v>
      </c>
      <c r="D30" s="11" t="s">
        <v>355</v>
      </c>
      <c r="E30" s="13" t="s">
        <v>63</v>
      </c>
      <c r="F30" s="13" t="s">
        <v>64</v>
      </c>
      <c r="G30" s="13" t="s">
        <v>248</v>
      </c>
      <c r="H30" s="13" t="s">
        <v>65</v>
      </c>
      <c r="I30" s="13" t="s">
        <v>64</v>
      </c>
      <c r="J30" s="13" t="s">
        <v>64</v>
      </c>
      <c r="K30" s="13" t="s">
        <v>64</v>
      </c>
      <c r="L30" s="13" t="s">
        <v>64</v>
      </c>
      <c r="M30" s="13" t="s">
        <v>64</v>
      </c>
      <c r="N30" s="13" t="s">
        <v>64</v>
      </c>
      <c r="O30" s="13" t="s">
        <v>249</v>
      </c>
    </row>
    <row r="31" spans="1:16" s="18" customFormat="1" x14ac:dyDescent="0.25">
      <c r="A31" s="18" t="s">
        <v>259</v>
      </c>
      <c r="B31" s="40">
        <v>1</v>
      </c>
      <c r="C31" s="32" t="s">
        <v>72</v>
      </c>
      <c r="D31" s="32"/>
      <c r="E31" s="23" t="s">
        <v>71</v>
      </c>
      <c r="F31" s="23" t="s">
        <v>64</v>
      </c>
      <c r="G31" s="23" t="s">
        <v>45</v>
      </c>
      <c r="H31" s="23" t="s">
        <v>70</v>
      </c>
      <c r="I31" s="23" t="s">
        <v>64</v>
      </c>
      <c r="J31" s="23" t="s">
        <v>64</v>
      </c>
      <c r="K31" s="23" t="s">
        <v>64</v>
      </c>
      <c r="L31" s="23" t="s">
        <v>64</v>
      </c>
      <c r="M31" s="23" t="s">
        <v>64</v>
      </c>
      <c r="N31" s="23" t="s">
        <v>64</v>
      </c>
      <c r="O31" s="23" t="s">
        <v>261</v>
      </c>
      <c r="P31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D044-1303-4FAB-83D7-76584F0D9B93}">
  <dimension ref="A1:P13"/>
  <sheetViews>
    <sheetView workbookViewId="0">
      <selection activeCell="B14" sqref="B14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386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388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386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23" t="s">
        <v>70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387</v>
      </c>
    </row>
    <row r="13" spans="1:16" s="18" customFormat="1" x14ac:dyDescent="0.25">
      <c r="A13" s="18" t="s">
        <v>383</v>
      </c>
      <c r="B13" s="40">
        <v>-1</v>
      </c>
      <c r="C13" s="32" t="s">
        <v>72</v>
      </c>
      <c r="D13" s="32"/>
      <c r="E13" s="23" t="s">
        <v>384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385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970-6F91-449A-9CC2-6AEDC854A771}">
  <dimension ref="A1:P28"/>
  <sheetViews>
    <sheetView workbookViewId="0">
      <selection activeCell="D17" sqref="D17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272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273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147</v>
      </c>
      <c r="B12" s="40">
        <v>0</v>
      </c>
      <c r="C12" s="32" t="s">
        <v>72</v>
      </c>
      <c r="D12" s="18" t="s">
        <v>416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237</v>
      </c>
      <c r="P12" s="24"/>
    </row>
    <row r="13" spans="1:16" s="18" customFormat="1" x14ac:dyDescent="0.25">
      <c r="A13" s="18" t="s">
        <v>152</v>
      </c>
      <c r="B13" s="40">
        <v>0</v>
      </c>
      <c r="C13" s="32" t="s">
        <v>72</v>
      </c>
      <c r="D13" s="18" t="s">
        <v>340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241</v>
      </c>
      <c r="P13" s="24"/>
    </row>
    <row r="14" spans="1:16" s="18" customFormat="1" x14ac:dyDescent="0.25">
      <c r="A14" s="18" t="s">
        <v>161</v>
      </c>
      <c r="B14" s="40">
        <v>0</v>
      </c>
      <c r="C14" s="32" t="s">
        <v>72</v>
      </c>
      <c r="D14" s="18" t="s">
        <v>341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191</v>
      </c>
    </row>
    <row r="15" spans="1:16" s="18" customFormat="1" x14ac:dyDescent="0.25">
      <c r="A15" s="18" t="s">
        <v>163</v>
      </c>
      <c r="B15" s="40">
        <v>0</v>
      </c>
      <c r="C15" s="32" t="s">
        <v>72</v>
      </c>
      <c r="D15" s="18" t="s">
        <v>342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198</v>
      </c>
    </row>
    <row r="16" spans="1:16" s="18" customFormat="1" x14ac:dyDescent="0.25">
      <c r="A16" s="18" t="s">
        <v>157</v>
      </c>
      <c r="B16" s="40">
        <v>0</v>
      </c>
      <c r="C16" s="32" t="s">
        <v>72</v>
      </c>
      <c r="D16" s="18" t="s">
        <v>353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203</v>
      </c>
    </row>
    <row r="17" spans="1:16" s="18" customFormat="1" x14ac:dyDescent="0.25">
      <c r="A17" s="18" t="s">
        <v>159</v>
      </c>
      <c r="B17" s="40">
        <v>0</v>
      </c>
      <c r="C17" s="32" t="s">
        <v>72</v>
      </c>
      <c r="D17" s="18" t="s">
        <v>343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208</v>
      </c>
    </row>
    <row r="18" spans="1:16" s="18" customFormat="1" x14ac:dyDescent="0.25">
      <c r="A18" s="18" t="s">
        <v>286</v>
      </c>
      <c r="B18" s="40">
        <v>0</v>
      </c>
      <c r="C18" s="32" t="s">
        <v>72</v>
      </c>
      <c r="D18" s="18" t="s">
        <v>344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288</v>
      </c>
    </row>
    <row r="19" spans="1:16" s="18" customFormat="1" x14ac:dyDescent="0.25">
      <c r="A19" s="18" t="s">
        <v>165</v>
      </c>
      <c r="B19" s="40">
        <v>0</v>
      </c>
      <c r="C19" s="32" t="s">
        <v>72</v>
      </c>
      <c r="D19" s="18" t="s">
        <v>345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214</v>
      </c>
    </row>
    <row r="20" spans="1:16" s="18" customFormat="1" x14ac:dyDescent="0.25">
      <c r="A20" s="18" t="s">
        <v>242</v>
      </c>
      <c r="B20" s="40">
        <v>0</v>
      </c>
      <c r="C20" s="32" t="s">
        <v>72</v>
      </c>
      <c r="D20" s="18" t="s">
        <v>346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222</v>
      </c>
    </row>
    <row r="21" spans="1:16" s="18" customFormat="1" x14ac:dyDescent="0.25">
      <c r="A21" s="18" t="s">
        <v>154</v>
      </c>
      <c r="B21" s="40">
        <v>0</v>
      </c>
      <c r="C21" s="32" t="s">
        <v>72</v>
      </c>
      <c r="D21" s="18" t="s">
        <v>347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225</v>
      </c>
    </row>
    <row r="22" spans="1:16" s="18" customFormat="1" x14ac:dyDescent="0.25">
      <c r="A22" s="18" t="s">
        <v>296</v>
      </c>
      <c r="B22" s="40">
        <v>0</v>
      </c>
      <c r="C22" s="32" t="s">
        <v>72</v>
      </c>
      <c r="D22" s="18" t="s">
        <v>348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294</v>
      </c>
    </row>
    <row r="23" spans="1:16" s="18" customFormat="1" x14ac:dyDescent="0.25">
      <c r="A23" s="18" t="s">
        <v>302</v>
      </c>
      <c r="B23" s="40">
        <v>0</v>
      </c>
      <c r="C23" s="32" t="s">
        <v>72</v>
      </c>
      <c r="D23" s="18" t="s">
        <v>356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304</v>
      </c>
    </row>
    <row r="24" spans="1:16" s="18" customFormat="1" x14ac:dyDescent="0.25">
      <c r="A24" s="18" t="s">
        <v>318</v>
      </c>
      <c r="B24" s="40">
        <v>0</v>
      </c>
      <c r="C24" s="32" t="s">
        <v>72</v>
      </c>
      <c r="D24" s="18" t="s">
        <v>349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317</v>
      </c>
    </row>
    <row r="25" spans="1:16" s="18" customFormat="1" x14ac:dyDescent="0.25">
      <c r="A25" s="18" t="s">
        <v>328</v>
      </c>
      <c r="B25" s="40">
        <v>0</v>
      </c>
      <c r="C25" s="32" t="s">
        <v>72</v>
      </c>
      <c r="D25" s="18" t="s">
        <v>350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327</v>
      </c>
    </row>
    <row r="26" spans="1:16" s="18" customFormat="1" x14ac:dyDescent="0.25">
      <c r="A26" s="18" t="s">
        <v>153</v>
      </c>
      <c r="B26" s="40">
        <v>0</v>
      </c>
      <c r="C26" s="32" t="s">
        <v>72</v>
      </c>
      <c r="D26" s="18" t="s">
        <v>351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232</v>
      </c>
    </row>
    <row r="27" spans="1:16" s="18" customFormat="1" x14ac:dyDescent="0.25">
      <c r="A27" s="18" t="s">
        <v>335</v>
      </c>
      <c r="B27" s="40">
        <v>0</v>
      </c>
      <c r="C27" s="32" t="s">
        <v>72</v>
      </c>
      <c r="D27" s="18" t="s">
        <v>352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333</v>
      </c>
    </row>
    <row r="28" spans="1:16" s="18" customFormat="1" x14ac:dyDescent="0.25">
      <c r="A28" s="18" t="s">
        <v>272</v>
      </c>
      <c r="B28" s="40">
        <v>1</v>
      </c>
      <c r="C28" s="32" t="s">
        <v>72</v>
      </c>
      <c r="D28" s="32"/>
      <c r="E28" s="23" t="s">
        <v>71</v>
      </c>
      <c r="F28" s="23" t="s">
        <v>64</v>
      </c>
      <c r="G28" s="23" t="s">
        <v>45</v>
      </c>
      <c r="H28" s="23" t="s">
        <v>70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274</v>
      </c>
      <c r="P28" s="2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77F-C8AC-4C8A-A09F-523EF1E5A40E}">
  <dimension ref="A1:O15"/>
  <sheetViews>
    <sheetView workbookViewId="0">
      <selection activeCell="G27" sqref="G27"/>
    </sheetView>
  </sheetViews>
  <sheetFormatPr defaultRowHeight="15" x14ac:dyDescent="0.25"/>
  <cols>
    <col min="1" max="1" width="66.7109375" bestFit="1" customWidth="1"/>
    <col min="2" max="2" width="23.140625" customWidth="1"/>
    <col min="3" max="4" width="19.5703125" bestFit="1" customWidth="1"/>
    <col min="5" max="5" width="29.42578125" bestFit="1" customWidth="1"/>
    <col min="6" max="7" width="13.42578125" bestFit="1" customWidth="1"/>
    <col min="8" max="8" width="17.7109375" bestFit="1" customWidth="1"/>
    <col min="9" max="13" width="10.85546875" bestFit="1" customWidth="1"/>
    <col min="14" max="14" width="33.42578125" bestFit="1" customWidth="1"/>
  </cols>
  <sheetData>
    <row r="1" spans="1:15" x14ac:dyDescent="0.25">
      <c r="A1" t="s">
        <v>30</v>
      </c>
      <c r="B1">
        <v>11</v>
      </c>
      <c r="C1" s="1"/>
      <c r="N1" s="11"/>
    </row>
    <row r="2" spans="1:15" ht="15.75" x14ac:dyDescent="0.25">
      <c r="A2" s="15" t="s">
        <v>40</v>
      </c>
      <c r="B2" s="16" t="s">
        <v>357</v>
      </c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358</v>
      </c>
    </row>
    <row r="5" spans="1:15" x14ac:dyDescent="0.25">
      <c r="A5" t="s">
        <v>44</v>
      </c>
      <c r="B5" s="18" t="s">
        <v>45</v>
      </c>
    </row>
    <row r="6" spans="1:15" x14ac:dyDescent="0.25">
      <c r="A6" t="s">
        <v>46</v>
      </c>
      <c r="B6">
        <v>1</v>
      </c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B9" s="13"/>
      <c r="C9" s="13"/>
    </row>
    <row r="10" spans="1:15" ht="15.75" x14ac:dyDescent="0.25">
      <c r="A10" s="15" t="s">
        <v>50</v>
      </c>
      <c r="B10" s="13"/>
      <c r="C10" s="13"/>
    </row>
    <row r="11" spans="1:15" s="36" customFormat="1" ht="15.75" x14ac:dyDescent="0.25">
      <c r="A11" s="36" t="s">
        <v>51</v>
      </c>
      <c r="B11" s="37" t="s">
        <v>52</v>
      </c>
      <c r="C11" s="37" t="s">
        <v>10</v>
      </c>
      <c r="D11" s="38" t="s">
        <v>53</v>
      </c>
      <c r="E11" s="38" t="s">
        <v>41</v>
      </c>
      <c r="F11" s="38" t="s">
        <v>44</v>
      </c>
      <c r="G11" s="38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107</v>
      </c>
      <c r="B12" s="46">
        <f>Hypothesis!D36*100/1000000*(Hypothesis!D32*2+Hypothesis!D33*2)/Hypothesis!D31</f>
        <v>0.31914893617021273</v>
      </c>
      <c r="C12" s="11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108</v>
      </c>
      <c r="O12" s="45" t="s">
        <v>380</v>
      </c>
    </row>
    <row r="13" spans="1:15" s="43" customFormat="1" x14ac:dyDescent="0.25">
      <c r="A13" s="43" t="s">
        <v>360</v>
      </c>
      <c r="B13" s="46">
        <f>Hypothesis!D38*(Hypothesis!D32*2+Hypothesis!D33*2)*100/1000000/Hypothesis!D31</f>
        <v>0.31914893617021273</v>
      </c>
      <c r="C13" s="44" t="s">
        <v>49</v>
      </c>
      <c r="D13" s="35" t="s">
        <v>63</v>
      </c>
      <c r="E13" s="35" t="s">
        <v>64</v>
      </c>
      <c r="F13" s="35" t="s">
        <v>69</v>
      </c>
      <c r="G13" s="35" t="s">
        <v>65</v>
      </c>
      <c r="H13" s="35" t="s">
        <v>64</v>
      </c>
      <c r="I13" s="35" t="s">
        <v>64</v>
      </c>
      <c r="J13" s="35" t="s">
        <v>64</v>
      </c>
      <c r="K13" s="35" t="s">
        <v>64</v>
      </c>
      <c r="L13" s="35" t="s">
        <v>64</v>
      </c>
      <c r="M13" s="35" t="s">
        <v>64</v>
      </c>
      <c r="N13" s="35" t="s">
        <v>361</v>
      </c>
      <c r="O13" s="45" t="s">
        <v>380</v>
      </c>
    </row>
    <row r="14" spans="1:15" s="43" customFormat="1" x14ac:dyDescent="0.25">
      <c r="A14" s="43" t="s">
        <v>376</v>
      </c>
      <c r="B14" s="46">
        <f>-B12-B13</f>
        <v>-0.63829787234042545</v>
      </c>
      <c r="C14" s="44" t="s">
        <v>49</v>
      </c>
      <c r="D14" s="35" t="s">
        <v>63</v>
      </c>
      <c r="E14" s="35" t="s">
        <v>64</v>
      </c>
      <c r="F14" s="35" t="s">
        <v>248</v>
      </c>
      <c r="G14" s="35" t="s">
        <v>65</v>
      </c>
      <c r="H14" s="35" t="s">
        <v>64</v>
      </c>
      <c r="I14" s="35" t="s">
        <v>64</v>
      </c>
      <c r="J14" s="35" t="s">
        <v>64</v>
      </c>
      <c r="K14" s="35" t="s">
        <v>64</v>
      </c>
      <c r="L14" s="35" t="s">
        <v>64</v>
      </c>
      <c r="M14" s="35" t="s">
        <v>64</v>
      </c>
      <c r="N14" s="35" t="s">
        <v>377</v>
      </c>
      <c r="O14" s="45" t="s">
        <v>381</v>
      </c>
    </row>
    <row r="15" spans="1:15" s="18" customFormat="1" x14ac:dyDescent="0.25">
      <c r="A15" s="18" t="s">
        <v>357</v>
      </c>
      <c r="B15" s="40">
        <v>1</v>
      </c>
      <c r="C15" s="32" t="s">
        <v>72</v>
      </c>
      <c r="D15" s="23" t="s">
        <v>71</v>
      </c>
      <c r="E15" s="23" t="s">
        <v>64</v>
      </c>
      <c r="F15" s="23" t="s">
        <v>45</v>
      </c>
      <c r="G15" s="23" t="s">
        <v>70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359</v>
      </c>
      <c r="O15" s="24"/>
    </row>
  </sheetData>
  <phoneticPr fontId="1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A5BF-8683-4EE3-8B60-10FBF3DEB298}">
  <dimension ref="A1:P14"/>
  <sheetViews>
    <sheetView workbookViewId="0">
      <selection activeCell="D14" sqref="D14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275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276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x14ac:dyDescent="0.25">
      <c r="A12" t="s">
        <v>244</v>
      </c>
      <c r="B12" s="41">
        <v>0</v>
      </c>
      <c r="C12" s="11" t="s">
        <v>62</v>
      </c>
      <c r="D12" s="11" t="s">
        <v>354</v>
      </c>
      <c r="E12" s="13" t="s">
        <v>63</v>
      </c>
      <c r="F12" s="13" t="s">
        <v>64</v>
      </c>
      <c r="G12" s="13" t="s">
        <v>45</v>
      </c>
      <c r="H12" s="13" t="s">
        <v>65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64</v>
      </c>
      <c r="O12" s="13" t="s">
        <v>245</v>
      </c>
    </row>
    <row r="13" spans="1:16" x14ac:dyDescent="0.25">
      <c r="A13" t="s">
        <v>246</v>
      </c>
      <c r="B13" s="41">
        <v>0</v>
      </c>
      <c r="C13" s="11" t="s">
        <v>247</v>
      </c>
      <c r="D13" s="11" t="s">
        <v>355</v>
      </c>
      <c r="E13" s="13" t="s">
        <v>63</v>
      </c>
      <c r="F13" s="13" t="s">
        <v>64</v>
      </c>
      <c r="G13" s="13" t="s">
        <v>248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249</v>
      </c>
    </row>
    <row r="14" spans="1:16" s="18" customFormat="1" x14ac:dyDescent="0.25">
      <c r="A14" s="18" t="s">
        <v>275</v>
      </c>
      <c r="B14" s="40">
        <v>1</v>
      </c>
      <c r="C14" s="32" t="s">
        <v>72</v>
      </c>
      <c r="D14" s="32"/>
      <c r="E14" s="23" t="s">
        <v>71</v>
      </c>
      <c r="F14" s="23" t="s">
        <v>64</v>
      </c>
      <c r="G14" s="23" t="s">
        <v>45</v>
      </c>
      <c r="H14" s="23" t="s">
        <v>70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277</v>
      </c>
      <c r="P14" s="2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D49-74C2-4BFC-A6B6-5745C01BC058}">
  <dimension ref="A1:P26"/>
  <sheetViews>
    <sheetView workbookViewId="0">
      <selection activeCell="A31" sqref="A31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405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406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412</v>
      </c>
      <c r="B12" s="40">
        <v>0</v>
      </c>
      <c r="C12" s="32" t="s">
        <v>72</v>
      </c>
      <c r="D12" s="49" t="s">
        <v>391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191</v>
      </c>
    </row>
    <row r="13" spans="1:16" s="18" customFormat="1" x14ac:dyDescent="0.25">
      <c r="A13" s="18" t="s">
        <v>412</v>
      </c>
      <c r="B13" s="40">
        <v>0</v>
      </c>
      <c r="C13" s="32" t="s">
        <v>72</v>
      </c>
      <c r="D13" s="49" t="s">
        <v>392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198</v>
      </c>
    </row>
    <row r="14" spans="1:16" s="18" customFormat="1" x14ac:dyDescent="0.25">
      <c r="A14" s="18" t="s">
        <v>383</v>
      </c>
      <c r="B14" s="40">
        <v>0</v>
      </c>
      <c r="C14" s="32" t="s">
        <v>72</v>
      </c>
      <c r="D14" s="49" t="s">
        <v>393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203</v>
      </c>
    </row>
    <row r="15" spans="1:16" s="18" customFormat="1" x14ac:dyDescent="0.25">
      <c r="A15" s="18" t="s">
        <v>411</v>
      </c>
      <c r="B15" s="40">
        <v>0</v>
      </c>
      <c r="C15" s="32" t="s">
        <v>72</v>
      </c>
      <c r="D15" s="49" t="s">
        <v>394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208</v>
      </c>
    </row>
    <row r="16" spans="1:16" s="18" customFormat="1" x14ac:dyDescent="0.25">
      <c r="A16" s="18" t="s">
        <v>411</v>
      </c>
      <c r="B16" s="40">
        <v>0</v>
      </c>
      <c r="C16" s="32" t="s">
        <v>72</v>
      </c>
      <c r="D16" s="49" t="s">
        <v>395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288</v>
      </c>
    </row>
    <row r="17" spans="1:16" s="18" customFormat="1" x14ac:dyDescent="0.25">
      <c r="A17" s="18" t="s">
        <v>411</v>
      </c>
      <c r="B17" s="40">
        <v>0</v>
      </c>
      <c r="C17" s="32" t="s">
        <v>72</v>
      </c>
      <c r="D17" s="49" t="s">
        <v>396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214</v>
      </c>
    </row>
    <row r="18" spans="1:16" s="18" customFormat="1" x14ac:dyDescent="0.25">
      <c r="A18" s="18" t="s">
        <v>410</v>
      </c>
      <c r="B18" s="40">
        <v>0</v>
      </c>
      <c r="C18" s="32" t="s">
        <v>72</v>
      </c>
      <c r="D18" s="49" t="s">
        <v>397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222</v>
      </c>
    </row>
    <row r="19" spans="1:16" s="18" customFormat="1" x14ac:dyDescent="0.25">
      <c r="A19" s="18" t="s">
        <v>410</v>
      </c>
      <c r="B19" s="40">
        <v>0</v>
      </c>
      <c r="C19" s="32" t="s">
        <v>72</v>
      </c>
      <c r="D19" s="49" t="s">
        <v>398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225</v>
      </c>
    </row>
    <row r="20" spans="1:16" s="18" customFormat="1" x14ac:dyDescent="0.25">
      <c r="A20" s="18" t="s">
        <v>410</v>
      </c>
      <c r="B20" s="40">
        <v>0</v>
      </c>
      <c r="C20" s="32" t="s">
        <v>72</v>
      </c>
      <c r="D20" s="49" t="s">
        <v>399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294</v>
      </c>
    </row>
    <row r="21" spans="1:16" s="18" customFormat="1" x14ac:dyDescent="0.25">
      <c r="A21" s="18" t="s">
        <v>410</v>
      </c>
      <c r="B21" s="40">
        <v>0</v>
      </c>
      <c r="C21" s="32" t="s">
        <v>72</v>
      </c>
      <c r="D21" s="49" t="s">
        <v>400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304</v>
      </c>
    </row>
    <row r="22" spans="1:16" s="18" customFormat="1" x14ac:dyDescent="0.25">
      <c r="A22" s="18" t="s">
        <v>409</v>
      </c>
      <c r="B22" s="40">
        <v>0</v>
      </c>
      <c r="C22" s="32" t="s">
        <v>72</v>
      </c>
      <c r="D22" s="49" t="s">
        <v>401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317</v>
      </c>
    </row>
    <row r="23" spans="1:16" s="18" customFormat="1" x14ac:dyDescent="0.25">
      <c r="A23" s="18" t="s">
        <v>408</v>
      </c>
      <c r="B23" s="40">
        <v>0</v>
      </c>
      <c r="C23" s="32" t="s">
        <v>72</v>
      </c>
      <c r="D23" s="49" t="s">
        <v>402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327</v>
      </c>
    </row>
    <row r="24" spans="1:16" s="18" customFormat="1" x14ac:dyDescent="0.25">
      <c r="A24" s="18" t="s">
        <v>404</v>
      </c>
      <c r="B24" s="40">
        <v>0</v>
      </c>
      <c r="C24" s="32" t="s">
        <v>72</v>
      </c>
      <c r="D24" s="49" t="s">
        <v>403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232</v>
      </c>
    </row>
    <row r="25" spans="1:16" s="18" customFormat="1" x14ac:dyDescent="0.25">
      <c r="A25" s="18" t="s">
        <v>389</v>
      </c>
      <c r="B25" s="40">
        <v>0</v>
      </c>
      <c r="C25" s="32" t="s">
        <v>72</v>
      </c>
      <c r="D25" s="49" t="s">
        <v>390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333</v>
      </c>
    </row>
    <row r="26" spans="1:16" s="18" customFormat="1" x14ac:dyDescent="0.25">
      <c r="A26" s="18" t="s">
        <v>405</v>
      </c>
      <c r="B26" s="40">
        <v>1</v>
      </c>
      <c r="C26" s="32" t="s">
        <v>72</v>
      </c>
      <c r="D26" s="32"/>
      <c r="E26" s="23" t="s">
        <v>71</v>
      </c>
      <c r="F26" s="23" t="s">
        <v>64</v>
      </c>
      <c r="G26" s="23" t="s">
        <v>45</v>
      </c>
      <c r="H26" s="23" t="s">
        <v>70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407</v>
      </c>
      <c r="P26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D98-6636-4D4C-B551-66C92762D447}">
  <sheetPr codeName="Sheet5"/>
  <dimension ref="A1:O14"/>
  <sheetViews>
    <sheetView workbookViewId="0">
      <selection activeCell="F20" sqref="F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106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177</v>
      </c>
      <c r="O12" s="24"/>
    </row>
    <row r="13" spans="1:15" x14ac:dyDescent="0.25">
      <c r="A13" t="s">
        <v>110</v>
      </c>
      <c r="B13" s="25">
        <f>(Hypothesis!D68+Hypothesis!D69)/1000*100</f>
        <v>0.41499000000000008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114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179</v>
      </c>
      <c r="O1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6F0A-C4E7-4D08-BED3-84026907401A}">
  <sheetPr codeName="Sheet6"/>
  <dimension ref="A1:O21"/>
  <sheetViews>
    <sheetView workbookViewId="0">
      <selection activeCell="D27" sqref="D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20" t="s">
        <v>52</v>
      </c>
      <c r="C11" s="20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47">
        <f>Hypothesis!D48</f>
        <v>3.3115500000000009</v>
      </c>
      <c r="C12" s="32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46">
        <f>B12*0.95</f>
        <v>3.1459725000000005</v>
      </c>
      <c r="C13" s="11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1">
        <v>0.95</v>
      </c>
      <c r="C14" s="11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1">
        <v>0.27</v>
      </c>
      <c r="C15" s="11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1">
        <v>0.03</v>
      </c>
      <c r="C16" s="11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1">
        <f>B16</f>
        <v>0.03</v>
      </c>
      <c r="C17" s="11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48">
        <v>2.3199999999999999E-8</v>
      </c>
      <c r="C18" s="11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104</v>
      </c>
      <c r="B19" s="48">
        <f>Hypothesis!D49</f>
        <v>1.4999999999999999E-4</v>
      </c>
      <c r="C19" s="11" t="s">
        <v>67</v>
      </c>
      <c r="D19" s="13" t="s">
        <v>63</v>
      </c>
      <c r="E19" s="13" t="s">
        <v>64</v>
      </c>
      <c r="F19" s="13" t="s">
        <v>69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105</v>
      </c>
    </row>
    <row r="20" spans="1:15" s="43" customFormat="1" x14ac:dyDescent="0.25">
      <c r="A20" s="43" t="s">
        <v>360</v>
      </c>
      <c r="B20" s="46">
        <f>Hypothesis!D51</f>
        <v>0.15</v>
      </c>
      <c r="C20" s="44" t="s">
        <v>49</v>
      </c>
      <c r="D20" s="35" t="s">
        <v>63</v>
      </c>
      <c r="E20" s="35" t="s">
        <v>64</v>
      </c>
      <c r="F20" s="35" t="s">
        <v>69</v>
      </c>
      <c r="G20" s="35" t="s">
        <v>65</v>
      </c>
      <c r="H20" s="35" t="s">
        <v>64</v>
      </c>
      <c r="I20" s="35" t="s">
        <v>64</v>
      </c>
      <c r="J20" s="35" t="s">
        <v>64</v>
      </c>
      <c r="K20" s="35" t="s">
        <v>64</v>
      </c>
      <c r="L20" s="35" t="s">
        <v>64</v>
      </c>
      <c r="M20" s="35" t="s">
        <v>64</v>
      </c>
      <c r="N20" s="35" t="s">
        <v>361</v>
      </c>
      <c r="O20" s="45"/>
    </row>
    <row r="21" spans="1:15" s="18" customFormat="1" x14ac:dyDescent="0.25">
      <c r="A21" s="18" t="s">
        <v>115</v>
      </c>
      <c r="B21" s="47">
        <v>1</v>
      </c>
      <c r="C21" s="32" t="s">
        <v>73</v>
      </c>
      <c r="D21" s="23" t="s">
        <v>71</v>
      </c>
      <c r="E21" s="23" t="s">
        <v>64</v>
      </c>
      <c r="F21" s="23" t="s">
        <v>45</v>
      </c>
      <c r="G21" s="23" t="s">
        <v>70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181</v>
      </c>
      <c r="O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0E5C-4B12-9327-A2F33C01EC97}">
  <sheetPr codeName="Sheet7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181</v>
      </c>
      <c r="O12" s="24"/>
    </row>
    <row r="13" spans="1:15" x14ac:dyDescent="0.25">
      <c r="A13" t="s">
        <v>110</v>
      </c>
      <c r="B13" s="25">
        <f>(Hypothesis!D55+Hypothesis!D56)/1000*100</f>
        <v>0.38590500000000005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116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183</v>
      </c>
      <c r="O14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F1A-39FF-4AB4-84DA-A7C9B24ED31E}">
  <sheetPr codeName="Sheet8"/>
  <dimension ref="A1:O20"/>
  <sheetViews>
    <sheetView workbookViewId="0">
      <selection activeCell="A19" sqref="A19:XFD1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Hypothesis!D74</f>
        <v>3.7867500000000005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3.5974125000000003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Hypothesis!D75</f>
        <v>0.77999999999999992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117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185</v>
      </c>
      <c r="O20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D808-96B2-4E13-A5C2-448B4537782E}">
  <sheetPr codeName="Sheet9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117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185</v>
      </c>
      <c r="O12" s="24"/>
    </row>
    <row r="13" spans="1:15" x14ac:dyDescent="0.25">
      <c r="A13" t="s">
        <v>110</v>
      </c>
      <c r="B13" s="25">
        <f>(Hypothesis!D74+Hypothesis!D75)/1000*100</f>
        <v>0.45667500000000005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118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187</v>
      </c>
      <c r="O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Hypothesis</vt:lpstr>
      <vt:lpstr>Frame_DG_Low_Prod</vt:lpstr>
      <vt:lpstr>Frame_DG_Low_Market</vt:lpstr>
      <vt:lpstr>Frame_DG_High_Prod</vt:lpstr>
      <vt:lpstr>Frame_DG_High_Market</vt:lpstr>
      <vt:lpstr>Frame_SG_Low_Prod</vt:lpstr>
      <vt:lpstr>Frame_SG_Low_Market</vt:lpstr>
      <vt:lpstr>Frame_TG_High_Prod</vt:lpstr>
      <vt:lpstr>Frame_TG_High_Market</vt:lpstr>
      <vt:lpstr>Frame_CCF_Prod</vt:lpstr>
      <vt:lpstr>Frame_CCF_Market</vt:lpstr>
      <vt:lpstr>CW_SG_Low_Prod</vt:lpstr>
      <vt:lpstr>CW_SG_Low_Market</vt:lpstr>
      <vt:lpstr>CW_SG_coated_Low_Prod</vt:lpstr>
      <vt:lpstr>CW_SG_coated_Low_Market</vt:lpstr>
      <vt:lpstr>CW_DG_Low_Prod</vt:lpstr>
      <vt:lpstr>CW_DG_Low_Market</vt:lpstr>
      <vt:lpstr>CW_DG_coated_High_Prod</vt:lpstr>
      <vt:lpstr>CW_DG_coated_High_Market</vt:lpstr>
      <vt:lpstr>CW_DG_coated_krypton_High_Prod</vt:lpstr>
      <vt:lpstr>CW_DG_coated_krypto_High_Market</vt:lpstr>
      <vt:lpstr>CW_DG_2coated_High_Prod</vt:lpstr>
      <vt:lpstr>CW_DG_2coated_High_Market</vt:lpstr>
      <vt:lpstr>CW_TG_1coated_High_Prod</vt:lpstr>
      <vt:lpstr>CW_TG_1coated_High_Market</vt:lpstr>
      <vt:lpstr>CW_TG_2coated_High_Prod</vt:lpstr>
      <vt:lpstr>CW_TG_2coated_High_Market</vt:lpstr>
      <vt:lpstr>CW_TG_2coated_krypton_High_Prod</vt:lpstr>
      <vt:lpstr>CW_TG_2coated_krypt_High_Market</vt:lpstr>
      <vt:lpstr>CW_TG_2coated_xenon_High_Prod</vt:lpstr>
      <vt:lpstr>CW_TG_2coated_xenon_High_Market</vt:lpstr>
      <vt:lpstr>CW_CCF_Prod</vt:lpstr>
      <vt:lpstr>CW_CCF_Market</vt:lpstr>
      <vt:lpstr>CW_DG_vacuum_Prod</vt:lpstr>
      <vt:lpstr>CW_DG_vacuum_Market</vt:lpstr>
      <vt:lpstr>CW_SmartG_High_Prod</vt:lpstr>
      <vt:lpstr>CW_SmartG_High_Market</vt:lpstr>
      <vt:lpstr>CW_DSF_prod</vt:lpstr>
      <vt:lpstr>CW_DSF_Market</vt:lpstr>
      <vt:lpstr>Screen_Metallised_Fabric_Prod</vt:lpstr>
      <vt:lpstr>Screen_Metallised_Fabric_Market</vt:lpstr>
      <vt:lpstr>Thermal_Curtain_Prod</vt:lpstr>
      <vt:lpstr>Thermal_Curtain_Market</vt:lpstr>
      <vt:lpstr>CW_Prod_and_Use</vt:lpstr>
      <vt:lpstr>CW_Dismantling</vt:lpstr>
      <vt:lpstr>CW_Production</vt:lpstr>
      <vt:lpstr>CW_Maintenance</vt:lpstr>
      <vt:lpstr>CW_UsePhase_only</vt:lpstr>
      <vt:lpstr>CW_EndOfLife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2022-01-24T12:01:10Z</dcterms:modified>
</cp:coreProperties>
</file>