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E:\desktop\Rmath\"/>
    </mc:Choice>
  </mc:AlternateContent>
  <xr:revisionPtr revIDLastSave="0" documentId="13_ncr:1_{50D5C8BA-D361-43C8-B337-1965B4B90786}" xr6:coauthVersionLast="46" xr6:coauthVersionMax="46" xr10:uidLastSave="{00000000-0000-0000-0000-000000000000}"/>
  <bookViews>
    <workbookView xWindow="-108" yWindow="-108" windowWidth="23256" windowHeight="12576" tabRatio="862" xr2:uid="{00000000-000D-0000-FFFF-FFFF00000000}"/>
  </bookViews>
  <sheets>
    <sheet name="Sheet1" sheetId="1" r:id="rId1"/>
    <sheet name="Sheet10" sheetId="11" r:id="rId2"/>
    <sheet name="设置横纵坐标名称" sheetId="9" r:id="rId3"/>
    <sheet name="正态分布表" sheetId="3" r:id="rId4"/>
    <sheet name="dawjd" sheetId="2" r:id="rId5"/>
    <sheet name="offset函数" sheetId="4" r:id="rId6"/>
    <sheet name="折线图添加背景" sheetId="5" r:id="rId7"/>
    <sheet name="饼图" sheetId="6" r:id="rId8"/>
    <sheet name="双坐标轴" sheetId="7" r:id="rId9"/>
    <sheet name="正负数据" sheetId="8" r:id="rId10"/>
    <sheet name="背对背比较图" sheetId="10" r:id="rId11"/>
    <sheet name="气泡图" sheetId="12" r:id="rId12"/>
    <sheet name="有空格时" sheetId="13" r:id="rId13"/>
    <sheet name="坐标轴不是整数怎样改乘整数" sheetId="14" r:id="rId14"/>
    <sheet name="Sheet5" sheetId="20" r:id="rId15"/>
    <sheet name="Sheet6" sheetId="21" r:id="rId16"/>
    <sheet name="Sheet7" sheetId="22" r:id="rId17"/>
    <sheet name="只保留线条的折线图" sheetId="15" r:id="rId18"/>
    <sheet name="利用滑块来制作动态图" sheetId="16" r:id="rId19"/>
    <sheet name="Sheet3" sheetId="18" r:id="rId20"/>
    <sheet name="Sheet4" sheetId="19" r:id="rId21"/>
    <sheet name="Sheet2" sheetId="17" r:id="rId22"/>
  </sheets>
  <definedNames>
    <definedName name="fi">Sheet1!$C$2:$D$11</definedName>
    <definedName name="op">Sheet1!$C$2:$D$10</definedName>
    <definedName name="_xlnm.Print_Area" localSheetId="21">Sheet2!$D$1:$N$13</definedName>
    <definedName name="_xlnm.Print_Titles" localSheetId="21">Sheet2!$1:$1</definedName>
    <definedName name="wa" localSheetId="0">Sheet1!$C$3:$D$16</definedName>
    <definedName name="大哥">dawjd!$T$49</definedName>
    <definedName name="名称">dawjd!$J$41</definedName>
    <definedName name="名字">Sheet1!$D$3:$I$10</definedName>
    <definedName name="数量">dawjd!$J$42</definedName>
    <definedName name="小哥">dawjd!$T$45</definedName>
  </definedNames>
  <calcPr calcId="181029"/>
  <pivotCaches>
    <pivotCache cacheId="0" r:id="rId23"/>
  </pivotCaches>
</workbook>
</file>

<file path=xl/calcChain.xml><?xml version="1.0" encoding="utf-8"?>
<calcChain xmlns="http://schemas.openxmlformats.org/spreadsheetml/2006/main">
  <c r="C12" i="4" l="1"/>
  <c r="C13" i="4"/>
  <c r="C11" i="4"/>
  <c r="G9" i="4"/>
  <c r="B16" i="16"/>
  <c r="Q17" i="16"/>
  <c r="P17" i="16"/>
  <c r="Q16" i="16"/>
  <c r="B17" i="16"/>
  <c r="B18" i="16"/>
  <c r="B19" i="16"/>
  <c r="B20" i="16"/>
  <c r="B21" i="16"/>
  <c r="B22" i="16"/>
  <c r="B23" i="16"/>
  <c r="B24" i="16"/>
  <c r="B25" i="16"/>
  <c r="B26" i="16"/>
  <c r="B27" i="16"/>
  <c r="A16" i="16"/>
  <c r="B15" i="16"/>
  <c r="G35" i="4"/>
  <c r="H35" i="4"/>
  <c r="G34" i="4"/>
  <c r="H34" i="4"/>
  <c r="G33" i="4"/>
  <c r="H33" i="4"/>
  <c r="G32" i="4"/>
  <c r="H32" i="4"/>
  <c r="F32" i="4"/>
  <c r="F33" i="4"/>
  <c r="F34" i="4"/>
  <c r="F35" i="4"/>
  <c r="G31" i="4"/>
  <c r="H31" i="4"/>
  <c r="I31" i="4"/>
  <c r="F31" i="4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B8" i="6"/>
  <c r="G16" i="4"/>
  <c r="G10" i="4"/>
  <c r="I17" i="4"/>
  <c r="M35" i="4"/>
  <c r="L37" i="4"/>
  <c r="K37" i="4"/>
  <c r="I38" i="4"/>
  <c r="I3" i="4"/>
  <c r="I4" i="4"/>
  <c r="I5" i="4"/>
  <c r="I6" i="4"/>
  <c r="I7" i="4"/>
  <c r="C17" i="4"/>
  <c r="K29" i="4" s="1"/>
  <c r="B11" i="4"/>
  <c r="E11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2" i="3"/>
  <c r="W13" i="2" l="1"/>
  <c r="W3" i="2"/>
  <c r="W4" i="2"/>
  <c r="W5" i="2"/>
  <c r="W6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13" i="2"/>
  <c r="V27" i="2"/>
  <c r="V28" i="2"/>
  <c r="V29" i="2"/>
  <c r="V30" i="2"/>
  <c r="V31" i="2"/>
  <c r="V32" i="2"/>
  <c r="S21" i="2"/>
  <c r="Q21" i="2"/>
  <c r="R21" i="2" s="1"/>
  <c r="V5" i="2"/>
  <c r="V7" i="2"/>
  <c r="V9" i="2"/>
  <c r="V11" i="2"/>
  <c r="V3" i="2"/>
  <c r="D52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N148" i="2"/>
  <c r="N149" i="2"/>
  <c r="N150" i="2"/>
  <c r="N151" i="2"/>
  <c r="N152" i="2"/>
  <c r="N153" i="2"/>
  <c r="N154" i="2"/>
  <c r="N147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22" i="2"/>
  <c r="O121" i="2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F90" i="2"/>
  <c r="F91" i="2"/>
  <c r="F92" i="2"/>
  <c r="F93" i="2"/>
  <c r="F94" i="2"/>
  <c r="F95" i="2"/>
  <c r="F96" i="2"/>
  <c r="F97" i="2"/>
  <c r="F98" i="2"/>
  <c r="F99" i="2"/>
  <c r="F100" i="2"/>
  <c r="E40" i="2"/>
  <c r="J44" i="2"/>
  <c r="E41" i="2"/>
  <c r="M56" i="2"/>
  <c r="N56" i="2"/>
  <c r="O56" i="2"/>
  <c r="P56" i="2"/>
  <c r="Q56" i="2"/>
  <c r="R56" i="2"/>
  <c r="S56" i="2"/>
  <c r="T56" i="2"/>
  <c r="U56" i="2"/>
  <c r="V56" i="2"/>
  <c r="W56" i="2"/>
  <c r="M57" i="2"/>
  <c r="N57" i="2"/>
  <c r="O57" i="2"/>
  <c r="P57" i="2"/>
  <c r="Q57" i="2"/>
  <c r="R57" i="2"/>
  <c r="S57" i="2"/>
  <c r="T57" i="2"/>
  <c r="U57" i="2"/>
  <c r="V57" i="2"/>
  <c r="W57" i="2"/>
  <c r="M58" i="2"/>
  <c r="N58" i="2"/>
  <c r="O58" i="2"/>
  <c r="P58" i="2"/>
  <c r="Q58" i="2"/>
  <c r="R58" i="2"/>
  <c r="S58" i="2"/>
  <c r="T58" i="2"/>
  <c r="U58" i="2"/>
  <c r="V58" i="2"/>
  <c r="W58" i="2"/>
  <c r="M59" i="2"/>
  <c r="N59" i="2"/>
  <c r="O59" i="2"/>
  <c r="P59" i="2"/>
  <c r="Q59" i="2"/>
  <c r="R59" i="2"/>
  <c r="S59" i="2"/>
  <c r="T59" i="2"/>
  <c r="U59" i="2"/>
  <c r="V59" i="2"/>
  <c r="W59" i="2"/>
  <c r="M60" i="2"/>
  <c r="N60" i="2"/>
  <c r="O60" i="2"/>
  <c r="P60" i="2"/>
  <c r="Q60" i="2"/>
  <c r="R60" i="2"/>
  <c r="S60" i="2"/>
  <c r="T60" i="2"/>
  <c r="U60" i="2"/>
  <c r="V60" i="2"/>
  <c r="W60" i="2"/>
  <c r="M61" i="2"/>
  <c r="N61" i="2"/>
  <c r="O61" i="2"/>
  <c r="P61" i="2"/>
  <c r="Q61" i="2"/>
  <c r="R61" i="2"/>
  <c r="S61" i="2"/>
  <c r="T61" i="2"/>
  <c r="U61" i="2"/>
  <c r="V61" i="2"/>
  <c r="W61" i="2"/>
  <c r="M62" i="2"/>
  <c r="N62" i="2"/>
  <c r="O62" i="2"/>
  <c r="P62" i="2"/>
  <c r="Q62" i="2"/>
  <c r="R62" i="2"/>
  <c r="S62" i="2"/>
  <c r="T62" i="2"/>
  <c r="U62" i="2"/>
  <c r="V62" i="2"/>
  <c r="W62" i="2"/>
  <c r="M63" i="2"/>
  <c r="N63" i="2"/>
  <c r="O63" i="2"/>
  <c r="P63" i="2"/>
  <c r="Q63" i="2"/>
  <c r="R63" i="2"/>
  <c r="S63" i="2"/>
  <c r="T63" i="2"/>
  <c r="U63" i="2"/>
  <c r="V63" i="2"/>
  <c r="W63" i="2"/>
  <c r="M64" i="2"/>
  <c r="N64" i="2"/>
  <c r="O64" i="2"/>
  <c r="P64" i="2"/>
  <c r="Q64" i="2"/>
  <c r="R64" i="2"/>
  <c r="S64" i="2"/>
  <c r="T64" i="2"/>
  <c r="U64" i="2"/>
  <c r="V64" i="2"/>
  <c r="W64" i="2"/>
  <c r="M65" i="2"/>
  <c r="N65" i="2"/>
  <c r="O65" i="2"/>
  <c r="P65" i="2"/>
  <c r="Q65" i="2"/>
  <c r="R65" i="2"/>
  <c r="S65" i="2"/>
  <c r="T65" i="2"/>
  <c r="U65" i="2"/>
  <c r="V65" i="2"/>
  <c r="W65" i="2"/>
  <c r="M66" i="2"/>
  <c r="N66" i="2"/>
  <c r="O66" i="2"/>
  <c r="P66" i="2"/>
  <c r="Q66" i="2"/>
  <c r="R66" i="2"/>
  <c r="S66" i="2"/>
  <c r="T66" i="2"/>
  <c r="U66" i="2"/>
  <c r="V66" i="2"/>
  <c r="W66" i="2"/>
  <c r="M67" i="2"/>
  <c r="N67" i="2"/>
  <c r="O67" i="2"/>
  <c r="P67" i="2"/>
  <c r="Q67" i="2"/>
  <c r="R67" i="2"/>
  <c r="S67" i="2"/>
  <c r="T67" i="2"/>
  <c r="U67" i="2"/>
  <c r="V67" i="2"/>
  <c r="W67" i="2"/>
  <c r="L57" i="2"/>
  <c r="L58" i="2"/>
  <c r="L59" i="2"/>
  <c r="L60" i="2"/>
  <c r="L61" i="2"/>
  <c r="L62" i="2"/>
  <c r="L63" i="2"/>
  <c r="L64" i="2"/>
  <c r="L65" i="2"/>
  <c r="L66" i="2"/>
  <c r="L67" i="2"/>
  <c r="L56" i="2"/>
  <c r="T42" i="2"/>
  <c r="T43" i="2"/>
  <c r="T44" i="2"/>
  <c r="T45" i="2"/>
  <c r="T46" i="2"/>
  <c r="T47" i="2"/>
  <c r="T48" i="2"/>
  <c r="T49" i="2"/>
  <c r="F82" i="2" s="1"/>
  <c r="T41" i="2"/>
  <c r="S42" i="2"/>
  <c r="S43" i="2"/>
  <c r="S44" i="2"/>
  <c r="S45" i="2"/>
  <c r="S46" i="2"/>
  <c r="S47" i="2"/>
  <c r="S48" i="2"/>
  <c r="S41" i="2"/>
  <c r="O150" i="1"/>
  <c r="N150" i="1"/>
  <c r="M150" i="1"/>
  <c r="L150" i="1"/>
  <c r="K150" i="1"/>
  <c r="J150" i="1"/>
  <c r="I150" i="1"/>
  <c r="H150" i="1"/>
  <c r="G130" i="1"/>
  <c r="F130" i="1"/>
  <c r="E130" i="1"/>
  <c r="D130" i="1"/>
  <c r="C130" i="1"/>
  <c r="B130" i="1"/>
  <c r="G144" i="1"/>
  <c r="F144" i="1"/>
  <c r="E144" i="1"/>
  <c r="D144" i="1"/>
  <c r="C144" i="1"/>
  <c r="B144" i="1"/>
  <c r="A144" i="1"/>
  <c r="I136" i="1"/>
  <c r="I137" i="1"/>
  <c r="I138" i="1"/>
  <c r="I139" i="1"/>
  <c r="I140" i="1"/>
  <c r="J136" i="1"/>
  <c r="K136" i="1"/>
  <c r="J137" i="1"/>
  <c r="K137" i="1"/>
  <c r="J138" i="1"/>
  <c r="K138" i="1"/>
  <c r="J139" i="1"/>
  <c r="K139" i="1"/>
  <c r="J140" i="1"/>
  <c r="K140" i="1"/>
  <c r="K135" i="1"/>
  <c r="I134" i="1"/>
  <c r="I130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B120" i="1"/>
  <c r="B121" i="1"/>
  <c r="B122" i="1"/>
  <c r="B123" i="1"/>
  <c r="B124" i="1"/>
  <c r="B125" i="1"/>
  <c r="B126" i="1"/>
  <c r="B119" i="1"/>
  <c r="C105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I135" i="1" s="1"/>
  <c r="J120" i="1"/>
  <c r="J135" i="1" s="1"/>
  <c r="J113" i="1"/>
  <c r="I113" i="1"/>
  <c r="H114" i="1"/>
  <c r="C110" i="1" s="1"/>
  <c r="C106" i="1"/>
  <c r="C107" i="1"/>
  <c r="C108" i="1"/>
  <c r="C109" i="1"/>
  <c r="C104" i="1"/>
  <c r="D104" i="1"/>
  <c r="E104" i="1"/>
  <c r="B105" i="1"/>
  <c r="B106" i="1"/>
  <c r="B107" i="1"/>
  <c r="B108" i="1"/>
  <c r="B109" i="1"/>
  <c r="B110" i="1"/>
  <c r="B111" i="1"/>
  <c r="B104" i="1"/>
  <c r="B79" i="1"/>
  <c r="A86" i="1"/>
  <c r="B86" i="1"/>
  <c r="C86" i="1"/>
  <c r="A87" i="1"/>
  <c r="B87" i="1"/>
  <c r="C87" i="1"/>
  <c r="A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B85" i="1"/>
  <c r="A85" i="1" s="1"/>
  <c r="C85" i="1"/>
  <c r="E80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I67" i="1"/>
  <c r="K67" i="1"/>
  <c r="Q2" i="1"/>
  <c r="R2" i="1" s="1"/>
  <c r="S2" i="1"/>
  <c r="Q19" i="2"/>
  <c r="R19" i="2" s="1"/>
  <c r="S19" i="2"/>
  <c r="Q23" i="2"/>
  <c r="R23" i="2" s="1"/>
  <c r="S23" i="2"/>
  <c r="Q25" i="2"/>
  <c r="R25" i="2" s="1"/>
  <c r="S25" i="2"/>
  <c r="Q27" i="2"/>
  <c r="R27" i="2" s="1"/>
  <c r="S27" i="2"/>
  <c r="Q29" i="2"/>
  <c r="R29" i="2" s="1"/>
  <c r="S29" i="2"/>
  <c r="Q31" i="2"/>
  <c r="R31" i="2" s="1"/>
  <c r="S31" i="2"/>
  <c r="Q33" i="2"/>
  <c r="R33" i="2" s="1"/>
  <c r="S33" i="2"/>
  <c r="S17" i="2"/>
  <c r="Q17" i="2"/>
  <c r="R17" i="2" s="1"/>
  <c r="S15" i="2"/>
  <c r="Q15" i="2"/>
  <c r="R15" i="2" s="1"/>
  <c r="S13" i="2"/>
  <c r="Q13" i="2"/>
  <c r="R13" i="2" s="1"/>
  <c r="S11" i="2"/>
  <c r="Q11" i="2"/>
  <c r="R11" i="2" s="1"/>
  <c r="S9" i="2"/>
  <c r="Q9" i="2"/>
  <c r="R9" i="2" s="1"/>
  <c r="S7" i="2"/>
  <c r="Q7" i="2"/>
  <c r="R7" i="2" s="1"/>
  <c r="S5" i="2"/>
  <c r="Q5" i="2"/>
  <c r="R5" i="2" s="1"/>
  <c r="S3" i="2"/>
  <c r="Q3" i="2"/>
  <c r="R3" i="2" s="1"/>
  <c r="S64" i="1"/>
  <c r="Q64" i="1"/>
  <c r="R64" i="1" s="1"/>
  <c r="S63" i="1"/>
  <c r="Q63" i="1"/>
  <c r="R63" i="1" s="1"/>
  <c r="S62" i="1"/>
  <c r="Q62" i="1"/>
  <c r="R62" i="1" s="1"/>
  <c r="S61" i="1"/>
  <c r="Q61" i="1"/>
  <c r="R61" i="1" s="1"/>
  <c r="S60" i="1"/>
  <c r="Q60" i="1"/>
  <c r="R60" i="1" s="1"/>
  <c r="S59" i="1"/>
  <c r="Q59" i="1"/>
  <c r="R59" i="1" s="1"/>
  <c r="S58" i="1"/>
  <c r="Q58" i="1"/>
  <c r="R58" i="1" s="1"/>
  <c r="S57" i="1"/>
  <c r="Q57" i="1"/>
  <c r="R57" i="1" s="1"/>
  <c r="S56" i="1"/>
  <c r="Q56" i="1"/>
  <c r="R56" i="1" s="1"/>
  <c r="S55" i="1"/>
  <c r="Q55" i="1"/>
  <c r="R55" i="1" s="1"/>
  <c r="S54" i="1"/>
  <c r="Q54" i="1"/>
  <c r="R54" i="1" s="1"/>
  <c r="S53" i="1"/>
  <c r="Q53" i="1"/>
  <c r="R53" i="1" s="1"/>
  <c r="S52" i="1"/>
  <c r="Q52" i="1"/>
  <c r="R52" i="1" s="1"/>
  <c r="S51" i="1"/>
  <c r="Q51" i="1"/>
  <c r="R51" i="1" s="1"/>
  <c r="S50" i="1"/>
  <c r="Q50" i="1"/>
  <c r="R50" i="1" s="1"/>
  <c r="S49" i="1"/>
  <c r="Q49" i="1"/>
  <c r="R49" i="1" s="1"/>
  <c r="S48" i="1"/>
  <c r="Q48" i="1"/>
  <c r="R48" i="1" s="1"/>
  <c r="S47" i="1"/>
  <c r="Q47" i="1"/>
  <c r="R47" i="1" s="1"/>
  <c r="S46" i="1"/>
  <c r="Q46" i="1"/>
  <c r="R46" i="1" s="1"/>
  <c r="S45" i="1"/>
  <c r="Q45" i="1"/>
  <c r="R45" i="1" s="1"/>
  <c r="S44" i="1"/>
  <c r="Q44" i="1"/>
  <c r="R44" i="1" s="1"/>
  <c r="S43" i="1"/>
  <c r="Q43" i="1"/>
  <c r="R43" i="1" s="1"/>
  <c r="S42" i="1"/>
  <c r="Q42" i="1"/>
  <c r="R42" i="1" s="1"/>
  <c r="S41" i="1"/>
  <c r="Q41" i="1"/>
  <c r="R41" i="1" s="1"/>
  <c r="S40" i="1"/>
  <c r="Q40" i="1"/>
  <c r="R40" i="1" s="1"/>
  <c r="S39" i="1"/>
  <c r="Q39" i="1"/>
  <c r="R39" i="1" s="1"/>
  <c r="S38" i="1"/>
  <c r="Q38" i="1"/>
  <c r="R38" i="1" s="1"/>
  <c r="S37" i="1"/>
  <c r="Q37" i="1"/>
  <c r="R37" i="1" s="1"/>
  <c r="S36" i="1"/>
  <c r="Q36" i="1"/>
  <c r="R36" i="1" s="1"/>
  <c r="S35" i="1"/>
  <c r="Q35" i="1"/>
  <c r="R35" i="1" s="1"/>
  <c r="S34" i="1"/>
  <c r="Q34" i="1"/>
  <c r="R34" i="1" s="1"/>
  <c r="S33" i="1"/>
  <c r="Q33" i="1"/>
  <c r="R33" i="1" s="1"/>
  <c r="S32" i="1"/>
  <c r="Q32" i="1"/>
  <c r="R32" i="1" s="1"/>
  <c r="S31" i="1"/>
  <c r="Q31" i="1"/>
  <c r="R31" i="1" s="1"/>
  <c r="S30" i="1"/>
  <c r="Q30" i="1"/>
  <c r="R30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</calcChain>
</file>

<file path=xl/sharedStrings.xml><?xml version="1.0" encoding="utf-8"?>
<sst xmlns="http://schemas.openxmlformats.org/spreadsheetml/2006/main" count="927" uniqueCount="395">
  <si>
    <t>序号</t>
  </si>
  <si>
    <t>学号</t>
  </si>
  <si>
    <t>性别</t>
  </si>
  <si>
    <t>姓名</t>
  </si>
  <si>
    <t>总成绩</t>
  </si>
  <si>
    <t>平均
成绩</t>
  </si>
  <si>
    <t>平均
绩点</t>
  </si>
  <si>
    <t>数据库原理及其应用
[必修课]
3.0</t>
  </si>
  <si>
    <t>形势与政策3
[必修课]
1.0</t>
  </si>
  <si>
    <t>操作系统
[必修课]
4.0</t>
  </si>
  <si>
    <t>毛泽东思想和中国特色社会主义理论体系概论
[必修课]
4.0</t>
  </si>
  <si>
    <t>系统开发实训
[必修课]
6.0</t>
  </si>
  <si>
    <t>概率论与数理统计
[必修课]
3.0</t>
  </si>
  <si>
    <t>大学生创新创业指导2
[必修课]
1.0</t>
  </si>
  <si>
    <t>计算机组成原理
[必修课]
4.0</t>
  </si>
  <si>
    <t>网络安全技术
[必修课]
3.0</t>
  </si>
  <si>
    <t>网络综合课程设计
[必修课]
3.0</t>
  </si>
  <si>
    <t>软件工程导论（双语）
[必修课]
3.0</t>
  </si>
  <si>
    <t>思想政治理论课社会实践2
[必修课]
1.0</t>
  </si>
  <si>
    <t>201608030307</t>
  </si>
  <si>
    <t>女</t>
  </si>
  <si>
    <t>霍金婷</t>
  </si>
  <si>
    <t>[35]</t>
  </si>
  <si>
    <t>[60]</t>
  </si>
  <si>
    <t>[2]</t>
  </si>
  <si>
    <t>201708034217</t>
  </si>
  <si>
    <t>男</t>
  </si>
  <si>
    <t>周智生</t>
  </si>
  <si>
    <t>201708034208</t>
  </si>
  <si>
    <t>管腾飞</t>
  </si>
  <si>
    <t>201708034225</t>
  </si>
  <si>
    <t>承俊涛</t>
  </si>
  <si>
    <t>201708034228</t>
  </si>
  <si>
    <t>李浴淑</t>
  </si>
  <si>
    <t>201708034108</t>
  </si>
  <si>
    <t>苏艺阳</t>
  </si>
  <si>
    <t>201708034201</t>
  </si>
  <si>
    <t>王迪</t>
  </si>
  <si>
    <t>201708034222</t>
  </si>
  <si>
    <t>孙劲松</t>
  </si>
  <si>
    <t>201708034206</t>
  </si>
  <si>
    <t>景兰伟</t>
  </si>
  <si>
    <t>201708034112</t>
  </si>
  <si>
    <t>段浩文</t>
  </si>
  <si>
    <t>201708034126</t>
  </si>
  <si>
    <t>徐佳敏</t>
  </si>
  <si>
    <t>201708034205</t>
  </si>
  <si>
    <t>王昌泽</t>
  </si>
  <si>
    <t>201708034115</t>
  </si>
  <si>
    <t>张玉彬</t>
  </si>
  <si>
    <t>201708034117</t>
  </si>
  <si>
    <t>李云伟</t>
  </si>
  <si>
    <t>201708034128</t>
  </si>
  <si>
    <t>梁伟洋</t>
  </si>
  <si>
    <t>201708034114</t>
  </si>
  <si>
    <t>陈康</t>
  </si>
  <si>
    <t>201708034220</t>
  </si>
  <si>
    <t>丁家奇</t>
  </si>
  <si>
    <t>201708034110</t>
  </si>
  <si>
    <t>武家保</t>
  </si>
  <si>
    <t>201508030324</t>
  </si>
  <si>
    <t>朱一鸣</t>
  </si>
  <si>
    <t>201708034103</t>
  </si>
  <si>
    <t>吕盼盼</t>
  </si>
  <si>
    <t>201708034125</t>
  </si>
  <si>
    <t>任泽登</t>
  </si>
  <si>
    <t>201708034127</t>
  </si>
  <si>
    <t>顾云磊</t>
  </si>
  <si>
    <t>201708034102</t>
  </si>
  <si>
    <t>王星星</t>
  </si>
  <si>
    <t>201708034116</t>
  </si>
  <si>
    <t>王鹏昆</t>
  </si>
  <si>
    <t>201708034118</t>
  </si>
  <si>
    <t>丁梦醒</t>
  </si>
  <si>
    <t>201708034219</t>
  </si>
  <si>
    <t>吴飞豹</t>
  </si>
  <si>
    <t>201708034111</t>
  </si>
  <si>
    <t>李鸿奎</t>
  </si>
  <si>
    <t>201708034231</t>
  </si>
  <si>
    <t>叶梦凡</t>
  </si>
  <si>
    <t>201708034227</t>
  </si>
  <si>
    <t>盛昊</t>
  </si>
  <si>
    <t>201708034124</t>
  </si>
  <si>
    <t>王五一</t>
  </si>
  <si>
    <t>201708034122</t>
  </si>
  <si>
    <t>吴志阳</t>
  </si>
  <si>
    <t>201708034216</t>
  </si>
  <si>
    <t>胡会会</t>
  </si>
  <si>
    <t>201708034131</t>
  </si>
  <si>
    <t>林成杰</t>
  </si>
  <si>
    <t>201708034120</t>
  </si>
  <si>
    <t>周子涵</t>
  </si>
  <si>
    <t>201708034212</t>
  </si>
  <si>
    <t>许鑫</t>
  </si>
  <si>
    <t>201708034104</t>
  </si>
  <si>
    <t>王振宇</t>
  </si>
  <si>
    <t>201708034105</t>
  </si>
  <si>
    <t>王佳俊</t>
  </si>
  <si>
    <t>201708034130</t>
  </si>
  <si>
    <t>孙长敏</t>
  </si>
  <si>
    <t>201708034210</t>
  </si>
  <si>
    <t>刘宇航</t>
  </si>
  <si>
    <t>201708034113</t>
  </si>
  <si>
    <t>沈晓</t>
  </si>
  <si>
    <t>201708034106</t>
  </si>
  <si>
    <t>杜娟</t>
  </si>
  <si>
    <t>201708034101</t>
  </si>
  <si>
    <t>张梁昊</t>
  </si>
  <si>
    <t>201705024213</t>
  </si>
  <si>
    <t>蒋俐磊</t>
  </si>
  <si>
    <t>201708034121</t>
  </si>
  <si>
    <t>马文豪</t>
  </si>
  <si>
    <t>201708034203</t>
  </si>
  <si>
    <t>蒋睿</t>
  </si>
  <si>
    <t>201708034223</t>
  </si>
  <si>
    <t>吕月明</t>
  </si>
  <si>
    <t>201708034107</t>
  </si>
  <si>
    <t>刘梦丽</t>
  </si>
  <si>
    <t>201708034214</t>
  </si>
  <si>
    <t>孙泽文</t>
  </si>
  <si>
    <t>201708034218</t>
  </si>
  <si>
    <t>潘健东</t>
  </si>
  <si>
    <t>201708034204</t>
  </si>
  <si>
    <t>刘锦坤</t>
  </si>
  <si>
    <t>201708034221</t>
  </si>
  <si>
    <t>宋世稳</t>
  </si>
  <si>
    <t>201708034202</t>
  </si>
  <si>
    <t>周文慧</t>
  </si>
  <si>
    <t>201708034213</t>
  </si>
  <si>
    <t>高翔</t>
  </si>
  <si>
    <t>201708034119</t>
  </si>
  <si>
    <t>刘翔</t>
  </si>
  <si>
    <t>201708034224</t>
  </si>
  <si>
    <t>王菲</t>
  </si>
  <si>
    <t>201708034232</t>
  </si>
  <si>
    <t>陶婷</t>
  </si>
  <si>
    <t>201608030312</t>
  </si>
  <si>
    <t>张家豪</t>
  </si>
  <si>
    <t>201608030311</t>
  </si>
  <si>
    <t>陈泰贤</t>
  </si>
  <si>
    <t>201708034226</t>
  </si>
  <si>
    <t>陈妹娜</t>
  </si>
  <si>
    <t>201708034229</t>
  </si>
  <si>
    <t>陈文钦</t>
  </si>
  <si>
    <t>201708034211</t>
  </si>
  <si>
    <t>张家盛</t>
  </si>
  <si>
    <t>201608030331</t>
  </si>
  <si>
    <t>杨钊</t>
  </si>
  <si>
    <t>201608030310</t>
  </si>
  <si>
    <t>司王爽</t>
  </si>
  <si>
    <t>一等</t>
  </si>
  <si>
    <t>励志</t>
  </si>
  <si>
    <t>二等</t>
  </si>
  <si>
    <t>三等</t>
  </si>
  <si>
    <t xml:space="preserve"> </t>
    <phoneticPr fontId="9" type="noConversion"/>
  </si>
  <si>
    <t>a</t>
  </si>
  <si>
    <t>a</t>
    <phoneticPr fontId="9" type="noConversion"/>
  </si>
  <si>
    <t>b</t>
  </si>
  <si>
    <t>c</t>
  </si>
  <si>
    <t>d</t>
  </si>
  <si>
    <t>e</t>
  </si>
  <si>
    <t>f</t>
  </si>
  <si>
    <t>g</t>
  </si>
  <si>
    <r>
      <t>m</t>
    </r>
    <r>
      <rPr>
        <sz val="11"/>
        <color theme="1"/>
        <rFont val="宋体"/>
        <family val="3"/>
        <charset val="134"/>
        <scheme val="minor"/>
      </rPr>
      <t>on</t>
    </r>
    <phoneticPr fontId="9" type="noConversion"/>
  </si>
  <si>
    <r>
      <t>Tue</t>
    </r>
    <r>
      <rPr>
        <sz val="11"/>
        <color theme="1"/>
        <rFont val="宋体"/>
        <family val="3"/>
        <charset val="134"/>
        <scheme val="minor"/>
      </rPr>
      <t/>
    </r>
  </si>
  <si>
    <r>
      <t>Wed</t>
    </r>
    <r>
      <rPr>
        <sz val="11"/>
        <color theme="1"/>
        <rFont val="宋体"/>
        <family val="3"/>
        <charset val="134"/>
        <scheme val="minor"/>
      </rPr>
      <t/>
    </r>
  </si>
  <si>
    <r>
      <t>Thu</t>
    </r>
    <r>
      <rPr>
        <sz val="11"/>
        <color theme="1"/>
        <rFont val="宋体"/>
        <family val="3"/>
        <charset val="134"/>
        <scheme val="minor"/>
      </rPr>
      <t/>
    </r>
  </si>
  <si>
    <r>
      <t>Fri</t>
    </r>
    <r>
      <rPr>
        <sz val="11"/>
        <color theme="1"/>
        <rFont val="宋体"/>
        <family val="3"/>
        <charset val="134"/>
        <scheme val="minor"/>
      </rPr>
      <t/>
    </r>
  </si>
  <si>
    <r>
      <t>Sat</t>
    </r>
    <r>
      <rPr>
        <sz val="11"/>
        <color theme="1"/>
        <rFont val="宋体"/>
        <family val="3"/>
        <charset val="134"/>
        <scheme val="minor"/>
      </rPr>
      <t/>
    </r>
  </si>
  <si>
    <r>
      <t>Sun</t>
    </r>
    <r>
      <rPr>
        <sz val="11"/>
        <color theme="1"/>
        <rFont val="宋体"/>
        <family val="3"/>
        <charset val="134"/>
        <scheme val="minor"/>
      </rPr>
      <t/>
    </r>
  </si>
  <si>
    <r>
      <t>Mon</t>
    </r>
    <r>
      <rPr>
        <sz val="11"/>
        <color theme="1"/>
        <rFont val="宋体"/>
        <family val="3"/>
        <charset val="134"/>
        <scheme val="minor"/>
      </rPr>
      <t/>
    </r>
  </si>
  <si>
    <t>=INT(10+90*RAND())</t>
    <phoneticPr fontId="9" type="noConversion"/>
  </si>
  <si>
    <t>笨蛋</t>
    <phoneticPr fontId="9" type="noConversion"/>
  </si>
  <si>
    <t>撒到我</t>
    <phoneticPr fontId="9" type="noConversion"/>
  </si>
  <si>
    <t>阿瓦达</t>
    <phoneticPr fontId="9" type="noConversion"/>
  </si>
  <si>
    <t>啊对哇对哇</t>
    <phoneticPr fontId="9" type="noConversion"/>
  </si>
  <si>
    <t>乘法口诀表</t>
    <phoneticPr fontId="9" type="noConversion"/>
  </si>
  <si>
    <t>1x1=1</t>
  </si>
  <si>
    <t/>
  </si>
  <si>
    <t>1x2=2</t>
  </si>
  <si>
    <t>2x2=2</t>
  </si>
  <si>
    <t>1x3=3</t>
  </si>
  <si>
    <t>2x3=3</t>
  </si>
  <si>
    <t>3x3=3</t>
  </si>
  <si>
    <t>1x4=4</t>
  </si>
  <si>
    <t>2x4=4</t>
  </si>
  <si>
    <t>3x4=4</t>
  </si>
  <si>
    <t>4x4=4</t>
  </si>
  <si>
    <t>1x5=5</t>
  </si>
  <si>
    <t>2x5=5</t>
  </si>
  <si>
    <t>3x5=5</t>
  </si>
  <si>
    <t>4x5=5</t>
  </si>
  <si>
    <t>5x5=5</t>
  </si>
  <si>
    <t>1x6=6</t>
  </si>
  <si>
    <t>2x6=6</t>
  </si>
  <si>
    <t>3x6=6</t>
  </si>
  <si>
    <t>4x6=6</t>
  </si>
  <si>
    <t>5x6=6</t>
  </si>
  <si>
    <t>6x6=6</t>
  </si>
  <si>
    <t>1x7=7</t>
  </si>
  <si>
    <t>2x7=7</t>
  </si>
  <si>
    <t>3x7=7</t>
  </si>
  <si>
    <t>4x7=7</t>
  </si>
  <si>
    <t>5x7=7</t>
  </si>
  <si>
    <t>6x7=7</t>
  </si>
  <si>
    <t>7x7=7</t>
  </si>
  <si>
    <t>1x8=8</t>
  </si>
  <si>
    <t>2x8=8</t>
  </si>
  <si>
    <t>3x8=8</t>
  </si>
  <si>
    <t>4x8=8</t>
  </si>
  <si>
    <t>5x8=8</t>
  </si>
  <si>
    <t>6x8=8</t>
  </si>
  <si>
    <t>7x8=8</t>
  </si>
  <si>
    <t>8x8=8</t>
  </si>
  <si>
    <t>1x9=9</t>
  </si>
  <si>
    <t>2x9=9</t>
  </si>
  <si>
    <t>3x9=9</t>
  </si>
  <si>
    <t>4x9=9</t>
  </si>
  <si>
    <t>5x9=9</t>
  </si>
  <si>
    <t>6x9=9</t>
  </si>
  <si>
    <t>7x9=9</t>
  </si>
  <si>
    <t>8x9=9</t>
  </si>
  <si>
    <t>9x9=9</t>
  </si>
  <si>
    <t>朱翻山</t>
  </si>
  <si>
    <t>朱翻山</t>
    <phoneticPr fontId="9" type="noConversion"/>
  </si>
  <si>
    <t>刘霞第</t>
  </si>
  <si>
    <t>刘霞第</t>
    <phoneticPr fontId="9" type="noConversion"/>
  </si>
  <si>
    <t>林青霞</t>
  </si>
  <si>
    <t>林青霞</t>
    <phoneticPr fontId="9" type="noConversion"/>
  </si>
  <si>
    <t>周星驰</t>
  </si>
  <si>
    <t>周星驰</t>
    <phoneticPr fontId="9" type="noConversion"/>
  </si>
  <si>
    <t>流的一</t>
  </si>
  <si>
    <t>流的一</t>
    <phoneticPr fontId="9" type="noConversion"/>
  </si>
  <si>
    <t>流的二</t>
  </si>
  <si>
    <t>流的二</t>
    <phoneticPr fontId="9" type="noConversion"/>
  </si>
  <si>
    <t>化物壹</t>
  </si>
  <si>
    <t>化物壹</t>
    <phoneticPr fontId="9" type="noConversion"/>
  </si>
  <si>
    <t>多列合并为一列</t>
    <phoneticPr fontId="9" type="noConversion"/>
  </si>
  <si>
    <t>更改照片底色</t>
    <phoneticPr fontId="9" type="noConversion"/>
  </si>
  <si>
    <t>朱</t>
  </si>
  <si>
    <t>翻山</t>
  </si>
  <si>
    <t>刘</t>
  </si>
  <si>
    <t>霞第</t>
  </si>
  <si>
    <t>姓名</t>
    <phoneticPr fontId="9" type="noConversion"/>
  </si>
  <si>
    <r>
      <t>导入文本格式的数据</t>
    </r>
    <r>
      <rPr>
        <sz val="36"/>
        <color theme="1"/>
        <rFont val="宋体"/>
        <family val="3"/>
        <charset val="134"/>
        <scheme val="minor"/>
      </rPr>
      <t>←</t>
    </r>
    <phoneticPr fontId="9" type="noConversion"/>
  </si>
  <si>
    <t>姓氏</t>
    <phoneticPr fontId="9" type="noConversion"/>
  </si>
  <si>
    <t>名字</t>
    <phoneticPr fontId="9" type="noConversion"/>
  </si>
  <si>
    <t>朱</t>
    <phoneticPr fontId="9" type="noConversion"/>
  </si>
  <si>
    <t>名称</t>
    <phoneticPr fontId="9" type="noConversion"/>
  </si>
  <si>
    <t>数量</t>
    <phoneticPr fontId="9" type="noConversion"/>
  </si>
  <si>
    <t>名称错误的改发</t>
    <phoneticPr fontId="9" type="noConversion"/>
  </si>
  <si>
    <t>在“公式中建立名称即可”</t>
    <phoneticPr fontId="9" type="noConversion"/>
  </si>
  <si>
    <t>两列找不同用定位条件找还有函数的方法</t>
    <phoneticPr fontId="9" type="noConversion"/>
  </si>
  <si>
    <t>跨工作表的计算</t>
    <phoneticPr fontId="9" type="noConversion"/>
  </si>
  <si>
    <t>圈出无效数据</t>
    <phoneticPr fontId="9" type="noConversion"/>
  </si>
  <si>
    <t>A</t>
  </si>
  <si>
    <t>A</t>
    <phoneticPr fontId="9" type="noConversion"/>
  </si>
  <si>
    <t>B</t>
  </si>
  <si>
    <t>B</t>
    <phoneticPr fontId="9" type="noConversion"/>
  </si>
  <si>
    <t>C</t>
  </si>
  <si>
    <t>C</t>
    <phoneticPr fontId="9" type="noConversion"/>
  </si>
  <si>
    <t>bagfedcbagfedcbagfedcbagfedCBA</t>
  </si>
  <si>
    <t>将一列内容合并在一个单元格中</t>
    <phoneticPr fontId="9" type="noConversion"/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</si>
  <si>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</si>
  <si>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</si>
  <si>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</si>
  <si>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</si>
  <si>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</si>
  <si>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</si>
  <si>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</si>
  <si>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</si>
  <si>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</si>
  <si>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</si>
  <si>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</si>
  <si>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</si>
  <si>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</si>
  <si>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</si>
  <si>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</si>
  <si>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</si>
  <si>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</si>
  <si>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</si>
  <si>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</si>
  <si>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</si>
  <si>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</si>
  <si>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</si>
  <si>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t>I</t>
    </r>
    <r>
      <rPr>
        <sz val="11"/>
        <color theme="1"/>
        <rFont val="宋体"/>
        <family val="3"/>
        <charset val="134"/>
        <scheme val="minor"/>
      </rPr>
      <t>F函数用法</t>
    </r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</si>
  <si>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f函数的使用</t>
    </r>
    <phoneticPr fontId="9" type="noConversion"/>
  </si>
  <si>
    <t>COUNTIF函数的用法</t>
  </si>
  <si>
    <t>COUNTIFS函数的使用</t>
    <phoneticPr fontId="9" type="noConversion"/>
  </si>
  <si>
    <t>算术平均值</t>
    <phoneticPr fontId="9" type="noConversion"/>
  </si>
  <si>
    <t>方差</t>
    <phoneticPr fontId="9" type="noConversion"/>
  </si>
  <si>
    <t>x</t>
    <phoneticPr fontId="9" type="noConversion"/>
  </si>
  <si>
    <t>y</t>
    <phoneticPr fontId="9" type="noConversion"/>
  </si>
  <si>
    <t>数据库原理及其应用</t>
    <phoneticPr fontId="9" type="noConversion"/>
  </si>
  <si>
    <t>形势与政策</t>
    <phoneticPr fontId="9" type="noConversion"/>
  </si>
  <si>
    <t>操作系统</t>
  </si>
  <si>
    <t>操作系统</t>
    <phoneticPr fontId="9" type="noConversion"/>
  </si>
  <si>
    <t>毛泽东思想和中国特色社会主义理论体系概论</t>
    <phoneticPr fontId="9" type="noConversion"/>
  </si>
  <si>
    <t xml:space="preserve">
</t>
    <phoneticPr fontId="9" type="noConversion"/>
  </si>
  <si>
    <t>要改变数据源，左键单击横轴，然后选择区域即可</t>
    <phoneticPr fontId="9" type="noConversion"/>
  </si>
  <si>
    <t>s</t>
    <phoneticPr fontId="9" type="noConversion"/>
  </si>
  <si>
    <t>1.11111111111111E+71</t>
    <phoneticPr fontId="9" type="noConversion"/>
  </si>
  <si>
    <r>
      <t>l</t>
    </r>
    <r>
      <rPr>
        <sz val="11"/>
        <color theme="1"/>
        <rFont val="宋体"/>
        <family val="3"/>
        <charset val="134"/>
        <scheme val="minor"/>
      </rPr>
      <t>alala</t>
    </r>
    <phoneticPr fontId="9" type="noConversion"/>
  </si>
  <si>
    <t>序号</t>
    <phoneticPr fontId="9" type="noConversion"/>
  </si>
  <si>
    <r>
      <t>sum</t>
    </r>
    <r>
      <rPr>
        <sz val="11"/>
        <color theme="1"/>
        <rFont val="宋体"/>
        <family val="3"/>
        <charset val="134"/>
        <scheme val="minor"/>
      </rPr>
      <t>product函数的使用</t>
    </r>
    <phoneticPr fontId="9" type="noConversion"/>
  </si>
  <si>
    <t>A</t>
    <phoneticPr fontId="9" type="noConversion"/>
  </si>
  <si>
    <t>数据</t>
    <phoneticPr fontId="9" type="noConversion"/>
  </si>
  <si>
    <t>第一区域</t>
    <phoneticPr fontId="9" type="noConversion"/>
  </si>
  <si>
    <t>第二区域</t>
    <phoneticPr fontId="9" type="noConversion"/>
  </si>
  <si>
    <t>第三区域</t>
    <phoneticPr fontId="9" type="noConversion"/>
  </si>
  <si>
    <t>第四区域</t>
    <phoneticPr fontId="9" type="noConversion"/>
  </si>
  <si>
    <t>数据区域</t>
    <phoneticPr fontId="9" type="noConversion"/>
  </si>
  <si>
    <t>效果图</t>
    <phoneticPr fontId="9" type="noConversion"/>
  </si>
  <si>
    <t>甲</t>
    <phoneticPr fontId="9" type="noConversion"/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</si>
  <si>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</si>
  <si>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</si>
  <si>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</si>
  <si>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</si>
  <si>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</si>
  <si>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</si>
  <si>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</si>
  <si>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</si>
  <si>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</si>
  <si>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背景</t>
    <phoneticPr fontId="9" type="noConversion"/>
  </si>
  <si>
    <t>学生</t>
    <phoneticPr fontId="9" type="noConversion"/>
  </si>
  <si>
    <t>分数</t>
    <phoneticPr fontId="9" type="noConversion"/>
  </si>
  <si>
    <t>辅助</t>
    <phoneticPr fontId="9" type="noConversion"/>
  </si>
  <si>
    <t>注意：扇区的起始角度从12点钟方向开始</t>
    <phoneticPr fontId="9" type="noConversion"/>
  </si>
  <si>
    <t>月份</t>
    <phoneticPr fontId="9" type="noConversion"/>
  </si>
  <si>
    <t>平均温度</t>
    <phoneticPr fontId="9" type="noConversion"/>
  </si>
  <si>
    <t>降雨量</t>
    <phoneticPr fontId="9" type="noConversion"/>
  </si>
  <si>
    <t>Jan</t>
    <phoneticPr fontId="9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</si>
  <si>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</si>
  <si>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</si>
  <si>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</si>
  <si>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</si>
  <si>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</si>
  <si>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</si>
  <si>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</si>
  <si>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</si>
  <si>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</si>
  <si>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</si>
  <si>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</si>
  <si>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两个数据相差很大的时候可以采用双坐标轴，一个主的，一个副的</t>
    <phoneticPr fontId="9" type="noConversion"/>
  </si>
  <si>
    <t>年份</t>
    <phoneticPr fontId="9" type="noConversion"/>
  </si>
  <si>
    <t>营业额（万元）</t>
    <phoneticPr fontId="9" type="noConversion"/>
  </si>
  <si>
    <t>系统开发实</t>
    <phoneticPr fontId="9" type="noConversion"/>
  </si>
  <si>
    <t>概率论与数理统计</t>
    <phoneticPr fontId="9" type="noConversion"/>
  </si>
  <si>
    <t>背靠背图片设置</t>
    <phoneticPr fontId="9" type="noConversion"/>
  </si>
  <si>
    <t>最后一步让所有负数变为正数的操作是在“坐标轴选项中-&gt;格式代码-&gt;设置为0；0即可实现”</t>
    <phoneticPr fontId="9" type="noConversion"/>
  </si>
  <si>
    <t>适用于两者之间的比较</t>
    <phoneticPr fontId="9" type="noConversion"/>
  </si>
  <si>
    <t>方案</t>
    <phoneticPr fontId="9" type="noConversion"/>
  </si>
  <si>
    <t>风险</t>
    <phoneticPr fontId="9" type="noConversion"/>
  </si>
  <si>
    <t>成本</t>
    <phoneticPr fontId="9" type="noConversion"/>
  </si>
  <si>
    <t>利润</t>
    <phoneticPr fontId="9" type="noConversion"/>
  </si>
  <si>
    <t>方案一</t>
    <phoneticPr fontId="9" type="noConversion"/>
  </si>
  <si>
    <t>方案二</t>
    <phoneticPr fontId="9" type="noConversion"/>
  </si>
  <si>
    <t>方案三</t>
    <phoneticPr fontId="9" type="noConversion"/>
  </si>
  <si>
    <t>方案四</t>
    <phoneticPr fontId="9" type="noConversion"/>
  </si>
  <si>
    <t>气泡图，反应数据间的相关性和分布关系</t>
    <phoneticPr fontId="9" type="noConversion"/>
  </si>
  <si>
    <t>销售月份</t>
    <phoneticPr fontId="9" type="noConversion"/>
  </si>
  <si>
    <t>销售总额</t>
    <phoneticPr fontId="9" type="noConversion"/>
  </si>
  <si>
    <t>单元格有空缺时可以设置成文本类型的单元格</t>
    <phoneticPr fontId="9" type="noConversion"/>
  </si>
  <si>
    <t>时间</t>
    <phoneticPr fontId="9" type="noConversion"/>
  </si>
  <si>
    <t>温度</t>
    <phoneticPr fontId="9" type="noConversion"/>
  </si>
  <si>
    <t>分类周问题：一小时：0.041666667，两小时0.083333333，三小时0.125</t>
    <phoneticPr fontId="9" type="noConversion"/>
  </si>
  <si>
    <t>散点图，才可以修改x轴的刻度值，折线图不能修改x轴，因为是分类周轴</t>
    <phoneticPr fontId="9" type="noConversion"/>
  </si>
  <si>
    <t>想要删除某个标签，直接选中delete删去就好了</t>
    <phoneticPr fontId="9" type="noConversion"/>
  </si>
  <si>
    <t>OFFSET()函数示例</t>
    <phoneticPr fontId="9" type="noConversion"/>
  </si>
  <si>
    <t>子</t>
    <phoneticPr fontId="9" type="noConversion"/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</si>
  <si>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</si>
  <si>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</si>
  <si>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</si>
  <si>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</si>
  <si>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</si>
  <si>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</si>
  <si>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</si>
  <si>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</si>
  <si>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</si>
  <si>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</si>
  <si>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</si>
  <si>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r>
      <t>先利用滑块绑定一个单元格，然后在设置offset</t>
    </r>
    <r>
      <rPr>
        <sz val="11"/>
        <color theme="1"/>
        <rFont val="宋体"/>
        <family val="3"/>
        <charset val="134"/>
        <scheme val="minor"/>
      </rPr>
      <t>()函数，这样就会变成一个动态的图。</t>
    </r>
    <phoneticPr fontId="9" type="noConversion"/>
  </si>
  <si>
    <t>设置纵向的条纹</t>
    <phoneticPr fontId="9" type="noConversion"/>
  </si>
  <si>
    <t>金</t>
    <rPh sb="0" eb="1">
      <t>jin</t>
    </rPh>
    <phoneticPr fontId="9" type="noConversion"/>
  </si>
  <si>
    <t>拼音设置</t>
    <rPh sb="2" eb="4">
      <t>pinyinshezhi</t>
    </rPh>
    <phoneticPr fontId="9" type="noConversion" alignment="distributed"/>
  </si>
  <si>
    <t>设置横向和纵向分割效果背景的折线图</t>
    <rPh sb="0" eb="17">
      <t>she   zhi   heng   xiang hezongxiangfengexiaoguobeijingdezhexiantu</t>
    </rPh>
    <phoneticPr fontId="9" type="noConversion" alignment="distributed"/>
  </si>
  <si>
    <t>第一区域</t>
  </si>
  <si>
    <t>(全部)</t>
  </si>
  <si>
    <t>行标签</t>
  </si>
  <si>
    <t>总计</t>
  </si>
  <si>
    <t>求和项:第一区域</t>
  </si>
  <si>
    <t>求和项:第二区域</t>
  </si>
  <si>
    <t>求和项:第三区域</t>
  </si>
  <si>
    <t>求和项:第四区域</t>
  </si>
  <si>
    <t>姓名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</si>
</sst>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4" formatCode="_ &quot;¥&quot;* #,##0.00_ ;_ &quot;¥&quot;* \-#,##0.00_ ;_ &quot;¥&quot;* &quot;-&quot;??_ ;_ @_ "/>
    <numFmt numFmtId="176" formatCode="0.000_ "/>
    <numFmt numFmtId="177" formatCode="0.00_ "/>
    <numFmt numFmtId="178" formatCode="m&quot;月&quot;d&quot;日&quot;;@"/>
    <numFmt numFmtId="179" formatCode="yyyy/m/d\ h:mm:ss"/>
    <numFmt numFmtId="180" formatCode="[=0]&quot;男&quot;;[=1]&quot;女&quot;"/>
    <numFmt numFmtId="181" formatCode="@&quot;你是猪&quot;"/>
    <numFmt numFmtId="182" formatCode="0.0%;[Red]\(0.0%\);[Blue]0.0"/>
    <numFmt numFmtId="183" formatCode="yyyy\-mm\-dd;@"/>
    <numFmt numFmtId="184" formatCode="_-[$£-809]* #,##0.00_-;\-[$£-809]* #,##0.00_-;_-[$£-809]* &quot;-&quot;??_-;_-@_-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"/>
      <name val="SimSun"/>
      <charset val="134"/>
    </font>
    <font>
      <sz val="9"/>
      <color rgb="FFFF0000"/>
      <name val="SimSun"/>
      <charset val="134"/>
    </font>
    <font>
      <sz val="9"/>
      <color rgb="FFFF0000"/>
      <name val="SimSun"/>
      <charset val="134"/>
    </font>
    <font>
      <sz val="11"/>
      <color rgb="FFFF0000"/>
      <name val="宋体"/>
      <family val="3"/>
      <charset val="134"/>
    </font>
    <font>
      <sz val="9"/>
      <color rgb="FF000000"/>
      <name val="SimSun"/>
      <charset val="134"/>
    </font>
    <font>
      <sz val="11"/>
      <name val="宋体"/>
      <family val="3"/>
      <charset val="134"/>
    </font>
    <font>
      <sz val="9"/>
      <color indexed="8"/>
      <name val="SimSun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SimSun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3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rgb="FFDEE8FA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C6D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4" fontId="22" fillId="0" borderId="0" applyFont="0" applyFill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/>
    <xf numFmtId="177" fontId="3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/>
    <xf numFmtId="176" fontId="1" fillId="0" borderId="2" xfId="0" applyNumberFormat="1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/>
    <xf numFmtId="177" fontId="1" fillId="0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/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8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/>
    <xf numFmtId="0" fontId="6" fillId="0" borderId="3" xfId="0" applyFont="1" applyFill="1" applyBorder="1" applyAlignment="1">
      <alignment horizontal="center" vertical="center" wrapText="1"/>
    </xf>
    <xf numFmtId="177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 wrapText="1"/>
    </xf>
    <xf numFmtId="177" fontId="0" fillId="3" borderId="2" xfId="0" applyNumberFormat="1" applyFill="1" applyBorder="1" applyAlignment="1">
      <alignment vertical="center"/>
    </xf>
    <xf numFmtId="177" fontId="8" fillId="3" borderId="3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vertical="center"/>
    </xf>
    <xf numFmtId="177" fontId="8" fillId="3" borderId="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6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7" fontId="8" fillId="4" borderId="4" xfId="0" applyNumberFormat="1" applyFont="1" applyFill="1" applyBorder="1" applyAlignment="1">
      <alignment horizontal="center" vertical="center" wrapText="1"/>
    </xf>
    <xf numFmtId="0" fontId="8" fillId="4" borderId="4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77" fontId="2" fillId="3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/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176" fontId="7" fillId="3" borderId="2" xfId="0" applyNumberFormat="1" applyFont="1" applyFill="1" applyBorder="1" applyAlignment="1"/>
    <xf numFmtId="176" fontId="0" fillId="3" borderId="2" xfId="0" applyNumberFormat="1" applyFill="1" applyBorder="1" applyAlignment="1">
      <alignment vertical="center"/>
    </xf>
    <xf numFmtId="176" fontId="7" fillId="0" borderId="2" xfId="0" applyNumberFormat="1" applyFont="1" applyFill="1" applyBorder="1" applyAlignment="1"/>
    <xf numFmtId="176" fontId="0" fillId="0" borderId="5" xfId="0" applyNumberFormat="1" applyFill="1" applyBorder="1" applyAlignment="1">
      <alignment vertical="center"/>
    </xf>
    <xf numFmtId="176" fontId="7" fillId="0" borderId="1" xfId="0" applyNumberFormat="1" applyFont="1" applyFill="1" applyBorder="1" applyAlignment="1"/>
    <xf numFmtId="0" fontId="6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6" fontId="10" fillId="0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vertical="center"/>
    </xf>
    <xf numFmtId="177" fontId="11" fillId="4" borderId="2" xfId="0" applyNumberFormat="1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/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6" fontId="12" fillId="0" borderId="2" xfId="0" applyNumberFormat="1" applyFont="1" applyFill="1" applyBorder="1" applyAlignment="1"/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11" fillId="3" borderId="2" xfId="0" applyNumberFormat="1" applyFont="1" applyFill="1" applyBorder="1" applyAlignment="1">
      <alignment horizontal="center" vertical="center" wrapText="1"/>
    </xf>
    <xf numFmtId="177" fontId="10" fillId="3" borderId="2" xfId="0" applyNumberFormat="1" applyFont="1" applyFill="1" applyBorder="1" applyAlignment="1">
      <alignment vertical="center"/>
    </xf>
    <xf numFmtId="0" fontId="0" fillId="0" borderId="4" xfId="0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0" fillId="0" borderId="0" xfId="0" quotePrefix="1" applyFont="1">
      <alignment vertical="center"/>
    </xf>
    <xf numFmtId="181" fontId="0" fillId="0" borderId="0" xfId="0" applyNumberFormat="1">
      <alignment vertical="center"/>
    </xf>
    <xf numFmtId="181" fontId="10" fillId="0" borderId="0" xfId="0" applyNumberFormat="1" applyFont="1">
      <alignment vertical="center"/>
    </xf>
    <xf numFmtId="182" fontId="0" fillId="0" borderId="0" xfId="0" applyNumberFormat="1">
      <alignment vertical="center"/>
    </xf>
    <xf numFmtId="41" fontId="0" fillId="0" borderId="0" xfId="0" applyNumberFormat="1">
      <alignment vertical="center"/>
    </xf>
    <xf numFmtId="183" fontId="0" fillId="0" borderId="0" xfId="0" applyNumberFormat="1">
      <alignment vertical="center"/>
    </xf>
    <xf numFmtId="177" fontId="11" fillId="4" borderId="0" xfId="0" applyNumberFormat="1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177" fontId="11" fillId="3" borderId="5" xfId="0" applyNumberFormat="1" applyFont="1" applyFill="1" applyBorder="1" applyAlignment="1">
      <alignment horizontal="center" vertical="center" wrapText="1"/>
    </xf>
    <xf numFmtId="177" fontId="10" fillId="0" borderId="0" xfId="0" applyNumberFormat="1" applyFont="1" applyFill="1" applyBorder="1" applyAlignment="1">
      <alignment vertical="center"/>
    </xf>
    <xf numFmtId="0" fontId="12" fillId="3" borderId="2" xfId="0" applyFont="1" applyFill="1" applyBorder="1" applyAlignment="1"/>
    <xf numFmtId="177" fontId="10" fillId="3" borderId="5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177" fontId="11" fillId="3" borderId="6" xfId="0" applyNumberFormat="1" applyFont="1" applyFill="1" applyBorder="1" applyAlignment="1">
      <alignment horizontal="center" vertical="center" wrapText="1"/>
    </xf>
    <xf numFmtId="177" fontId="11" fillId="3" borderId="7" xfId="0" applyNumberFormat="1" applyFont="1" applyFill="1" applyBorder="1" applyAlignment="1">
      <alignment horizontal="center" vertical="center" wrapText="1"/>
    </xf>
    <xf numFmtId="176" fontId="12" fillId="3" borderId="2" xfId="0" applyNumberFormat="1" applyFont="1" applyFill="1" applyBorder="1" applyAlignment="1"/>
    <xf numFmtId="0" fontId="10" fillId="0" borderId="0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77" fontId="11" fillId="4" borderId="13" xfId="0" applyNumberFormat="1" applyFont="1" applyFill="1" applyBorder="1" applyAlignment="1">
      <alignment horizontal="center" vertical="center" wrapText="1"/>
    </xf>
    <xf numFmtId="0" fontId="11" fillId="0" borderId="13" xfId="0" quotePrefix="1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11" fillId="3" borderId="15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6" borderId="0" xfId="0" applyFill="1">
      <alignment vertical="center"/>
    </xf>
    <xf numFmtId="49" fontId="0" fillId="6" borderId="0" xfId="0" applyNumberFormat="1" applyFill="1">
      <alignment vertical="center"/>
    </xf>
    <xf numFmtId="0" fontId="0" fillId="8" borderId="0" xfId="0" applyFill="1">
      <alignment vertical="center"/>
    </xf>
    <xf numFmtId="0" fontId="10" fillId="9" borderId="0" xfId="0" applyFont="1" applyFill="1">
      <alignment vertical="center"/>
    </xf>
    <xf numFmtId="0" fontId="0" fillId="9" borderId="0" xfId="0" applyFill="1">
      <alignment vertical="center"/>
    </xf>
    <xf numFmtId="0" fontId="10" fillId="10" borderId="0" xfId="0" applyFont="1" applyFill="1">
      <alignment vertical="center"/>
    </xf>
    <xf numFmtId="0" fontId="18" fillId="0" borderId="0" xfId="0" applyFont="1">
      <alignment vertical="center"/>
    </xf>
    <xf numFmtId="0" fontId="10" fillId="7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177" fontId="2" fillId="0" borderId="3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0" fillId="14" borderId="0" xfId="0" applyFill="1">
      <alignment vertical="center"/>
    </xf>
    <xf numFmtId="0" fontId="10" fillId="14" borderId="0" xfId="0" applyFont="1" applyFill="1">
      <alignment vertical="center"/>
    </xf>
    <xf numFmtId="0" fontId="10" fillId="15" borderId="0" xfId="0" applyFont="1" applyFill="1">
      <alignment vertical="center"/>
    </xf>
    <xf numFmtId="0" fontId="0" fillId="15" borderId="0" xfId="0" applyFill="1">
      <alignment vertical="center"/>
    </xf>
    <xf numFmtId="0" fontId="0" fillId="18" borderId="0" xfId="0" applyFill="1" applyBorder="1">
      <alignment vertical="center"/>
    </xf>
    <xf numFmtId="0" fontId="8" fillId="18" borderId="0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>
      <alignment vertical="center"/>
    </xf>
    <xf numFmtId="0" fontId="8" fillId="18" borderId="0" xfId="0" applyNumberFormat="1" applyFont="1" applyFill="1" applyBorder="1" applyAlignment="1">
      <alignment horizontal="center" vertical="center" wrapText="1"/>
    </xf>
    <xf numFmtId="0" fontId="2" fillId="18" borderId="0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58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10" fillId="21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184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textRotation="255"/>
    </xf>
    <xf numFmtId="177" fontId="11" fillId="0" borderId="8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 wrapText="1"/>
    </xf>
    <xf numFmtId="177" fontId="11" fillId="0" borderId="10" xfId="0" applyNumberFormat="1" applyFont="1" applyFill="1" applyBorder="1" applyAlignment="1">
      <alignment horizontal="center" vertical="center" wrapText="1"/>
    </xf>
    <xf numFmtId="177" fontId="11" fillId="0" borderId="11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textRotation="255"/>
    </xf>
    <xf numFmtId="0" fontId="16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0" fontId="16" fillId="13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C6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成绩浮动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17463352453792E-2"/>
          <c:y val="0.16127098321342925"/>
          <c:w val="0.91943913320586357"/>
          <c:h val="0.73208897448969956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Sheet1!$E$8:$E$15</c:f>
              <c:numCache>
                <c:formatCode>General</c:formatCode>
                <c:ptCount val="8"/>
                <c:pt idx="0">
                  <c:v>96</c:v>
                </c:pt>
                <c:pt idx="1">
                  <c:v>81</c:v>
                </c:pt>
                <c:pt idx="2">
                  <c:v>95</c:v>
                </c:pt>
                <c:pt idx="3" formatCode="0.00_ ">
                  <c:v>89</c:v>
                </c:pt>
                <c:pt idx="4" formatCode="0.00_ 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92</c:v>
                </c:pt>
              </c:numCache>
            </c:numRef>
          </c:yVal>
          <c:bubbleSize>
            <c:numRef>
              <c:f>Sheet1!$F$8:$F$15</c:f>
              <c:numCache>
                <c:formatCode>General</c:formatCode>
                <c:ptCount val="8"/>
                <c:pt idx="0">
                  <c:v>93</c:v>
                </c:pt>
                <c:pt idx="1">
                  <c:v>91</c:v>
                </c:pt>
                <c:pt idx="2">
                  <c:v>91</c:v>
                </c:pt>
                <c:pt idx="3" formatCode="0.00_ ">
                  <c:v>91</c:v>
                </c:pt>
                <c:pt idx="4" formatCode="0.00_ ">
                  <c:v>93</c:v>
                </c:pt>
                <c:pt idx="5">
                  <c:v>91</c:v>
                </c:pt>
                <c:pt idx="6">
                  <c:v>91</c:v>
                </c:pt>
                <c:pt idx="7">
                  <c:v>97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436-4AFA-B0BC-EA03A16B6E7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Sheet1!$G$8:$G$15</c:f>
              <c:numCache>
                <c:formatCode>General</c:formatCode>
                <c:ptCount val="8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 formatCode="0.00_ ">
                  <c:v>74</c:v>
                </c:pt>
                <c:pt idx="4" formatCode="0.00_ ">
                  <c:v>87</c:v>
                </c:pt>
                <c:pt idx="5">
                  <c:v>87</c:v>
                </c:pt>
                <c:pt idx="6">
                  <c:v>64</c:v>
                </c:pt>
                <c:pt idx="7">
                  <c:v>85</c:v>
                </c:pt>
              </c:numCache>
            </c:numRef>
          </c:yVal>
          <c:bubbleSize>
            <c:numRef>
              <c:f>Sheet1!$H$8:$H$15</c:f>
              <c:numCache>
                <c:formatCode>General</c:formatCode>
                <c:ptCount val="8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 formatCode="0.00_ ">
                  <c:v>84</c:v>
                </c:pt>
                <c:pt idx="4" formatCode="0.00_ ">
                  <c:v>89</c:v>
                </c:pt>
                <c:pt idx="5">
                  <c:v>85</c:v>
                </c:pt>
                <c:pt idx="6">
                  <c:v>83</c:v>
                </c:pt>
                <c:pt idx="7">
                  <c:v>87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436-4AFA-B0BC-EA03A16B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48778216"/>
        <c:axId val="979700768"/>
      </c:bubbleChart>
      <c:valAx>
        <c:axId val="1148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学生</a:t>
                </a:r>
              </a:p>
            </c:rich>
          </c:tx>
          <c:layout>
            <c:manualLayout>
              <c:xMode val="edge"/>
              <c:yMode val="edge"/>
              <c:x val="0.91017045454545453"/>
              <c:y val="0.5315433184734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00768"/>
        <c:crossesAt val="60"/>
        <c:crossBetween val="midCat"/>
      </c:valAx>
      <c:valAx>
        <c:axId val="979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成绩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7482686198642008"/>
              <c:y val="0.1095132555373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78216"/>
        <c:crossesAt val="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3-40E0-AEEA-0F1466AC4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3-40E0-AEEA-0F1466AC4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3-40E0-AEEA-0F1466AC4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63-40E0-AEEA-0F1466AC46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63-40E0-AEEA-0F1466AC46D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2B-4293-8BFF-0918A25601A4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2B-4293-8BFF-0918A25601A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B-4293-8BFF-0918A256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shade val="50000"/>
          <a:alpha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降雨量和温度</a:t>
            </a:r>
            <a:endParaRPr lang="en-US" altLang="zh-CN"/>
          </a:p>
        </c:rich>
      </c:tx>
      <c:overlay val="0"/>
      <c:spPr>
        <a:pattFill prst="pct10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双坐标轴!$B$1</c:f>
              <c:strCache>
                <c:ptCount val="1"/>
                <c:pt idx="0">
                  <c:v>平均温度</c:v>
                </c:pt>
              </c:strCache>
            </c:strRef>
          </c:tx>
          <c:spPr>
            <a:gradFill>
              <a:gsLst>
                <a:gs pos="680">
                  <a:schemeClr val="accent1">
                    <a:lumMod val="45000"/>
                    <a:lumOff val="55000"/>
                  </a:schemeClr>
                </a:gs>
                <a:gs pos="29000">
                  <a:srgbClr val="47BD8D"/>
                </a:gs>
                <a:gs pos="60000">
                  <a:srgbClr val="00B050"/>
                </a:gs>
                <a:gs pos="4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双坐标轴!$B$2:$B$13</c:f>
              <c:numCache>
                <c:formatCode>General</c:formatCode>
                <c:ptCount val="12"/>
                <c:pt idx="0">
                  <c:v>37.5</c:v>
                </c:pt>
                <c:pt idx="1">
                  <c:v>38.5</c:v>
                </c:pt>
                <c:pt idx="2">
                  <c:v>39.5</c:v>
                </c:pt>
                <c:pt idx="3">
                  <c:v>40.5</c:v>
                </c:pt>
                <c:pt idx="4">
                  <c:v>41.5</c:v>
                </c:pt>
                <c:pt idx="5">
                  <c:v>40.299999999999997</c:v>
                </c:pt>
                <c:pt idx="6">
                  <c:v>39.1</c:v>
                </c:pt>
                <c:pt idx="7">
                  <c:v>37.9</c:v>
                </c:pt>
                <c:pt idx="8">
                  <c:v>36.700000000000003</c:v>
                </c:pt>
                <c:pt idx="9">
                  <c:v>35.5</c:v>
                </c:pt>
                <c:pt idx="10">
                  <c:v>34.299999999999997</c:v>
                </c:pt>
                <c:pt idx="11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685952"/>
        <c:axId val="1154684640"/>
      </c:barChart>
      <c:lineChart>
        <c:grouping val="standard"/>
        <c:varyColors val="0"/>
        <c:ser>
          <c:idx val="1"/>
          <c:order val="1"/>
          <c:tx>
            <c:strRef>
              <c:f>双坐标轴!$C$1</c:f>
              <c:strCache>
                <c:ptCount val="1"/>
                <c:pt idx="0">
                  <c:v>降雨量</c:v>
                </c:pt>
              </c:strCache>
            </c:strRef>
          </c:tx>
          <c:spPr>
            <a:ln w="412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双坐标轴!$C$2:$C$13</c:f>
              <c:numCache>
                <c:formatCode>General</c:formatCode>
                <c:ptCount val="12"/>
                <c:pt idx="0">
                  <c:v>2.8</c:v>
                </c:pt>
                <c:pt idx="1">
                  <c:v>3.8</c:v>
                </c:pt>
                <c:pt idx="2">
                  <c:v>4.8</c:v>
                </c:pt>
                <c:pt idx="3">
                  <c:v>5.8</c:v>
                </c:pt>
                <c:pt idx="4">
                  <c:v>4.2</c:v>
                </c:pt>
                <c:pt idx="5">
                  <c:v>4.03</c:v>
                </c:pt>
                <c:pt idx="6">
                  <c:v>3.86</c:v>
                </c:pt>
                <c:pt idx="7">
                  <c:v>3.69</c:v>
                </c:pt>
                <c:pt idx="8">
                  <c:v>3.52</c:v>
                </c:pt>
                <c:pt idx="9">
                  <c:v>3.35</c:v>
                </c:pt>
                <c:pt idx="10">
                  <c:v>3.18</c:v>
                </c:pt>
                <c:pt idx="1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89408"/>
        <c:axId val="1145087112"/>
      </c:lineChart>
      <c:catAx>
        <c:axId val="11546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4640"/>
        <c:crosses val="autoZero"/>
        <c:auto val="1"/>
        <c:lblAlgn val="ctr"/>
        <c:lblOffset val="100"/>
        <c:noMultiLvlLbl val="0"/>
      </c:catAx>
      <c:valAx>
        <c:axId val="11546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5952"/>
        <c:crosses val="autoZero"/>
        <c:crossBetween val="between"/>
      </c:valAx>
      <c:valAx>
        <c:axId val="1145087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9408"/>
        <c:crosses val="max"/>
        <c:crossBetween val="between"/>
      </c:valAx>
      <c:catAx>
        <c:axId val="11450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7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pattFill prst="diagBrick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正负数据!$A$2</c:f>
              <c:strCache>
                <c:ptCount val="1"/>
                <c:pt idx="0">
                  <c:v>营业额（万元）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正负数据!$B$1:$L$1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正负数据!$B$2:$L$2</c:f>
              <c:numCache>
                <c:formatCode>General</c:formatCode>
                <c:ptCount val="11"/>
                <c:pt idx="0">
                  <c:v>4000</c:v>
                </c:pt>
                <c:pt idx="1">
                  <c:v>4500</c:v>
                </c:pt>
                <c:pt idx="2">
                  <c:v>-5000</c:v>
                </c:pt>
                <c:pt idx="3">
                  <c:v>5500</c:v>
                </c:pt>
                <c:pt idx="4">
                  <c:v>-6000</c:v>
                </c:pt>
                <c:pt idx="5">
                  <c:v>6500</c:v>
                </c:pt>
                <c:pt idx="6">
                  <c:v>7000</c:v>
                </c:pt>
                <c:pt idx="7">
                  <c:v>-7500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843C0C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DF84-4483-B62D-585B915C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283544"/>
        <c:axId val="1147283872"/>
      </c:barChart>
      <c:catAx>
        <c:axId val="11472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872"/>
        <c:crosses val="autoZero"/>
        <c:auto val="1"/>
        <c:lblAlgn val="ctr"/>
        <c:lblOffset val="100"/>
        <c:noMultiLvlLbl val="0"/>
      </c:catAx>
      <c:valAx>
        <c:axId val="1147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孙周实力对比</a:t>
            </a:r>
            <a:endParaRPr lang="en-US" altLang="zh-CN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背对背比较图!$B$4</c:f>
              <c:strCache>
                <c:ptCount val="1"/>
                <c:pt idx="0">
                  <c:v>孙劲松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背对背比较图!$B$5:$B$10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8168896"/>
        <c:axId val="988171520"/>
      </c:barChart>
      <c:barChart>
        <c:barDir val="bar"/>
        <c:grouping val="clustered"/>
        <c:varyColors val="0"/>
        <c:ser>
          <c:idx val="1"/>
          <c:order val="1"/>
          <c:tx>
            <c:strRef>
              <c:f>背对背比较图!$C$4</c:f>
              <c:strCache>
                <c:ptCount val="1"/>
                <c:pt idx="0">
                  <c:v>周文慧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背对背比较图!$C$5:$C$10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7165688"/>
        <c:axId val="647164704"/>
      </c:barChart>
      <c:catAx>
        <c:axId val="9881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71520"/>
        <c:crossesAt val="0"/>
        <c:auto val="1"/>
        <c:lblAlgn val="ctr"/>
        <c:lblOffset val="100"/>
        <c:noMultiLvlLbl val="0"/>
      </c:catAx>
      <c:valAx>
        <c:axId val="9881715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68896"/>
        <c:crosses val="autoZero"/>
        <c:crossBetween val="between"/>
        <c:majorUnit val="10"/>
      </c:valAx>
      <c:valAx>
        <c:axId val="647164704"/>
        <c:scaling>
          <c:orientation val="maxMin"/>
          <c:max val="100"/>
          <c:min val="-100"/>
        </c:scaling>
        <c:delete val="0"/>
        <c:axPos val="t"/>
        <c:numFmt formatCode="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65688"/>
        <c:crosses val="max"/>
        <c:crossBetween val="between"/>
        <c:majorUnit val="10"/>
      </c:valAx>
      <c:catAx>
        <c:axId val="647165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4716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有空格时!$A$2:$A$15</c:f>
              <c:numCache>
                <c:formatCode>m"月"d"日"</c:formatCode>
                <c:ptCount val="1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44204</c:v>
                </c:pt>
                <c:pt idx="6">
                  <c:v>44205</c:v>
                </c:pt>
                <c:pt idx="7">
                  <c:v>44206</c:v>
                </c:pt>
                <c:pt idx="8">
                  <c:v>44207</c:v>
                </c:pt>
                <c:pt idx="9">
                  <c:v>44208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</c:numCache>
            </c:numRef>
          </c:cat>
          <c:val>
            <c:numRef>
              <c:f>有空格时!$B$2:$B$15</c:f>
              <c:numCache>
                <c:formatCode>General</c:formatCode>
                <c:ptCount val="14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5-4CE2-9796-913D1194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638384"/>
        <c:axId val="945631496"/>
      </c:barChart>
      <c:catAx>
        <c:axId val="945638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1496"/>
        <c:crosses val="autoZero"/>
        <c:auto val="0"/>
        <c:lblAlgn val="ctr"/>
        <c:lblOffset val="100"/>
        <c:noMultiLvlLbl val="0"/>
      </c:catAx>
      <c:valAx>
        <c:axId val="945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坐标轴不是整数怎样改乘整数!$B$1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坐标轴不是整数怎样改乘整数!$A$2:$A$14</c:f>
              <c:numCache>
                <c:formatCode>h:mm</c:formatCode>
                <c:ptCount val="13"/>
                <c:pt idx="0">
                  <c:v>4.4444444444444446E-2</c:v>
                </c:pt>
                <c:pt idx="1">
                  <c:v>8.6111111111111124E-2</c:v>
                </c:pt>
                <c:pt idx="2">
                  <c:v>0.12777777777777799</c:v>
                </c:pt>
                <c:pt idx="3">
                  <c:v>0.16944444444444401</c:v>
                </c:pt>
                <c:pt idx="4">
                  <c:v>0.211111111111111</c:v>
                </c:pt>
                <c:pt idx="5">
                  <c:v>0.25277777777777699</c:v>
                </c:pt>
                <c:pt idx="6">
                  <c:v>0.29444444444444401</c:v>
                </c:pt>
                <c:pt idx="7">
                  <c:v>0.33611111111111103</c:v>
                </c:pt>
                <c:pt idx="8">
                  <c:v>0.37777777777777699</c:v>
                </c:pt>
                <c:pt idx="9">
                  <c:v>0.41944444444444401</c:v>
                </c:pt>
                <c:pt idx="10">
                  <c:v>0.46111111111111103</c:v>
                </c:pt>
                <c:pt idx="11">
                  <c:v>0.50277777777777699</c:v>
                </c:pt>
                <c:pt idx="12">
                  <c:v>0.54444444444444395</c:v>
                </c:pt>
              </c:numCache>
            </c:numRef>
          </c:xVal>
          <c:yVal>
            <c:numRef>
              <c:f>坐标轴不是整数怎样改乘整数!$B$2:$B$14</c:f>
              <c:numCache>
                <c:formatCode>General</c:formatCode>
                <c:ptCount val="13"/>
                <c:pt idx="0">
                  <c:v>1.6</c:v>
                </c:pt>
                <c:pt idx="1">
                  <c:v>2.9</c:v>
                </c:pt>
                <c:pt idx="2">
                  <c:v>3.6</c:v>
                </c:pt>
                <c:pt idx="3">
                  <c:v>9.8000000000000007</c:v>
                </c:pt>
                <c:pt idx="4">
                  <c:v>5.6</c:v>
                </c:pt>
                <c:pt idx="5">
                  <c:v>6.6</c:v>
                </c:pt>
                <c:pt idx="6">
                  <c:v>3.1</c:v>
                </c:pt>
                <c:pt idx="7">
                  <c:v>8.6</c:v>
                </c:pt>
                <c:pt idx="8">
                  <c:v>9.6</c:v>
                </c:pt>
                <c:pt idx="9">
                  <c:v>2.6</c:v>
                </c:pt>
                <c:pt idx="10">
                  <c:v>11.6</c:v>
                </c:pt>
                <c:pt idx="11">
                  <c:v>9.9</c:v>
                </c:pt>
                <c:pt idx="12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62A-AF49-DB14E8C3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00928"/>
        <c:axId val="986400600"/>
      </c:scatterChart>
      <c:valAx>
        <c:axId val="9864009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600"/>
        <c:crosses val="autoZero"/>
        <c:crossBetween val="midCat"/>
        <c:majorUnit val="4.166667000000001E-2"/>
      </c:valAx>
      <c:valAx>
        <c:axId val="9864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只保留线条的折线图!$B$1</c:f>
              <c:strCache>
                <c:ptCount val="1"/>
                <c:pt idx="0">
                  <c:v>孙劲松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只保留线条的折线图!$B$2:$B$7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6-4FB4-99C1-0C6CC43822E6}"/>
            </c:ext>
          </c:extLst>
        </c:ser>
        <c:ser>
          <c:idx val="1"/>
          <c:order val="1"/>
          <c:tx>
            <c:strRef>
              <c:f>只保留线条的折线图!$C$1</c:f>
              <c:strCache>
                <c:ptCount val="1"/>
                <c:pt idx="0">
                  <c:v>周文慧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只保留线条的折线图!$C$2:$C$7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6-4FB4-99C1-0C6CC438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7808"/>
        <c:axId val="646238464"/>
      </c:scatterChart>
      <c:valAx>
        <c:axId val="64623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46238464"/>
        <c:crosses val="autoZero"/>
        <c:crossBetween val="midCat"/>
      </c:valAx>
      <c:valAx>
        <c:axId val="64623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2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利用滑块来制作动态图!$B$15</c:f>
              <c:strCache>
                <c:ptCount val="1"/>
                <c:pt idx="0">
                  <c:v>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利用滑块来制作动态图!$A$16:$A$27</c:f>
              <c:strCache>
                <c:ptCount val="12"/>
                <c:pt idx="0">
                  <c:v>酉</c:v>
                </c:pt>
                <c:pt idx="1">
                  <c:v>丑</c:v>
                </c:pt>
                <c:pt idx="2">
                  <c:v>寅</c:v>
                </c:pt>
                <c:pt idx="3">
                  <c:v>卯</c:v>
                </c:pt>
                <c:pt idx="4">
                  <c:v>辰</c:v>
                </c:pt>
                <c:pt idx="5">
                  <c:v>巳</c:v>
                </c:pt>
                <c:pt idx="6">
                  <c:v>午</c:v>
                </c:pt>
                <c:pt idx="7">
                  <c:v>未</c:v>
                </c:pt>
                <c:pt idx="8">
                  <c:v>申</c:v>
                </c:pt>
                <c:pt idx="9">
                  <c:v>酉</c:v>
                </c:pt>
                <c:pt idx="10">
                  <c:v>戌</c:v>
                </c:pt>
                <c:pt idx="11">
                  <c:v>亥</c:v>
                </c:pt>
              </c:strCache>
            </c:strRef>
          </c:cat>
          <c:val>
            <c:numRef>
              <c:f>利用滑块来制作动态图!$B$16:$B$28</c:f>
              <c:numCache>
                <c:formatCode>General</c:formatCode>
                <c:ptCount val="13"/>
                <c:pt idx="0">
                  <c:v>16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D-4F1B-B2E2-A47A0B36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5832760"/>
        <c:axId val="605824560"/>
        <c:axId val="0"/>
      </c:bar3DChart>
      <c:catAx>
        <c:axId val="60583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24560"/>
        <c:crosses val="autoZero"/>
        <c:auto val="1"/>
        <c:lblAlgn val="ctr"/>
        <c:lblOffset val="100"/>
        <c:noMultiLvlLbl val="0"/>
      </c:catAx>
      <c:valAx>
        <c:axId val="605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3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利用滑块来制作动态图!$A$16</c:f>
              <c:strCache>
                <c:ptCount val="1"/>
                <c:pt idx="0">
                  <c:v>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利用滑块来制作动态图!$B$15</c:f>
              <c:strCache>
                <c:ptCount val="1"/>
                <c:pt idx="0">
                  <c:v>庚</c:v>
                </c:pt>
              </c:strCache>
            </c:strRef>
          </c:cat>
          <c:val>
            <c:numRef>
              <c:f>利用滑块来制作动态图!$B$16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3D1-8605-48BF68B5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27728"/>
        <c:axId val="634226088"/>
      </c:barChart>
      <c:catAx>
        <c:axId val="634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6088"/>
        <c:crosses val="autoZero"/>
        <c:auto val="1"/>
        <c:lblAlgn val="ctr"/>
        <c:lblOffset val="100"/>
        <c:noMultiLvlLbl val="0"/>
      </c:catAx>
      <c:valAx>
        <c:axId val="6342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设置横纵坐标名称!$A$3</c:f>
              <c:strCache>
                <c:ptCount val="1"/>
                <c:pt idx="0">
                  <c:v>朱一鸣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设置横纵坐标名称!$B$3:$G$3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84</c:v>
                </c:pt>
                <c:pt idx="3">
                  <c:v>86</c:v>
                </c:pt>
                <c:pt idx="4">
                  <c:v>85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D-48F0-AA86-8D13C277D66E}"/>
            </c:ext>
          </c:extLst>
        </c:ser>
        <c:ser>
          <c:idx val="1"/>
          <c:order val="1"/>
          <c:tx>
            <c:strRef>
              <c:f>设置横纵坐标名称!$A$4</c:f>
              <c:strCache>
                <c:ptCount val="1"/>
                <c:pt idx="0">
                  <c:v>吕盼盼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设置横纵坐标名称!$B$4:$G$4</c:f>
              <c:numCache>
                <c:formatCode>General</c:formatCode>
                <c:ptCount val="6"/>
                <c:pt idx="0">
                  <c:v>86</c:v>
                </c:pt>
                <c:pt idx="1">
                  <c:v>93</c:v>
                </c:pt>
                <c:pt idx="2">
                  <c:v>62</c:v>
                </c:pt>
                <c:pt idx="3">
                  <c:v>89</c:v>
                </c:pt>
                <c:pt idx="4">
                  <c:v>86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D-48F0-AA86-8D13C277D66E}"/>
            </c:ext>
          </c:extLst>
        </c:ser>
        <c:ser>
          <c:idx val="2"/>
          <c:order val="2"/>
          <c:tx>
            <c:strRef>
              <c:f>设置横纵坐标名称!$A$5</c:f>
              <c:strCache>
                <c:ptCount val="1"/>
                <c:pt idx="0">
                  <c:v>任泽登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设置横纵坐标名称!$B$5:$G$5</c:f>
              <c:numCache>
                <c:formatCode>General</c:formatCode>
                <c:ptCount val="6"/>
                <c:pt idx="0">
                  <c:v>83</c:v>
                </c:pt>
                <c:pt idx="1">
                  <c:v>90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D-48F0-AA86-8D13C277D66E}"/>
            </c:ext>
          </c:extLst>
        </c:ser>
        <c:ser>
          <c:idx val="3"/>
          <c:order val="3"/>
          <c:tx>
            <c:strRef>
              <c:f>设置横纵坐标名称!$A$6</c:f>
              <c:strCache>
                <c:ptCount val="1"/>
                <c:pt idx="0">
                  <c:v>顾云磊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设置横纵坐标名称!$B$6:$G$6</c:f>
              <c:numCache>
                <c:formatCode>General</c:formatCode>
                <c:ptCount val="6"/>
                <c:pt idx="0">
                  <c:v>92</c:v>
                </c:pt>
                <c:pt idx="1">
                  <c:v>96</c:v>
                </c:pt>
                <c:pt idx="2">
                  <c:v>83</c:v>
                </c:pt>
                <c:pt idx="3">
                  <c:v>86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D-48F0-AA86-8D13C277D66E}"/>
            </c:ext>
          </c:extLst>
        </c:ser>
        <c:ser>
          <c:idx val="4"/>
          <c:order val="4"/>
          <c:tx>
            <c:strRef>
              <c:f>设置横纵坐标名称!$A$7</c:f>
              <c:strCache>
                <c:ptCount val="1"/>
                <c:pt idx="0">
                  <c:v>王星星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设置横纵坐标名称!$B$7:$G$7</c:f>
              <c:numCache>
                <c:formatCode>General</c:formatCode>
                <c:ptCount val="6"/>
                <c:pt idx="0">
                  <c:v>77</c:v>
                </c:pt>
                <c:pt idx="1">
                  <c:v>92</c:v>
                </c:pt>
                <c:pt idx="2">
                  <c:v>79</c:v>
                </c:pt>
                <c:pt idx="3">
                  <c:v>80</c:v>
                </c:pt>
                <c:pt idx="4">
                  <c:v>84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D-48F0-AA86-8D13C277D66E}"/>
            </c:ext>
          </c:extLst>
        </c:ser>
        <c:ser>
          <c:idx val="5"/>
          <c:order val="5"/>
          <c:tx>
            <c:strRef>
              <c:f>设置横纵坐标名称!$A$8</c:f>
              <c:strCache>
                <c:ptCount val="1"/>
                <c:pt idx="0">
                  <c:v>王鹏昆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设置横纵坐标名称!$B$8:$G$8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64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D-48F0-AA86-8D13C277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42296"/>
        <c:axId val="1203143608"/>
      </c:barChart>
      <c:catAx>
        <c:axId val="120314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3608"/>
        <c:crosses val="autoZero"/>
        <c:auto val="1"/>
        <c:lblAlgn val="ctr"/>
        <c:lblOffset val="100"/>
        <c:noMultiLvlLbl val="0"/>
      </c:catAx>
      <c:valAx>
        <c:axId val="12031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A-42DD-9DBA-0466F5FE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320432"/>
        <c:axId val="1199320760"/>
      </c:barChart>
      <c:catAx>
        <c:axId val="1199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760"/>
        <c:crosses val="autoZero"/>
        <c:auto val="1"/>
        <c:lblAlgn val="ctr"/>
        <c:lblOffset val="100"/>
        <c:noMultiLvlLbl val="0"/>
      </c:catAx>
      <c:valAx>
        <c:axId val="11993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设置横纵坐标名称!$B$11</c:f>
              <c:strCache>
                <c:ptCount val="1"/>
                <c:pt idx="0">
                  <c:v>数据库原理及其应用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6-4EB0-BC29-C8B6C2143DDB}"/>
            </c:ext>
          </c:extLst>
        </c:ser>
        <c:ser>
          <c:idx val="1"/>
          <c:order val="1"/>
          <c:tx>
            <c:strRef>
              <c:f>设置横纵坐标名称!$C$11</c:f>
              <c:strCache>
                <c:ptCount val="1"/>
                <c:pt idx="0">
                  <c:v>形势与政策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设置横纵坐标名称!$C$12:$C$17</c:f>
              <c:numCache>
                <c:formatCode>General</c:formatCode>
                <c:ptCount val="6"/>
                <c:pt idx="0">
                  <c:v>45</c:v>
                </c:pt>
                <c:pt idx="1">
                  <c:v>98</c:v>
                </c:pt>
                <c:pt idx="2">
                  <c:v>91</c:v>
                </c:pt>
                <c:pt idx="3">
                  <c:v>97</c:v>
                </c:pt>
                <c:pt idx="4">
                  <c:v>92</c:v>
                </c:pt>
                <c:pt idx="5" formatCode="0.00_ 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6-4EB0-BC29-C8B6C21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80840"/>
        <c:axId val="653483792"/>
      </c:barChart>
      <c:catAx>
        <c:axId val="6534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3792"/>
        <c:crosses val="autoZero"/>
        <c:auto val="1"/>
        <c:lblAlgn val="ctr"/>
        <c:lblOffset val="100"/>
        <c:noMultiLvlLbl val="0"/>
      </c:catAx>
      <c:valAx>
        <c:axId val="653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正态分布表!$C$2:$C$122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正态分布表!$D$2:$D$122</c:f>
              <c:numCache>
                <c:formatCode>General</c:formatCode>
                <c:ptCount val="121"/>
                <c:pt idx="0">
                  <c:v>4.6985312568383758E-2</c:v>
                </c:pt>
                <c:pt idx="1">
                  <c:v>4.7311092254147875E-2</c:v>
                </c:pt>
                <c:pt idx="2">
                  <c:v>4.7635822623941844E-2</c:v>
                </c:pt>
                <c:pt idx="3">
                  <c:v>4.7959451220897599E-2</c:v>
                </c:pt>
                <c:pt idx="4">
                  <c:v>4.8281925460247128E-2</c:v>
                </c:pt>
                <c:pt idx="5">
                  <c:v>4.8603192643109271E-2</c:v>
                </c:pt>
                <c:pt idx="6">
                  <c:v>4.8923199970409406E-2</c:v>
                </c:pt>
                <c:pt idx="7">
                  <c:v>4.9241894556927158E-2</c:v>
                </c:pt>
                <c:pt idx="8">
                  <c:v>4.95592234454671E-2</c:v>
                </c:pt>
                <c:pt idx="9">
                  <c:v>4.9875133621147323E-2</c:v>
                </c:pt>
                <c:pt idx="10">
                  <c:v>5.0189572025800738E-2</c:v>
                </c:pt>
                <c:pt idx="11">
                  <c:v>5.0502485572483588E-2</c:v>
                </c:pt>
                <c:pt idx="12">
                  <c:v>5.0813821160086189E-2</c:v>
                </c:pt>
                <c:pt idx="13">
                  <c:v>5.1123525688039996E-2</c:v>
                </c:pt>
                <c:pt idx="14">
                  <c:v>5.1431546071115768E-2</c:v>
                </c:pt>
                <c:pt idx="15">
                  <c:v>5.1737829254307081E-2</c:v>
                </c:pt>
                <c:pt idx="16">
                  <c:v>5.204232222779355E-2</c:v>
                </c:pt>
                <c:pt idx="17">
                  <c:v>5.2344972041977758E-2</c:v>
                </c:pt>
                <c:pt idx="18">
                  <c:v>5.2645725822590514E-2</c:v>
                </c:pt>
                <c:pt idx="19">
                  <c:v>5.2944530785858042E-2</c:v>
                </c:pt>
                <c:pt idx="20">
                  <c:v>5.3241334253725368E-2</c:v>
                </c:pt>
                <c:pt idx="21">
                  <c:v>5.353608366912993E-2</c:v>
                </c:pt>
                <c:pt idx="22">
                  <c:v>5.3828726611319051E-2</c:v>
                </c:pt>
                <c:pt idx="23">
                  <c:v>5.4119210811205451E-2</c:v>
                </c:pt>
                <c:pt idx="24">
                  <c:v>5.4407484166754325E-2</c:v>
                </c:pt>
                <c:pt idx="25">
                  <c:v>5.4693494758395841E-2</c:v>
                </c:pt>
                <c:pt idx="26">
                  <c:v>5.4977190864456786E-2</c:v>
                </c:pt>
                <c:pt idx="27">
                  <c:v>5.5258520976604955E-2</c:v>
                </c:pt>
                <c:pt idx="28">
                  <c:v>5.5537433815299943E-2</c:v>
                </c:pt>
                <c:pt idx="29">
                  <c:v>5.5813878345243789E-2</c:v>
                </c:pt>
                <c:pt idx="30">
                  <c:v>5.6087803790825487E-2</c:v>
                </c:pt>
                <c:pt idx="31">
                  <c:v>5.6359159651551853E-2</c:v>
                </c:pt>
                <c:pt idx="32">
                  <c:v>5.6627895717459624E-2</c:v>
                </c:pt>
                <c:pt idx="33">
                  <c:v>5.6893962084501079E-2</c:v>
                </c:pt>
                <c:pt idx="34">
                  <c:v>5.7157309169897266E-2</c:v>
                </c:pt>
                <c:pt idx="35">
                  <c:v>5.7417887727452044E-2</c:v>
                </c:pt>
                <c:pt idx="36">
                  <c:v>5.7675648862820429E-2</c:v>
                </c:pt>
                <c:pt idx="37">
                  <c:v>5.7930544048724629E-2</c:v>
                </c:pt>
                <c:pt idx="38">
                  <c:v>5.8182525140111144E-2</c:v>
                </c:pt>
                <c:pt idx="39">
                  <c:v>5.8431544389242446E-2</c:v>
                </c:pt>
                <c:pt idx="40">
                  <c:v>5.8677554460716541E-2</c:v>
                </c:pt>
                <c:pt idx="41">
                  <c:v>5.8920508446407817E-2</c:v>
                </c:pt>
                <c:pt idx="42">
                  <c:v>5.916035988032279E-2</c:v>
                </c:pt>
                <c:pt idx="43">
                  <c:v>5.9397062753363823E-2</c:v>
                </c:pt>
                <c:pt idx="44">
                  <c:v>5.9630571527994773E-2</c:v>
                </c:pt>
                <c:pt idx="45">
                  <c:v>5.9860841152801526E-2</c:v>
                </c:pt>
                <c:pt idx="46">
                  <c:v>6.0087827076941283E-2</c:v>
                </c:pt>
                <c:pt idx="47">
                  <c:v>6.0311485264474017E-2</c:v>
                </c:pt>
                <c:pt idx="48">
                  <c:v>6.0531772208569624E-2</c:v>
                </c:pt>
                <c:pt idx="49">
                  <c:v>6.0748644945584365E-2</c:v>
                </c:pt>
                <c:pt idx="50">
                  <c:v>6.0962061069000359E-2</c:v>
                </c:pt>
                <c:pt idx="51">
                  <c:v>6.1171978743221611E-2</c:v>
                </c:pt>
                <c:pt idx="52">
                  <c:v>6.1378356717220514E-2</c:v>
                </c:pt>
                <c:pt idx="53">
                  <c:v>6.1581154338028403E-2</c:v>
                </c:pt>
                <c:pt idx="54">
                  <c:v>6.1780331564064192E-2</c:v>
                </c:pt>
                <c:pt idx="55">
                  <c:v>6.1975848978294786E-2</c:v>
                </c:pt>
                <c:pt idx="56">
                  <c:v>6.2167667801221391E-2</c:v>
                </c:pt>
                <c:pt idx="57">
                  <c:v>6.2355749903685635E-2</c:v>
                </c:pt>
                <c:pt idx="58">
                  <c:v>6.2540057819489625E-2</c:v>
                </c:pt>
                <c:pt idx="59">
                  <c:v>6.2720554757824079E-2</c:v>
                </c:pt>
                <c:pt idx="60">
                  <c:v>6.2897204615498831E-2</c:v>
                </c:pt>
                <c:pt idx="61">
                  <c:v>6.3069971988969881E-2</c:v>
                </c:pt>
                <c:pt idx="62">
                  <c:v>6.323882218615752E-2</c:v>
                </c:pt>
                <c:pt idx="63">
                  <c:v>6.3403721238050034E-2</c:v>
                </c:pt>
                <c:pt idx="64">
                  <c:v>6.3564635910087319E-2</c:v>
                </c:pt>
                <c:pt idx="65">
                  <c:v>6.3721533713319414E-2</c:v>
                </c:pt>
                <c:pt idx="66">
                  <c:v>6.3874382915334413E-2</c:v>
                </c:pt>
                <c:pt idx="67">
                  <c:v>6.4023152550950771E-2</c:v>
                </c:pt>
                <c:pt idx="68">
                  <c:v>6.4167812432668961E-2</c:v>
                </c:pt>
                <c:pt idx="69">
                  <c:v>6.4308333160877446E-2</c:v>
                </c:pt>
                <c:pt idx="70">
                  <c:v>6.4444686133808174E-2</c:v>
                </c:pt>
                <c:pt idx="71">
                  <c:v>6.4576843557237057E-2</c:v>
                </c:pt>
                <c:pt idx="72">
                  <c:v>6.4704778453924458E-2</c:v>
                </c:pt>
                <c:pt idx="73">
                  <c:v>6.4828464672791561E-2</c:v>
                </c:pt>
                <c:pt idx="74">
                  <c:v>6.4947876897828064E-2</c:v>
                </c:pt>
                <c:pt idx="75">
                  <c:v>6.5062990656727035E-2</c:v>
                </c:pt>
                <c:pt idx="76">
                  <c:v>6.5173782329242633E-2</c:v>
                </c:pt>
                <c:pt idx="77">
                  <c:v>6.5280229155266961E-2</c:v>
                </c:pt>
                <c:pt idx="78">
                  <c:v>6.5382309242622089E-2</c:v>
                </c:pt>
                <c:pt idx="79">
                  <c:v>6.5480001574563199E-2</c:v>
                </c:pt>
                <c:pt idx="80">
                  <c:v>6.5573286016989973E-2</c:v>
                </c:pt>
                <c:pt idx="81">
                  <c:v>6.5662143325361882E-2</c:v>
                </c:pt>
                <c:pt idx="82">
                  <c:v>6.5746555151314792E-2</c:v>
                </c:pt>
                <c:pt idx="83">
                  <c:v>6.5826504048975262E-2</c:v>
                </c:pt>
                <c:pt idx="84">
                  <c:v>6.5901973480969614E-2</c:v>
                </c:pt>
                <c:pt idx="85">
                  <c:v>6.5972947824124883E-2</c:v>
                </c:pt>
                <c:pt idx="86">
                  <c:v>6.6039412374859163E-2</c:v>
                </c:pt>
                <c:pt idx="87">
                  <c:v>6.6101353354258E-2</c:v>
                </c:pt>
                <c:pt idx="88">
                  <c:v>6.6158757912835278E-2</c:v>
                </c:pt>
                <c:pt idx="89">
                  <c:v>6.6211614134975699E-2</c:v>
                </c:pt>
                <c:pt idx="90">
                  <c:v>6.6259911043056979E-2</c:v>
                </c:pt>
                <c:pt idx="91">
                  <c:v>6.6303638601249507E-2</c:v>
                </c:pt>
                <c:pt idx="92">
                  <c:v>6.6342787718992019E-2</c:v>
                </c:pt>
                <c:pt idx="93">
                  <c:v>6.6377350254141237E-2</c:v>
                </c:pt>
                <c:pt idx="94">
                  <c:v>6.6407319015793997E-2</c:v>
                </c:pt>
                <c:pt idx="95">
                  <c:v>6.6432687766780865E-2</c:v>
                </c:pt>
                <c:pt idx="96">
                  <c:v>6.6453451225829491E-2</c:v>
                </c:pt>
                <c:pt idx="97">
                  <c:v>6.6469605069396961E-2</c:v>
                </c:pt>
                <c:pt idx="98">
                  <c:v>6.6481145933170283E-2</c:v>
                </c:pt>
                <c:pt idx="99">
                  <c:v>6.6488071413234151E-2</c:v>
                </c:pt>
                <c:pt idx="100">
                  <c:v>6.6490380066905441E-2</c:v>
                </c:pt>
                <c:pt idx="101">
                  <c:v>6.6488071413234165E-2</c:v>
                </c:pt>
                <c:pt idx="102">
                  <c:v>6.6481145933170296E-2</c:v>
                </c:pt>
                <c:pt idx="103">
                  <c:v>6.6469605069396975E-2</c:v>
                </c:pt>
                <c:pt idx="104">
                  <c:v>6.6453451225829518E-2</c:v>
                </c:pt>
                <c:pt idx="105">
                  <c:v>6.6432687766780893E-2</c:v>
                </c:pt>
                <c:pt idx="106">
                  <c:v>6.6407319015794025E-2</c:v>
                </c:pt>
                <c:pt idx="107">
                  <c:v>6.6377350254141251E-2</c:v>
                </c:pt>
                <c:pt idx="108">
                  <c:v>6.6342787718992047E-2</c:v>
                </c:pt>
                <c:pt idx="109">
                  <c:v>6.6303638601249534E-2</c:v>
                </c:pt>
                <c:pt idx="110">
                  <c:v>6.6259911043057021E-2</c:v>
                </c:pt>
                <c:pt idx="111">
                  <c:v>6.6211614134975741E-2</c:v>
                </c:pt>
                <c:pt idx="112">
                  <c:v>6.615875791283532E-2</c:v>
                </c:pt>
                <c:pt idx="113">
                  <c:v>6.6101353354258055E-2</c:v>
                </c:pt>
                <c:pt idx="114">
                  <c:v>6.6039412374859219E-2</c:v>
                </c:pt>
                <c:pt idx="115">
                  <c:v>6.5972947824124953E-2</c:v>
                </c:pt>
                <c:pt idx="116">
                  <c:v>6.5901973480969656E-2</c:v>
                </c:pt>
                <c:pt idx="117">
                  <c:v>6.5826504048975318E-2</c:v>
                </c:pt>
                <c:pt idx="118">
                  <c:v>6.5746555151314848E-2</c:v>
                </c:pt>
                <c:pt idx="119">
                  <c:v>6.5662143325361924E-2</c:v>
                </c:pt>
                <c:pt idx="120">
                  <c:v>6.5573286016990029E-2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6-4003-A1C9-75082469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51976"/>
        <c:axId val="1148754928"/>
      </c:scatterChart>
      <c:valAx>
        <c:axId val="11487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4928"/>
        <c:crosses val="autoZero"/>
        <c:crossBetween val="midCat"/>
      </c:valAx>
      <c:valAx>
        <c:axId val="1148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smConfetti">
      <a:fgClr>
        <a:schemeClr val="accent2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offset函数!$I$1</c:f>
              <c:strCache>
                <c:ptCount val="1"/>
                <c:pt idx="0">
                  <c:v>操作系统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offset函数!$A$2:$A$7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offset函数!$I$2:$I$7</c:f>
              <c:numCache>
                <c:formatCode>General</c:formatCode>
                <c:ptCount val="6"/>
                <c:pt idx="0">
                  <c:v>21</c:v>
                </c:pt>
                <c:pt idx="1">
                  <c:v>88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631-BBF8-575E1F41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6406176"/>
        <c:axId val="986408144"/>
        <c:axId val="0"/>
      </c:bar3DChart>
      <c:dateAx>
        <c:axId val="9864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8144"/>
        <c:crosses val="autoZero"/>
        <c:auto val="0"/>
        <c:lblOffset val="100"/>
        <c:baseTimeUnit val="days"/>
      </c:dateAx>
      <c:valAx>
        <c:axId val="98640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折线图添加背景!$D$1</c:f>
              <c:strCache>
                <c:ptCount val="1"/>
                <c:pt idx="0">
                  <c:v>第一区域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折线图添加背景!$D$2:$D$12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0-4EA8-ADB9-1AD1A13E1464}"/>
            </c:ext>
          </c:extLst>
        </c:ser>
        <c:ser>
          <c:idx val="2"/>
          <c:order val="2"/>
          <c:tx>
            <c:strRef>
              <c:f>折线图添加背景!$E$1</c:f>
              <c:strCache>
                <c:ptCount val="1"/>
                <c:pt idx="0">
                  <c:v>第二区域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折线图添加背景!$E$2:$E$12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0-4EA8-ADB9-1AD1A13E1464}"/>
            </c:ext>
          </c:extLst>
        </c:ser>
        <c:ser>
          <c:idx val="3"/>
          <c:order val="3"/>
          <c:tx>
            <c:strRef>
              <c:f>折线图添加背景!$F$1</c:f>
              <c:strCache>
                <c:ptCount val="1"/>
                <c:pt idx="0">
                  <c:v>第三区域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折线图添加背景!$F$2:$F$12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0-4EA8-ADB9-1AD1A13E1464}"/>
            </c:ext>
          </c:extLst>
        </c:ser>
        <c:ser>
          <c:idx val="4"/>
          <c:order val="4"/>
          <c:tx>
            <c:strRef>
              <c:f>折线图添加背景!$G$1</c:f>
              <c:strCache>
                <c:ptCount val="1"/>
                <c:pt idx="0">
                  <c:v>第四区域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折线图添加背景!$G$2:$G$12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0663472"/>
        <c:axId val="1160663800"/>
      </c:barChart>
      <c:lineChart>
        <c:grouping val="standard"/>
        <c:varyColors val="0"/>
        <c:ser>
          <c:idx val="0"/>
          <c:order val="0"/>
          <c:tx>
            <c:strRef>
              <c:f>折线图添加背景!$B$1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折线图添加背景!$A$2:$A$12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G</c:v>
                </c:pt>
                <c:pt idx="10">
                  <c:v>K</c:v>
                </c:pt>
              </c:strCache>
            </c:strRef>
          </c:cat>
          <c:val>
            <c:numRef>
              <c:f>折线图添加背景!$B$2:$B$12</c:f>
              <c:numCache>
                <c:formatCode>General</c:formatCode>
                <c:ptCount val="11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663472"/>
        <c:axId val="1160663800"/>
      </c:lineChart>
      <c:catAx>
        <c:axId val="11606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800"/>
        <c:crosses val="autoZero"/>
        <c:auto val="1"/>
        <c:lblAlgn val="ctr"/>
        <c:lblOffset val="100"/>
        <c:noMultiLvlLbl val="0"/>
      </c:catAx>
      <c:valAx>
        <c:axId val="116066380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折线图添加背景!$C$36</c:f>
              <c:strCache>
                <c:ptCount val="1"/>
                <c:pt idx="0">
                  <c:v>背景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27-4486-82DE-EDE4503713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27-4486-82DE-EDE4503713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27-4486-82DE-EDE4503713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27-4486-82DE-EDE4503713E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27-4486-82DE-EDE4503713E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27-4486-82DE-EDE4503713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27-4486-82DE-EDE4503713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27-4486-82DE-EDE4503713E5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7-4486-82DE-EDE4503713E5}"/>
              </c:ext>
            </c:extLst>
          </c:dPt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折线图添加背景!$C$37:$C$46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882544"/>
        <c:axId val="973883528"/>
      </c:barChart>
      <c:lineChart>
        <c:grouping val="standard"/>
        <c:varyColors val="0"/>
        <c:ser>
          <c:idx val="0"/>
          <c:order val="0"/>
          <c:tx>
            <c:strRef>
              <c:f>折线图添加背景!$B$36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折线图添加背景!$B$37:$B$46</c:f>
              <c:numCache>
                <c:formatCode>General</c:formatCode>
                <c:ptCount val="10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82544"/>
        <c:axId val="973883528"/>
      </c:lineChart>
      <c:catAx>
        <c:axId val="9738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3528"/>
        <c:crosses val="autoZero"/>
        <c:auto val="1"/>
        <c:lblAlgn val="ctr"/>
        <c:lblOffset val="100"/>
        <c:noMultiLvlLbl val="0"/>
      </c:catAx>
      <c:valAx>
        <c:axId val="9738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15-42D8-AD4E-FC268758C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15-42D8-AD4E-FC268758C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15-42D8-AD4E-FC268758C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15-42D8-AD4E-FC268758C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15-42D8-AD4E-FC268758C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15-42D8-AD4E-FC268758C333}"/>
              </c:ext>
            </c:extLst>
          </c:dPt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6-4A5C-90ED-19E70652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A$12" horiz="1" max="10" min="1" page="10" val="7"/>
</file>

<file path=xl/ctrlProps/ctrlProp2.xml><?xml version="1.0" encoding="utf-8"?>
<formControlPr xmlns="http://schemas.microsoft.com/office/spreadsheetml/2009/9/main" objectType="Scroll" dx="26" fmlaLink="$A$13" horiz="1" max="12" min="1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2352;&#26631;&#36724;&#19981;&#26159;&#25972;&#25968;&#24590;&#26679;&#25913;&#20056;&#25972;&#25968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17</xdr:row>
      <xdr:rowOff>137160</xdr:rowOff>
    </xdr:from>
    <xdr:to>
      <xdr:col>13</xdr:col>
      <xdr:colOff>281940</xdr:colOff>
      <xdr:row>40</xdr:row>
      <xdr:rowOff>167640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22860</xdr:rowOff>
    </xdr:from>
    <xdr:to>
      <xdr:col>11</xdr:col>
      <xdr:colOff>220980</xdr:colOff>
      <xdr:row>13</xdr:row>
      <xdr:rowOff>7620</xdr:rowOff>
    </xdr:to>
    <xdr:sp macro="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BB7D9-0A6E-49E0-8AAE-38CC6373CB65}"/>
            </a:ext>
          </a:extLst>
        </xdr:cNvPr>
        <xdr:cNvSpPr/>
      </xdr:nvSpPr>
      <xdr:spPr>
        <a:xfrm>
          <a:off x="4640580" y="1303020"/>
          <a:ext cx="2286000" cy="1082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跳转下一张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14</xdr:row>
      <xdr:rowOff>76200</xdr:rowOff>
    </xdr:from>
    <xdr:to>
      <xdr:col>11</xdr:col>
      <xdr:colOff>129540</xdr:colOff>
      <xdr:row>29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236220</xdr:colOff>
          <xdr:row>14</xdr:row>
          <xdr:rowOff>175260</xdr:rowOff>
        </xdr:from>
        <xdr:to>
          <xdr:col>9</xdr:col>
          <xdr:colOff>525780</xdr:colOff>
          <xdr:row>16</xdr:row>
          <xdr:rowOff>68580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220980</xdr:colOff>
          <xdr:row>30</xdr:row>
          <xdr:rowOff>7620</xdr:rowOff>
        </xdr:from>
        <xdr:to>
          <xdr:col>8</xdr:col>
          <xdr:colOff>434340</xdr:colOff>
          <xdr:row>32</xdr:row>
          <xdr:rowOff>68580</xdr:rowOff>
        </xdr:to>
        <xdr:sp macro="" textlink="">
          <xdr:nvSpPr>
            <xdr:cNvPr id="16386" name="Scroll Bar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16</xdr:col>
      <xdr:colOff>38100</xdr:colOff>
      <xdr:row>5</xdr:row>
      <xdr:rowOff>60960</xdr:rowOff>
    </xdr:from>
    <xdr:to>
      <xdr:col>23</xdr:col>
      <xdr:colOff>342900</xdr:colOff>
      <xdr:row>20</xdr:row>
      <xdr:rowOff>60960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403860</xdr:colOff>
          <xdr:row>6</xdr:row>
          <xdr:rowOff>7620</xdr:rowOff>
        </xdr:from>
        <xdr:to>
          <xdr:col>18</xdr:col>
          <xdr:colOff>411480</xdr:colOff>
          <xdr:row>8</xdr:row>
          <xdr:rowOff>15240</xdr:rowOff>
        </xdr:to>
        <xdr:pic>
          <xdr:nvPicPr>
            <xdr:cNvPr id="9" name="图片 8">
              <a:extLst>
                <a:ext uri="{FF2B5EF4-FFF2-40B4-BE49-F238E27FC236}">
                  <a16:creationId xmlns:a16="http://schemas.microsoft.com/office/drawing/2014/main" id="{00000000-0008-0000-0F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5:$B$16" spid="_x0000_s1641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0157460" y="1104900"/>
              <a:ext cx="1226820" cy="373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4</xdr:row>
      <xdr:rowOff>15240</xdr:rowOff>
    </xdr:from>
    <xdr:to>
      <xdr:col>24</xdr:col>
      <xdr:colOff>441960</xdr:colOff>
      <xdr:row>22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8</xdr:row>
      <xdr:rowOff>114300</xdr:rowOff>
    </xdr:from>
    <xdr:to>
      <xdr:col>14</xdr:col>
      <xdr:colOff>53340</xdr:colOff>
      <xdr:row>21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480060</xdr:colOff>
      <xdr:row>11</xdr:row>
      <xdr:rowOff>114300</xdr:rowOff>
    </xdr:from>
    <xdr:to>
      <xdr:col>17</xdr:col>
      <xdr:colOff>175260</xdr:colOff>
      <xdr:row>26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100</xdr:row>
      <xdr:rowOff>0</xdr:rowOff>
    </xdr:from>
    <xdr:to>
      <xdr:col>13</xdr:col>
      <xdr:colOff>91440</xdr:colOff>
      <xdr:row>115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242527</xdr:colOff>
      <xdr:row>77</xdr:row>
      <xdr:rowOff>103264</xdr:rowOff>
    </xdr:from>
    <xdr:to>
      <xdr:col>38</xdr:col>
      <xdr:colOff>90915</xdr:colOff>
      <xdr:row>105</xdr:row>
      <xdr:rowOff>134795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5FA"/>
            </a:clrFrom>
            <a:clrTo>
              <a:srgbClr val="F6F5F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5867" y="16928224"/>
          <a:ext cx="7773188" cy="515217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541020</xdr:colOff>
      <xdr:row>11</xdr:row>
      <xdr:rowOff>60960</xdr:rowOff>
    </xdr:from>
    <xdr:ext cx="184731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63702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106680</xdr:colOff>
      <xdr:row>24</xdr:row>
      <xdr:rowOff>22860</xdr:rowOff>
    </xdr:from>
    <xdr:ext cx="914400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716280" y="5143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altLang="zh-CN" sz="1100"/>
        </a:p>
      </xdr:txBody>
    </xdr:sp>
    <xdr:clientData/>
  </xdr:oneCellAnchor>
  <xdr:twoCellAnchor>
    <xdr:from>
      <xdr:col>10</xdr:col>
      <xdr:colOff>205740</xdr:colOff>
      <xdr:row>0</xdr:row>
      <xdr:rowOff>137160</xdr:rowOff>
    </xdr:from>
    <xdr:to>
      <xdr:col>20</xdr:col>
      <xdr:colOff>114300</xdr:colOff>
      <xdr:row>16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6</xdr:row>
      <xdr:rowOff>0</xdr:rowOff>
    </xdr:from>
    <xdr:to>
      <xdr:col>15</xdr:col>
      <xdr:colOff>156210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31</xdr:row>
      <xdr:rowOff>76200</xdr:rowOff>
    </xdr:from>
    <xdr:to>
      <xdr:col>14</xdr:col>
      <xdr:colOff>342900</xdr:colOff>
      <xdr:row>46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99060</xdr:colOff>
      <xdr:row>27</xdr:row>
      <xdr:rowOff>60960</xdr:rowOff>
    </xdr:from>
    <xdr:to>
      <xdr:col>7</xdr:col>
      <xdr:colOff>365760</xdr:colOff>
      <xdr:row>28</xdr:row>
      <xdr:rowOff>90536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6260" y="4998720"/>
          <a:ext cx="266700" cy="2124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4</xdr:row>
      <xdr:rowOff>160020</xdr:rowOff>
    </xdr:from>
    <xdr:to>
      <xdr:col>19</xdr:col>
      <xdr:colOff>373380</xdr:colOff>
      <xdr:row>19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6</xdr:row>
      <xdr:rowOff>60960</xdr:rowOff>
    </xdr:from>
    <xdr:to>
      <xdr:col>11</xdr:col>
      <xdr:colOff>411480</xdr:colOff>
      <xdr:row>21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91440</xdr:rowOff>
    </xdr:from>
    <xdr:to>
      <xdr:col>16</xdr:col>
      <xdr:colOff>228600</xdr:colOff>
      <xdr:row>25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60960</xdr:rowOff>
    </xdr:from>
    <xdr:to>
      <xdr:col>11</xdr:col>
      <xdr:colOff>381000</xdr:colOff>
      <xdr:row>18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4280.436235995374" createdVersion="6" refreshedVersion="6" minRefreshableVersion="3" recordCount="11" xr:uid="{68840EBA-BCF4-4672-A96B-1E1DE935686F}">
  <cacheSource type="worksheet">
    <worksheetSource ref="D1:G12" sheet="折线图添加背景"/>
  </cacheSource>
  <cacheFields count="4">
    <cacheField name="第一区域" numFmtId="0">
      <sharedItems containsSemiMixedTypes="0" containsString="0" containsNumber="1" containsInteger="1" minValue="20" maxValue="20" count="1">
        <n v="20"/>
      </sharedItems>
    </cacheField>
    <cacheField name="第二区域" numFmtId="0">
      <sharedItems containsSemiMixedTypes="0" containsString="0" containsNumber="1" containsInteger="1" minValue="60" maxValue="60" count="1">
        <n v="60"/>
      </sharedItems>
    </cacheField>
    <cacheField name="第三区域" numFmtId="0">
      <sharedItems containsSemiMixedTypes="0" containsString="0" containsNumber="1" containsInteger="1" minValue="20" maxValue="20" count="1">
        <n v="20"/>
      </sharedItems>
    </cacheField>
    <cacheField name="第四区域" numFmtId="0">
      <sharedItems containsSemiMixedTypes="0" containsString="0" containsNumber="1" containsInteger="1" minValue="40" maxValue="40" count="1"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49DAE-3C81-4E9B-88B4-92832D5A481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BK19:BO21" firstHeaderRow="0" firstDataRow="1" firstDataCol="1" rowPageCount="1" colPageCount="1"/>
  <pivotFields count="4">
    <pivotField axis="axisPage" dataField="1" showAll="0">
      <items count="2">
        <item x="0"/>
        <item t="default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x="0"/>
        <item t="default"/>
      </items>
    </pivotField>
  </pivotFields>
  <rowFields count="3">
    <field x="1"/>
    <field x="2"/>
    <field x="3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求和项:第一区域" fld="0" baseField="0" baseItem="0"/>
    <dataField name="求和项:第二区域" fld="1" baseField="0" baseItem="0"/>
    <dataField name="求和项:第四区域" fld="3" baseField="0" baseItem="0"/>
    <dataField name="求和项:第三区域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-0.499984740745262"/>
  </sheetPr>
  <dimension ref="A1:U150"/>
  <sheetViews>
    <sheetView tabSelected="1" workbookViewId="0">
      <selection activeCell="D1" sqref="D1"/>
    </sheetView>
  </sheetViews>
  <sheetFormatPr defaultColWidth="8.88671875" defaultRowHeight="14.4"/>
  <cols>
    <col min="2" max="2" width="13" customWidth="1"/>
    <col min="4" max="4" width="9.5546875" bestFit="1" customWidth="1"/>
    <col min="6" max="6" width="11.77734375" customWidth="1"/>
    <col min="7" max="7" width="14" customWidth="1"/>
    <col min="8" max="11" width="24.33203125" customWidth="1"/>
    <col min="12" max="14" width="11.77734375" customWidth="1"/>
    <col min="17" max="17" width="9.6640625"/>
  </cols>
  <sheetData>
    <row r="1" spans="1:21" ht="52.05" customHeight="1">
      <c r="A1" s="141"/>
      <c r="B1" s="141"/>
      <c r="C1" s="141"/>
      <c r="D1" s="141" t="s">
        <v>394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141"/>
      <c r="R1" s="141"/>
      <c r="S1" s="141"/>
    </row>
    <row r="2" spans="1:21" ht="41.4" customHeight="1">
      <c r="A2" s="44">
        <v>1</v>
      </c>
      <c r="B2" s="108" t="s">
        <v>19</v>
      </c>
      <c r="C2" s="46" t="s">
        <v>20</v>
      </c>
      <c r="D2" s="45" t="s">
        <v>21</v>
      </c>
      <c r="E2" s="45">
        <v>62</v>
      </c>
      <c r="F2" s="45">
        <v>45</v>
      </c>
      <c r="G2" s="45">
        <v>21</v>
      </c>
      <c r="H2" s="45"/>
      <c r="I2" s="45"/>
      <c r="J2" s="87"/>
      <c r="K2" s="87"/>
      <c r="L2" s="87" t="s">
        <v>22</v>
      </c>
      <c r="M2" s="87"/>
      <c r="N2" s="87" t="s">
        <v>23</v>
      </c>
      <c r="O2" s="87" t="s">
        <v>24</v>
      </c>
      <c r="P2" s="87"/>
      <c r="Q2" s="46">
        <f t="shared" ref="Q2:Q11" si="0">SUM(E2,F2,G2,H2,I2,J2,K2,L2,M2,N2,O2,P2)</f>
        <v>128</v>
      </c>
      <c r="R2" s="98">
        <f t="shared" ref="R2:R64" si="1">Q2/12</f>
        <v>10.666666666666666</v>
      </c>
      <c r="S2" s="98" t="e">
        <f>(E2*3+F2*1+G2*4+H2*4+I2*6+J2*3+K2*1+L2*4+M2*3+N2*3+O2*3+P2*1)/36</f>
        <v>#VALUE!</v>
      </c>
    </row>
    <row r="3" spans="1:21" s="43" customFormat="1" ht="41.4" customHeight="1">
      <c r="A3" s="3">
        <v>2</v>
      </c>
      <c r="B3" s="4" t="s">
        <v>25</v>
      </c>
      <c r="C3" s="5" t="s">
        <v>26</v>
      </c>
      <c r="D3" s="4" t="s">
        <v>27</v>
      </c>
      <c r="E3" s="6">
        <v>86</v>
      </c>
      <c r="F3" s="6">
        <v>98</v>
      </c>
      <c r="G3" s="6">
        <v>88</v>
      </c>
      <c r="H3" s="6">
        <v>87</v>
      </c>
      <c r="I3" s="6">
        <v>90</v>
      </c>
      <c r="J3" s="6">
        <v>91</v>
      </c>
      <c r="K3" s="6">
        <v>87</v>
      </c>
      <c r="L3" s="6">
        <v>94</v>
      </c>
      <c r="M3" s="6">
        <v>88</v>
      </c>
      <c r="N3" s="6">
        <v>82</v>
      </c>
      <c r="O3" s="6">
        <v>81</v>
      </c>
      <c r="P3" s="6">
        <v>90</v>
      </c>
      <c r="Q3" s="5">
        <f t="shared" si="0"/>
        <v>1062</v>
      </c>
      <c r="R3" s="35">
        <f t="shared" si="1"/>
        <v>88.5</v>
      </c>
      <c r="S3" s="35">
        <f>(E3*3+F3*1+G3*4+H3*4+I3*6+J3*3+K3*1+L3*4+M3*3+N3*6+O3*3+P3*1)/39</f>
        <v>87.717948717948715</v>
      </c>
    </row>
    <row r="4" spans="1:21" s="43" customFormat="1" ht="41.4" customHeight="1">
      <c r="A4" s="3">
        <v>3</v>
      </c>
      <c r="B4" s="4" t="s">
        <v>28</v>
      </c>
      <c r="C4" s="5" t="s">
        <v>26</v>
      </c>
      <c r="D4" s="4" t="s">
        <v>29</v>
      </c>
      <c r="E4" s="6">
        <v>95</v>
      </c>
      <c r="F4" s="6">
        <v>91</v>
      </c>
      <c r="G4" s="6">
        <v>94</v>
      </c>
      <c r="H4" s="6">
        <v>88</v>
      </c>
      <c r="I4" s="6">
        <v>86</v>
      </c>
      <c r="J4" s="6">
        <v>83</v>
      </c>
      <c r="K4" s="6">
        <v>87</v>
      </c>
      <c r="L4" s="6">
        <v>87</v>
      </c>
      <c r="M4" s="6">
        <v>84</v>
      </c>
      <c r="N4" s="6">
        <v>76</v>
      </c>
      <c r="O4" s="6">
        <v>83</v>
      </c>
      <c r="P4" s="6">
        <v>97</v>
      </c>
      <c r="Q4" s="5">
        <f t="shared" si="0"/>
        <v>1051</v>
      </c>
      <c r="R4" s="35">
        <f t="shared" si="1"/>
        <v>87.583333333333329</v>
      </c>
      <c r="S4" s="35">
        <f>(E4*3+F4*1+G4*4+H4*4+I4*6+J4*3+K4*1+L4*4+M4*3+N4*6+O4*3+P4*1)/39</f>
        <v>86.102564102564102</v>
      </c>
    </row>
    <row r="5" spans="1:21" s="43" customFormat="1" ht="41.4" customHeight="1">
      <c r="A5" s="47">
        <v>4</v>
      </c>
      <c r="B5" s="4" t="s">
        <v>30</v>
      </c>
      <c r="C5" s="5" t="s">
        <v>26</v>
      </c>
      <c r="D5" s="4" t="s">
        <v>31</v>
      </c>
      <c r="E5" s="6">
        <v>95</v>
      </c>
      <c r="F5" s="6">
        <v>97</v>
      </c>
      <c r="G5" s="6">
        <v>96</v>
      </c>
      <c r="H5" s="6">
        <v>87</v>
      </c>
      <c r="I5" s="6">
        <v>84</v>
      </c>
      <c r="J5" s="6">
        <v>84</v>
      </c>
      <c r="K5" s="6">
        <v>85</v>
      </c>
      <c r="L5" s="6">
        <v>93</v>
      </c>
      <c r="M5" s="6">
        <v>81</v>
      </c>
      <c r="N5" s="6">
        <v>73</v>
      </c>
      <c r="O5" s="6">
        <v>84</v>
      </c>
      <c r="P5" s="6">
        <v>92</v>
      </c>
      <c r="Q5" s="5">
        <f t="shared" si="0"/>
        <v>1051</v>
      </c>
      <c r="R5" s="35">
        <f t="shared" si="1"/>
        <v>87.583333333333329</v>
      </c>
      <c r="S5" s="35">
        <f>(E5*3+F5*1+G5*4+H5*4+I5*6+J5*3+K5*1+L5*4+M5*3+N5*6+O5*3+P5*1)/39</f>
        <v>85.948717948717942</v>
      </c>
      <c r="U5" s="142"/>
    </row>
    <row r="6" spans="1:21" s="43" customFormat="1" ht="52.05" customHeight="1">
      <c r="A6" s="3">
        <v>5</v>
      </c>
      <c r="B6" s="109" t="s">
        <v>32</v>
      </c>
      <c r="C6" s="8" t="s">
        <v>26</v>
      </c>
      <c r="D6" s="7" t="s">
        <v>33</v>
      </c>
      <c r="E6" s="7">
        <v>93</v>
      </c>
      <c r="F6" s="7">
        <v>92</v>
      </c>
      <c r="G6" s="7">
        <v>76</v>
      </c>
      <c r="H6" s="7">
        <v>86</v>
      </c>
      <c r="I6" s="7">
        <v>81</v>
      </c>
      <c r="J6" s="30">
        <v>83</v>
      </c>
      <c r="K6" s="30">
        <v>87</v>
      </c>
      <c r="L6" s="30">
        <v>90</v>
      </c>
      <c r="M6" s="30">
        <v>85</v>
      </c>
      <c r="N6" s="30">
        <v>91</v>
      </c>
      <c r="O6" s="30">
        <v>88</v>
      </c>
      <c r="P6" s="30">
        <v>93</v>
      </c>
      <c r="Q6" s="8">
        <f t="shared" si="0"/>
        <v>1045</v>
      </c>
      <c r="R6" s="36">
        <f t="shared" si="1"/>
        <v>87.083333333333329</v>
      </c>
      <c r="S6" s="36">
        <f>(E6*3+F6*1+G6*4+H6*4+I6*6+J6*3+K6*1+L6*4+M6*3+N6*3+O6*3+P6*1)/36</f>
        <v>85.722222222222229</v>
      </c>
    </row>
    <row r="7" spans="1:21" s="43" customFormat="1" ht="52.05" customHeight="1">
      <c r="A7" s="3">
        <v>6</v>
      </c>
      <c r="B7" s="9" t="s">
        <v>34</v>
      </c>
      <c r="C7" s="10" t="s">
        <v>20</v>
      </c>
      <c r="D7" s="9" t="s">
        <v>35</v>
      </c>
      <c r="E7" s="9">
        <v>84</v>
      </c>
      <c r="F7" s="9">
        <v>91</v>
      </c>
      <c r="G7" s="9">
        <v>79</v>
      </c>
      <c r="H7" s="9">
        <v>83</v>
      </c>
      <c r="I7" s="9">
        <v>85</v>
      </c>
      <c r="J7" s="9">
        <v>89</v>
      </c>
      <c r="K7" s="9">
        <v>88</v>
      </c>
      <c r="L7" s="9">
        <v>94</v>
      </c>
      <c r="M7" s="9">
        <v>83</v>
      </c>
      <c r="N7" s="9">
        <v>80</v>
      </c>
      <c r="O7" s="9">
        <v>90</v>
      </c>
      <c r="P7" s="9">
        <v>88</v>
      </c>
      <c r="Q7" s="10">
        <f t="shared" si="0"/>
        <v>1034</v>
      </c>
      <c r="R7" s="10">
        <f t="shared" si="1"/>
        <v>86.166666666666671</v>
      </c>
      <c r="S7" s="10">
        <f>(E7*3+F7*1+G7*4+H7*4+I7*6+J7*3+K7*1+L7*4+M7*3+N7*3+O7*3+P7*1)/36</f>
        <v>85.527777777777771</v>
      </c>
    </row>
    <row r="8" spans="1:21" s="1" customFormat="1">
      <c r="A8" s="48">
        <v>7</v>
      </c>
      <c r="B8" s="11" t="s">
        <v>36</v>
      </c>
      <c r="C8" s="12" t="s">
        <v>26</v>
      </c>
      <c r="D8" s="11" t="s">
        <v>37</v>
      </c>
      <c r="E8" s="13">
        <v>96</v>
      </c>
      <c r="F8" s="13">
        <v>93</v>
      </c>
      <c r="G8" s="13">
        <v>84</v>
      </c>
      <c r="H8" s="13">
        <v>86</v>
      </c>
      <c r="I8" s="13">
        <v>86</v>
      </c>
      <c r="J8" s="13">
        <v>82</v>
      </c>
      <c r="K8" s="13">
        <v>85</v>
      </c>
      <c r="L8" s="13">
        <v>91</v>
      </c>
      <c r="M8" s="13">
        <v>83</v>
      </c>
      <c r="N8" s="13">
        <v>77</v>
      </c>
      <c r="O8" s="13">
        <v>82</v>
      </c>
      <c r="P8" s="13">
        <v>98</v>
      </c>
      <c r="Q8" s="99">
        <f t="shared" si="0"/>
        <v>1043</v>
      </c>
      <c r="R8" s="100">
        <f t="shared" si="1"/>
        <v>86.916666666666671</v>
      </c>
      <c r="S8" s="100">
        <f>(E8*3+F8*1+G8*4+H8*4+I8*6+J8*3+K8*1+L8*4+M8*3+N8*6+O8*3+P8*1)/39</f>
        <v>85.307692307692307</v>
      </c>
    </row>
    <row r="9" spans="1:21">
      <c r="A9" s="49">
        <v>8</v>
      </c>
      <c r="B9" s="50" t="s">
        <v>38</v>
      </c>
      <c r="C9" s="51" t="s">
        <v>26</v>
      </c>
      <c r="D9" s="50" t="s">
        <v>39</v>
      </c>
      <c r="E9" s="52">
        <v>81</v>
      </c>
      <c r="F9" s="52">
        <v>91</v>
      </c>
      <c r="G9" s="52">
        <v>86</v>
      </c>
      <c r="H9" s="52">
        <v>83</v>
      </c>
      <c r="I9" s="52">
        <v>88</v>
      </c>
      <c r="J9" s="52">
        <v>84</v>
      </c>
      <c r="K9" s="52">
        <v>85</v>
      </c>
      <c r="L9" s="52">
        <v>90</v>
      </c>
      <c r="M9" s="52">
        <v>82</v>
      </c>
      <c r="N9" s="52">
        <v>86</v>
      </c>
      <c r="O9" s="52">
        <v>80</v>
      </c>
      <c r="P9" s="52">
        <v>90</v>
      </c>
      <c r="Q9" s="51">
        <f t="shared" si="0"/>
        <v>1026</v>
      </c>
      <c r="R9" s="101">
        <f t="shared" si="1"/>
        <v>85.5</v>
      </c>
      <c r="S9" s="101">
        <f>(E9*3+F9*1+G9*4+H9*4+I9*6+J9*3+K9*1+L9*4+M9*3+N9*6+O9*3+P9*1)/39</f>
        <v>85.307692307692307</v>
      </c>
    </row>
    <row r="10" spans="1:21">
      <c r="A10" s="49">
        <v>9</v>
      </c>
      <c r="B10" s="50" t="s">
        <v>40</v>
      </c>
      <c r="C10" s="51" t="s">
        <v>26</v>
      </c>
      <c r="D10" s="50" t="s">
        <v>41</v>
      </c>
      <c r="E10" s="52">
        <v>95</v>
      </c>
      <c r="F10" s="52">
        <v>91</v>
      </c>
      <c r="G10" s="52">
        <v>88</v>
      </c>
      <c r="H10" s="52">
        <v>85</v>
      </c>
      <c r="I10" s="52">
        <v>90</v>
      </c>
      <c r="J10" s="52">
        <v>80</v>
      </c>
      <c r="K10" s="52">
        <v>88</v>
      </c>
      <c r="L10" s="52">
        <v>74</v>
      </c>
      <c r="M10" s="52">
        <v>85</v>
      </c>
      <c r="N10" s="52">
        <v>85</v>
      </c>
      <c r="O10" s="52">
        <v>76</v>
      </c>
      <c r="P10" s="52">
        <v>97</v>
      </c>
      <c r="Q10" s="51">
        <f t="shared" si="0"/>
        <v>1034</v>
      </c>
      <c r="R10" s="101">
        <f t="shared" si="1"/>
        <v>86.166666666666671</v>
      </c>
      <c r="S10" s="101">
        <f>(E10*3+F10*1+G10*4+H10*4+I10*6+J10*3+K10*1+L10*4+M10*3+N10*6+O10*3+P10*1)/39</f>
        <v>85.179487179487182</v>
      </c>
    </row>
    <row r="11" spans="1:21" s="43" customFormat="1">
      <c r="A11" s="47">
        <v>10</v>
      </c>
      <c r="B11" s="9" t="s">
        <v>42</v>
      </c>
      <c r="C11" s="10" t="s">
        <v>20</v>
      </c>
      <c r="D11" s="9" t="s">
        <v>43</v>
      </c>
      <c r="E11" s="9">
        <v>89</v>
      </c>
      <c r="F11" s="9">
        <v>91</v>
      </c>
      <c r="G11" s="9">
        <v>74</v>
      </c>
      <c r="H11" s="9">
        <v>84</v>
      </c>
      <c r="I11" s="9">
        <v>78</v>
      </c>
      <c r="J11" s="9" t="s">
        <v>154</v>
      </c>
      <c r="K11" s="9">
        <v>87</v>
      </c>
      <c r="L11" s="9">
        <v>90</v>
      </c>
      <c r="M11" s="9">
        <v>89</v>
      </c>
      <c r="N11" s="9">
        <v>86</v>
      </c>
      <c r="O11" s="9">
        <v>92</v>
      </c>
      <c r="P11" s="9">
        <v>88</v>
      </c>
      <c r="Q11" s="10">
        <f t="shared" si="0"/>
        <v>948</v>
      </c>
      <c r="R11" s="10">
        <f t="shared" si="1"/>
        <v>79</v>
      </c>
      <c r="S11" s="10" t="e">
        <f>(E11*3+F11*1+G11*4+H11*4+I11*6+J11*3+K11*1+L11*4+M11*3+N11*3+O11*3+P11*1)/36</f>
        <v>#VALUE!</v>
      </c>
    </row>
    <row r="12" spans="1:21" s="43" customFormat="1">
      <c r="A12" s="3">
        <v>11</v>
      </c>
      <c r="B12" s="9" t="s">
        <v>44</v>
      </c>
      <c r="C12" s="10" t="s">
        <v>20</v>
      </c>
      <c r="D12" s="9" t="s">
        <v>45</v>
      </c>
      <c r="E12" s="9">
        <v>97</v>
      </c>
      <c r="F12" s="9">
        <v>93</v>
      </c>
      <c r="G12" s="9">
        <v>87</v>
      </c>
      <c r="H12" s="9">
        <v>89</v>
      </c>
      <c r="I12" s="9">
        <v>80</v>
      </c>
      <c r="J12" s="9">
        <v>81</v>
      </c>
      <c r="K12" s="9">
        <v>90</v>
      </c>
      <c r="L12" s="9">
        <v>79</v>
      </c>
      <c r="M12" s="9">
        <v>84</v>
      </c>
      <c r="N12" s="9">
        <v>67</v>
      </c>
      <c r="O12" s="9">
        <v>91</v>
      </c>
      <c r="P12" s="9">
        <v>90</v>
      </c>
      <c r="Q12" s="10">
        <f>SUM(E12,F12,G13,H12,I12,J12,K12,L12,M12,N12,O12,P12)</f>
        <v>1028</v>
      </c>
      <c r="R12" s="10">
        <f t="shared" si="1"/>
        <v>85.666666666666671</v>
      </c>
      <c r="S12" s="10">
        <f>(E12*3+F12*1+G12*4+H12*4+I12*6+J12*3+K12*1+L12*4+M12*3+N12*3+O12*3+P12*1)/36</f>
        <v>84.25</v>
      </c>
    </row>
    <row r="13" spans="1:21" s="43" customFormat="1">
      <c r="A13" s="3">
        <v>12</v>
      </c>
      <c r="B13" s="4" t="s">
        <v>46</v>
      </c>
      <c r="C13" s="5" t="s">
        <v>26</v>
      </c>
      <c r="D13" s="4" t="s">
        <v>47</v>
      </c>
      <c r="E13" s="6">
        <v>95</v>
      </c>
      <c r="F13" s="6">
        <v>91</v>
      </c>
      <c r="G13" s="6">
        <v>87</v>
      </c>
      <c r="H13" s="6">
        <v>85</v>
      </c>
      <c r="I13" s="6">
        <v>85</v>
      </c>
      <c r="J13" s="6">
        <v>76</v>
      </c>
      <c r="K13" s="6">
        <v>87</v>
      </c>
      <c r="L13" s="6">
        <v>78</v>
      </c>
      <c r="M13" s="6">
        <v>83</v>
      </c>
      <c r="N13" s="6">
        <v>82</v>
      </c>
      <c r="O13" s="6">
        <v>82</v>
      </c>
      <c r="P13" s="6">
        <v>97</v>
      </c>
      <c r="Q13" s="5">
        <f t="shared" ref="Q13:Q18" si="2">SUM(E13,F13,G13,H13,I13,J13,K13,L13,M13,N13,O13,P13)</f>
        <v>1028</v>
      </c>
      <c r="R13" s="35">
        <f t="shared" si="1"/>
        <v>85.666666666666671</v>
      </c>
      <c r="S13" s="35">
        <f>(E13*3+F13*1+G13*4+H13*4+I13*6+J13*3+K13*1+L13*4+M13*3+N13*6+O13*3+P13*1)/39</f>
        <v>84.230769230769226</v>
      </c>
    </row>
    <row r="14" spans="1:21" s="43" customFormat="1">
      <c r="A14" s="47">
        <v>13</v>
      </c>
      <c r="B14" s="14" t="s">
        <v>48</v>
      </c>
      <c r="C14" s="5" t="s">
        <v>26</v>
      </c>
      <c r="D14" s="14" t="s">
        <v>49</v>
      </c>
      <c r="E14" s="15">
        <v>92</v>
      </c>
      <c r="F14" s="15">
        <v>91</v>
      </c>
      <c r="G14" s="15">
        <v>64</v>
      </c>
      <c r="H14" s="15">
        <v>83</v>
      </c>
      <c r="I14" s="15">
        <v>86</v>
      </c>
      <c r="J14" s="15">
        <v>88</v>
      </c>
      <c r="K14" s="15">
        <v>87</v>
      </c>
      <c r="L14" s="15">
        <v>93</v>
      </c>
      <c r="M14" s="15">
        <v>84</v>
      </c>
      <c r="N14" s="15">
        <v>82</v>
      </c>
      <c r="O14" s="15">
        <v>80</v>
      </c>
      <c r="P14" s="15">
        <v>95</v>
      </c>
      <c r="Q14" s="5">
        <f t="shared" si="2"/>
        <v>1025</v>
      </c>
      <c r="R14" s="35">
        <f t="shared" si="1"/>
        <v>85.416666666666671</v>
      </c>
      <c r="S14" s="35">
        <f>(E14*3+F14*1+G14*4+H14*4+I14*6+J14*3+K14*1+L14*4+M14*3+N14*6+O14*3+P14*1)/39</f>
        <v>83.92307692307692</v>
      </c>
    </row>
    <row r="15" spans="1:21">
      <c r="A15" s="49">
        <v>14</v>
      </c>
      <c r="B15" s="53" t="s">
        <v>50</v>
      </c>
      <c r="C15" s="54" t="s">
        <v>26</v>
      </c>
      <c r="D15" s="53" t="s">
        <v>51</v>
      </c>
      <c r="E15" s="55">
        <v>92</v>
      </c>
      <c r="F15" s="55">
        <v>97</v>
      </c>
      <c r="G15" s="55">
        <v>85</v>
      </c>
      <c r="H15" s="55">
        <v>87</v>
      </c>
      <c r="I15" s="55">
        <v>88</v>
      </c>
      <c r="J15" s="55">
        <v>71</v>
      </c>
      <c r="K15" s="55">
        <v>86</v>
      </c>
      <c r="L15" s="55">
        <v>69</v>
      </c>
      <c r="M15" s="55">
        <v>83</v>
      </c>
      <c r="N15" s="55">
        <v>82</v>
      </c>
      <c r="O15" s="55">
        <v>85</v>
      </c>
      <c r="P15" s="55">
        <v>92</v>
      </c>
      <c r="Q15" s="54">
        <f t="shared" si="2"/>
        <v>1017</v>
      </c>
      <c r="R15" s="102">
        <f t="shared" si="1"/>
        <v>84.75</v>
      </c>
      <c r="S15" s="102">
        <f>(E15*3+F15*1+G15*4+H15*4+I15*6+J15*3+K15*1+L15*4+M15*3+N15*6+O15*3+P15*1)/39</f>
        <v>83.384615384615387</v>
      </c>
    </row>
    <row r="16" spans="1:21" s="43" customFormat="1">
      <c r="A16" s="3">
        <v>15</v>
      </c>
      <c r="B16" s="16" t="s">
        <v>52</v>
      </c>
      <c r="C16" s="17" t="s">
        <v>26</v>
      </c>
      <c r="D16" s="16" t="s">
        <v>53</v>
      </c>
      <c r="E16" s="18">
        <v>83</v>
      </c>
      <c r="F16" s="18">
        <v>91</v>
      </c>
      <c r="G16" s="18">
        <v>69</v>
      </c>
      <c r="H16" s="18">
        <v>81</v>
      </c>
      <c r="I16" s="18">
        <v>90</v>
      </c>
      <c r="J16" s="18">
        <v>80</v>
      </c>
      <c r="K16" s="18">
        <v>87</v>
      </c>
      <c r="L16" s="18">
        <v>85</v>
      </c>
      <c r="M16" s="18">
        <v>83</v>
      </c>
      <c r="N16" s="18">
        <v>84</v>
      </c>
      <c r="O16" s="18">
        <v>86</v>
      </c>
      <c r="P16" s="18">
        <v>93</v>
      </c>
      <c r="Q16" s="17">
        <f t="shared" si="2"/>
        <v>1012</v>
      </c>
      <c r="R16" s="37">
        <f t="shared" si="1"/>
        <v>84.333333333333329</v>
      </c>
      <c r="S16" s="37">
        <f>(E16*3+F16*1+G16*4+H16*4+I16*6+J16*3+K16*1+L16*4+M16*3+N16*6+O16*3+P16*1)/39</f>
        <v>83.358974358974365</v>
      </c>
    </row>
    <row r="17" spans="1:19" s="43" customFormat="1">
      <c r="A17" s="47">
        <v>16</v>
      </c>
      <c r="B17" s="19" t="s">
        <v>54</v>
      </c>
      <c r="C17" s="20" t="s">
        <v>26</v>
      </c>
      <c r="D17" s="19" t="s">
        <v>55</v>
      </c>
      <c r="E17" s="21">
        <v>85</v>
      </c>
      <c r="F17" s="21">
        <v>91</v>
      </c>
      <c r="G17" s="21">
        <v>69</v>
      </c>
      <c r="H17" s="21">
        <v>87</v>
      </c>
      <c r="I17" s="21">
        <v>83</v>
      </c>
      <c r="J17" s="21">
        <v>77</v>
      </c>
      <c r="K17" s="21">
        <v>85</v>
      </c>
      <c r="L17" s="21">
        <v>84</v>
      </c>
      <c r="M17" s="21">
        <v>84</v>
      </c>
      <c r="N17" s="21">
        <v>84</v>
      </c>
      <c r="O17" s="21">
        <v>94</v>
      </c>
      <c r="P17" s="21">
        <v>92</v>
      </c>
      <c r="Q17" s="20">
        <f t="shared" si="2"/>
        <v>1015</v>
      </c>
      <c r="R17" s="38">
        <f t="shared" si="1"/>
        <v>84.583333333333329</v>
      </c>
      <c r="S17" s="38">
        <f>(E17*3+F17*1+G17*4+H17*4+I17*6+J17*3+K17*1+L17*4+M17*3+N17*6+O17*3+P17*1)/39</f>
        <v>83.333333333333329</v>
      </c>
    </row>
    <row r="18" spans="1:19">
      <c r="A18" s="49">
        <v>17</v>
      </c>
      <c r="B18" s="110" t="s">
        <v>56</v>
      </c>
      <c r="C18" s="57" t="s">
        <v>26</v>
      </c>
      <c r="D18" s="56" t="s">
        <v>57</v>
      </c>
      <c r="E18" s="56">
        <v>89</v>
      </c>
      <c r="F18" s="56">
        <v>90</v>
      </c>
      <c r="G18" s="56">
        <v>67</v>
      </c>
      <c r="H18" s="56">
        <v>86</v>
      </c>
      <c r="I18" s="56">
        <v>79</v>
      </c>
      <c r="J18" s="88">
        <v>94</v>
      </c>
      <c r="K18" s="88">
        <v>87</v>
      </c>
      <c r="L18" s="88">
        <v>83</v>
      </c>
      <c r="M18" s="88">
        <v>82</v>
      </c>
      <c r="N18" s="88">
        <v>85</v>
      </c>
      <c r="O18" s="88">
        <v>84</v>
      </c>
      <c r="P18" s="88">
        <v>90</v>
      </c>
      <c r="Q18" s="57">
        <f t="shared" si="2"/>
        <v>1016</v>
      </c>
      <c r="R18" s="103">
        <f t="shared" si="1"/>
        <v>84.666666666666671</v>
      </c>
      <c r="S18" s="103">
        <f>(E18*3+F18*1+G18*4+H18*4+I18*6+J18*3+K18*1+L18*4+M18*3+N18*3+O18*3+P18*1)/36</f>
        <v>82.972222222222229</v>
      </c>
    </row>
    <row r="19" spans="1:19" s="43" customFormat="1">
      <c r="A19" s="3">
        <v>18</v>
      </c>
      <c r="B19" s="22" t="s">
        <v>58</v>
      </c>
      <c r="C19" s="23" t="s">
        <v>26</v>
      </c>
      <c r="D19" s="22" t="s">
        <v>59</v>
      </c>
      <c r="E19" s="22">
        <v>88</v>
      </c>
      <c r="F19" s="22">
        <v>93</v>
      </c>
      <c r="G19" s="22">
        <v>67</v>
      </c>
      <c r="H19" s="22">
        <v>80</v>
      </c>
      <c r="I19" s="22">
        <v>81</v>
      </c>
      <c r="J19" s="22">
        <v>86</v>
      </c>
      <c r="K19" s="22">
        <v>86</v>
      </c>
      <c r="L19" s="22">
        <v>86</v>
      </c>
      <c r="M19" s="22">
        <v>84</v>
      </c>
      <c r="N19" s="22">
        <v>78</v>
      </c>
      <c r="O19" s="22">
        <v>94</v>
      </c>
      <c r="P19" s="22">
        <v>93</v>
      </c>
      <c r="Q19" s="23">
        <f>SUM(E19,F19,G20,H19,I19,J19,K19,L19,M19,N19,O19,P19)</f>
        <v>1033</v>
      </c>
      <c r="R19" s="23">
        <f t="shared" si="1"/>
        <v>86.083333333333329</v>
      </c>
      <c r="S19" s="23">
        <f>(E19*3+F19*1+G19*4+H19*4+I19*6+J19*3+K19*1+L19*4+M19*3+N19*3+O19*3+P19*1)/36</f>
        <v>82.777777777777771</v>
      </c>
    </row>
    <row r="20" spans="1:19" s="43" customFormat="1">
      <c r="A20" s="47">
        <v>19</v>
      </c>
      <c r="B20" s="111" t="s">
        <v>60</v>
      </c>
      <c r="C20" s="25" t="s">
        <v>26</v>
      </c>
      <c r="D20" s="24" t="s">
        <v>61</v>
      </c>
      <c r="E20" s="24">
        <v>84</v>
      </c>
      <c r="F20" s="24">
        <v>96</v>
      </c>
      <c r="G20" s="24">
        <v>84</v>
      </c>
      <c r="H20" s="24">
        <v>86</v>
      </c>
      <c r="I20" s="24">
        <v>85</v>
      </c>
      <c r="J20" s="31">
        <v>79</v>
      </c>
      <c r="K20" s="31">
        <v>82</v>
      </c>
      <c r="L20" s="31">
        <v>76</v>
      </c>
      <c r="M20" s="31">
        <v>91</v>
      </c>
      <c r="N20" s="31">
        <v>70</v>
      </c>
      <c r="O20" s="32">
        <v>81</v>
      </c>
      <c r="P20" s="32">
        <v>90</v>
      </c>
      <c r="Q20" s="25">
        <f t="shared" ref="Q20:Q30" si="3">SUM(E20,F20,G20,H20,I20,J20,K20,L20,M20,N20,O20,P20)</f>
        <v>1004</v>
      </c>
      <c r="R20" s="39">
        <f t="shared" si="1"/>
        <v>83.666666666666671</v>
      </c>
      <c r="S20" s="39">
        <f>(E20*3+F20*1+G20*4+H20*4+I20*6+J20*3+K20*1+L20*4+M20*3+N20*3+O20*3+P20*1)/36</f>
        <v>82.694444444444443</v>
      </c>
    </row>
    <row r="21" spans="1:19">
      <c r="A21" s="49">
        <v>20</v>
      </c>
      <c r="B21" s="58" t="s">
        <v>62</v>
      </c>
      <c r="C21" s="59" t="s">
        <v>26</v>
      </c>
      <c r="D21" s="58" t="s">
        <v>63</v>
      </c>
      <c r="E21" s="60">
        <v>86</v>
      </c>
      <c r="F21" s="60">
        <v>93</v>
      </c>
      <c r="G21" s="60">
        <v>62</v>
      </c>
      <c r="H21" s="60">
        <v>89</v>
      </c>
      <c r="I21" s="60">
        <v>86</v>
      </c>
      <c r="J21" s="60">
        <v>79</v>
      </c>
      <c r="K21" s="60">
        <v>85</v>
      </c>
      <c r="L21" s="60">
        <v>87</v>
      </c>
      <c r="M21" s="60">
        <v>85</v>
      </c>
      <c r="N21" s="60">
        <v>76</v>
      </c>
      <c r="O21" s="60">
        <v>90</v>
      </c>
      <c r="P21" s="60">
        <v>97</v>
      </c>
      <c r="Q21" s="59">
        <f t="shared" si="3"/>
        <v>1015</v>
      </c>
      <c r="R21" s="104">
        <f t="shared" si="1"/>
        <v>84.583333333333329</v>
      </c>
      <c r="S21" s="104">
        <f>(E21*3+F21*1+G21*4+H21*4+I21*6+J21*3+K21*1+L21*4+M21*3+N21*6+O21*3+P21*1)/39</f>
        <v>82.538461538461533</v>
      </c>
    </row>
    <row r="22" spans="1:19">
      <c r="A22" s="49">
        <v>21</v>
      </c>
      <c r="B22" s="53" t="s">
        <v>64</v>
      </c>
      <c r="C22" s="54" t="s">
        <v>26</v>
      </c>
      <c r="D22" s="53" t="s">
        <v>65</v>
      </c>
      <c r="E22" s="55">
        <v>83</v>
      </c>
      <c r="F22" s="55">
        <v>90</v>
      </c>
      <c r="G22" s="55">
        <v>84</v>
      </c>
      <c r="H22" s="55">
        <v>84</v>
      </c>
      <c r="I22" s="55">
        <v>85</v>
      </c>
      <c r="J22" s="55">
        <v>72</v>
      </c>
      <c r="K22" s="55">
        <v>86</v>
      </c>
      <c r="L22" s="55">
        <v>93</v>
      </c>
      <c r="M22" s="55">
        <v>87</v>
      </c>
      <c r="N22" s="55">
        <v>70</v>
      </c>
      <c r="O22" s="55">
        <v>80</v>
      </c>
      <c r="P22" s="55">
        <v>95</v>
      </c>
      <c r="Q22" s="54">
        <f t="shared" si="3"/>
        <v>1009</v>
      </c>
      <c r="R22" s="102">
        <f t="shared" si="1"/>
        <v>84.083333333333329</v>
      </c>
      <c r="S22" s="102">
        <f>(E22*3+F22*1+G22*4+H22*4+I22*6+J22*3+K22*1+L22*4+M22*3+N22*6+O22*3+P22*1)/39</f>
        <v>82.333333333333329</v>
      </c>
    </row>
    <row r="23" spans="1:19">
      <c r="A23" s="44">
        <v>22</v>
      </c>
      <c r="B23" s="58" t="s">
        <v>66</v>
      </c>
      <c r="C23" s="59" t="s">
        <v>26</v>
      </c>
      <c r="D23" s="58" t="s">
        <v>67</v>
      </c>
      <c r="E23" s="60">
        <v>92</v>
      </c>
      <c r="F23" s="60">
        <v>96</v>
      </c>
      <c r="G23" s="60">
        <v>83</v>
      </c>
      <c r="H23" s="60">
        <v>86</v>
      </c>
      <c r="I23" s="60">
        <v>85</v>
      </c>
      <c r="J23" s="60">
        <v>72</v>
      </c>
      <c r="K23" s="60">
        <v>84</v>
      </c>
      <c r="L23" s="60">
        <v>83</v>
      </c>
      <c r="M23" s="60">
        <v>82</v>
      </c>
      <c r="N23" s="60">
        <v>70</v>
      </c>
      <c r="O23" s="60">
        <v>84</v>
      </c>
      <c r="P23" s="60">
        <v>95</v>
      </c>
      <c r="Q23" s="59">
        <f t="shared" si="3"/>
        <v>1012</v>
      </c>
      <c r="R23" s="104">
        <f t="shared" si="1"/>
        <v>84.333333333333329</v>
      </c>
      <c r="S23" s="104">
        <f>(E23*3+F23*1+G23*4+H23*4+I23*6+J23*3+K23*1+L23*4+M23*3+N23*6+O23*3+P23*1)/39</f>
        <v>82.128205128205124</v>
      </c>
    </row>
    <row r="24" spans="1:19">
      <c r="A24" s="49">
        <v>23</v>
      </c>
      <c r="B24" s="53" t="s">
        <v>68</v>
      </c>
      <c r="C24" s="54" t="s">
        <v>26</v>
      </c>
      <c r="D24" s="53" t="s">
        <v>69</v>
      </c>
      <c r="E24" s="55">
        <v>77</v>
      </c>
      <c r="F24" s="55">
        <v>92</v>
      </c>
      <c r="G24" s="55">
        <v>79</v>
      </c>
      <c r="H24" s="55">
        <v>80</v>
      </c>
      <c r="I24" s="55">
        <v>84</v>
      </c>
      <c r="J24" s="55">
        <v>69</v>
      </c>
      <c r="K24" s="55">
        <v>86</v>
      </c>
      <c r="L24" s="55">
        <v>88</v>
      </c>
      <c r="M24" s="55">
        <v>81</v>
      </c>
      <c r="N24" s="55">
        <v>80</v>
      </c>
      <c r="O24" s="55">
        <v>91</v>
      </c>
      <c r="P24" s="55">
        <v>95</v>
      </c>
      <c r="Q24" s="54">
        <f t="shared" si="3"/>
        <v>1002</v>
      </c>
      <c r="R24" s="102">
        <f t="shared" si="1"/>
        <v>83.5</v>
      </c>
      <c r="S24" s="102">
        <f>(E24*3+F24*1+G24*4+H24*4+I24*6+J24*3+K24*1+L24*4+M24*3+N24*6+O24*3+P24*1)/39</f>
        <v>82.025641025641022</v>
      </c>
    </row>
    <row r="25" spans="1:19">
      <c r="A25" s="49">
        <v>24</v>
      </c>
      <c r="B25" s="58" t="s">
        <v>70</v>
      </c>
      <c r="C25" s="59" t="s">
        <v>26</v>
      </c>
      <c r="D25" s="58" t="s">
        <v>71</v>
      </c>
      <c r="E25" s="60">
        <v>85</v>
      </c>
      <c r="F25" s="60">
        <v>92</v>
      </c>
      <c r="G25" s="60">
        <v>64</v>
      </c>
      <c r="H25" s="60">
        <v>88</v>
      </c>
      <c r="I25" s="60">
        <v>89</v>
      </c>
      <c r="J25" s="60">
        <v>90</v>
      </c>
      <c r="K25" s="60">
        <v>83</v>
      </c>
      <c r="L25" s="60">
        <v>73</v>
      </c>
      <c r="M25" s="60">
        <v>79</v>
      </c>
      <c r="N25" s="60">
        <v>80</v>
      </c>
      <c r="O25" s="60">
        <v>84</v>
      </c>
      <c r="P25" s="60">
        <v>95</v>
      </c>
      <c r="Q25" s="59">
        <f t="shared" si="3"/>
        <v>1002</v>
      </c>
      <c r="R25" s="104">
        <f t="shared" si="1"/>
        <v>83.5</v>
      </c>
      <c r="S25" s="104">
        <f>(E25*3+F25*1+G25*4+H25*4+I25*6+J25*3+K25*1+L25*4+M25*3+N25*6+O25*3+P25*1)/39</f>
        <v>82</v>
      </c>
    </row>
    <row r="26" spans="1:19">
      <c r="A26" s="44">
        <v>25</v>
      </c>
      <c r="B26" s="61" t="s">
        <v>72</v>
      </c>
      <c r="C26" s="62" t="s">
        <v>20</v>
      </c>
      <c r="D26" s="61" t="s">
        <v>73</v>
      </c>
      <c r="E26" s="61">
        <v>78</v>
      </c>
      <c r="F26" s="61">
        <v>91</v>
      </c>
      <c r="G26" s="61">
        <v>77</v>
      </c>
      <c r="H26" s="61">
        <v>82</v>
      </c>
      <c r="I26" s="61">
        <v>76</v>
      </c>
      <c r="J26" s="61">
        <v>90</v>
      </c>
      <c r="K26" s="61">
        <v>89</v>
      </c>
      <c r="L26" s="61">
        <v>82</v>
      </c>
      <c r="M26" s="61">
        <v>83</v>
      </c>
      <c r="N26" s="61">
        <v>75</v>
      </c>
      <c r="O26" s="61">
        <v>93</v>
      </c>
      <c r="P26" s="61">
        <v>88</v>
      </c>
      <c r="Q26" s="62">
        <f t="shared" si="3"/>
        <v>1004</v>
      </c>
      <c r="R26" s="62">
        <f t="shared" si="1"/>
        <v>83.666666666666671</v>
      </c>
      <c r="S26" s="62">
        <f>(E26*3+F26*1+G26*4+H26*4+I26*6+J26*3+K26*1+L26*4+M26*3+N26*3+O26*3+P26*1)/36</f>
        <v>81.805555555555557</v>
      </c>
    </row>
    <row r="27" spans="1:19">
      <c r="A27" s="49">
        <v>26</v>
      </c>
      <c r="B27" s="58" t="s">
        <v>74</v>
      </c>
      <c r="C27" s="59" t="s">
        <v>26</v>
      </c>
      <c r="D27" s="58" t="s">
        <v>75</v>
      </c>
      <c r="E27" s="60">
        <v>90</v>
      </c>
      <c r="F27" s="60">
        <v>91</v>
      </c>
      <c r="G27" s="60">
        <v>68</v>
      </c>
      <c r="H27" s="60">
        <v>81</v>
      </c>
      <c r="I27" s="60">
        <v>86</v>
      </c>
      <c r="J27" s="60">
        <v>71</v>
      </c>
      <c r="K27" s="60">
        <v>86</v>
      </c>
      <c r="L27" s="60">
        <v>75</v>
      </c>
      <c r="M27" s="60">
        <v>84</v>
      </c>
      <c r="N27" s="60">
        <v>86</v>
      </c>
      <c r="O27" s="60">
        <v>79</v>
      </c>
      <c r="P27" s="60">
        <v>97</v>
      </c>
      <c r="Q27" s="59">
        <f t="shared" si="3"/>
        <v>994</v>
      </c>
      <c r="R27" s="104">
        <f t="shared" si="1"/>
        <v>82.833333333333329</v>
      </c>
      <c r="S27" s="104">
        <f>(E27*3+F27*1+G27*4+H27*4+I27*6+J27*3+K27*1+L27*4+M27*3+N27*6+O27*3+P27*1)/39</f>
        <v>81.384615384615387</v>
      </c>
    </row>
    <row r="28" spans="1:19">
      <c r="A28" s="49">
        <v>27</v>
      </c>
      <c r="B28" s="58" t="s">
        <v>76</v>
      </c>
      <c r="C28" s="59" t="s">
        <v>26</v>
      </c>
      <c r="D28" s="58" t="s">
        <v>77</v>
      </c>
      <c r="E28" s="60">
        <v>77</v>
      </c>
      <c r="F28" s="60">
        <v>89</v>
      </c>
      <c r="G28" s="60">
        <v>85</v>
      </c>
      <c r="H28" s="60">
        <v>84</v>
      </c>
      <c r="I28" s="60">
        <v>89</v>
      </c>
      <c r="J28" s="60">
        <v>69</v>
      </c>
      <c r="K28" s="60">
        <v>80</v>
      </c>
      <c r="L28" s="60">
        <v>74</v>
      </c>
      <c r="M28" s="60">
        <v>82</v>
      </c>
      <c r="N28" s="60">
        <v>83</v>
      </c>
      <c r="O28" s="60">
        <v>77</v>
      </c>
      <c r="P28" s="60">
        <v>83</v>
      </c>
      <c r="Q28" s="59">
        <f t="shared" si="3"/>
        <v>972</v>
      </c>
      <c r="R28" s="104">
        <f t="shared" si="1"/>
        <v>81</v>
      </c>
      <c r="S28" s="104">
        <f>(E28*3+F28*1+G28*4+H28*4+I28*6+J28*3+K28*1+L28*4+M28*3+N28*6+O28*3+P28*1)/39</f>
        <v>81.307692307692307</v>
      </c>
    </row>
    <row r="29" spans="1:19">
      <c r="A29" s="44">
        <v>28</v>
      </c>
      <c r="B29" s="110" t="s">
        <v>78</v>
      </c>
      <c r="C29" s="57" t="s">
        <v>20</v>
      </c>
      <c r="D29" s="56" t="s">
        <v>79</v>
      </c>
      <c r="E29" s="56">
        <v>85</v>
      </c>
      <c r="F29" s="56">
        <v>91</v>
      </c>
      <c r="G29" s="56">
        <v>65</v>
      </c>
      <c r="H29" s="56">
        <v>90</v>
      </c>
      <c r="I29" s="56">
        <v>80</v>
      </c>
      <c r="J29" s="88">
        <v>73</v>
      </c>
      <c r="K29" s="88">
        <v>90</v>
      </c>
      <c r="L29" s="88">
        <v>83</v>
      </c>
      <c r="M29" s="88">
        <v>80</v>
      </c>
      <c r="N29" s="88">
        <v>75</v>
      </c>
      <c r="O29" s="88">
        <v>91</v>
      </c>
      <c r="P29" s="88">
        <v>93</v>
      </c>
      <c r="Q29" s="57">
        <f t="shared" si="3"/>
        <v>996</v>
      </c>
      <c r="R29" s="103">
        <f t="shared" si="1"/>
        <v>83</v>
      </c>
      <c r="S29" s="103">
        <f>(E29*3+F29*1+G29*4+H29*4+I29*6+J29*3+K29*1+L29*4+M29*3+N29*3+O29*3+P29*1)/36</f>
        <v>81.055555555555557</v>
      </c>
    </row>
    <row r="30" spans="1:19">
      <c r="A30" s="49">
        <v>29</v>
      </c>
      <c r="B30" s="50" t="s">
        <v>80</v>
      </c>
      <c r="C30" s="51" t="s">
        <v>26</v>
      </c>
      <c r="D30" s="50" t="s">
        <v>81</v>
      </c>
      <c r="E30" s="52">
        <v>81</v>
      </c>
      <c r="F30" s="52">
        <v>91</v>
      </c>
      <c r="G30" s="52">
        <v>63</v>
      </c>
      <c r="H30" s="52">
        <v>89</v>
      </c>
      <c r="I30" s="52">
        <v>87</v>
      </c>
      <c r="J30" s="52">
        <v>71</v>
      </c>
      <c r="K30" s="52">
        <v>87</v>
      </c>
      <c r="L30" s="52">
        <v>78</v>
      </c>
      <c r="M30" s="52">
        <v>84</v>
      </c>
      <c r="N30" s="52">
        <v>78</v>
      </c>
      <c r="O30" s="52">
        <v>88</v>
      </c>
      <c r="P30" s="52">
        <v>96</v>
      </c>
      <c r="Q30" s="51">
        <f t="shared" si="3"/>
        <v>993</v>
      </c>
      <c r="R30" s="101">
        <f t="shared" si="1"/>
        <v>82.75</v>
      </c>
      <c r="S30" s="101">
        <f>(E30*3+F30*1+G30*4+H30*4+I30*6+J30*3+K30*1+L30*4+M30*3+N30*6+O30*3+P30*1)/39</f>
        <v>80.92307692307692</v>
      </c>
    </row>
    <row r="31" spans="1:19" s="1" customFormat="1">
      <c r="A31" s="63">
        <v>30</v>
      </c>
      <c r="B31" s="22" t="s">
        <v>82</v>
      </c>
      <c r="C31" s="23" t="s">
        <v>26</v>
      </c>
      <c r="D31" s="26" t="s">
        <v>83</v>
      </c>
      <c r="E31" s="26">
        <v>96</v>
      </c>
      <c r="F31" s="26">
        <v>91</v>
      </c>
      <c r="G31" s="26">
        <v>78</v>
      </c>
      <c r="H31" s="26">
        <v>85</v>
      </c>
      <c r="I31" s="26">
        <v>79</v>
      </c>
      <c r="J31" s="33">
        <v>70</v>
      </c>
      <c r="K31" s="33">
        <v>87</v>
      </c>
      <c r="L31" s="33">
        <v>85</v>
      </c>
      <c r="M31" s="33">
        <v>88</v>
      </c>
      <c r="N31" s="33">
        <v>62</v>
      </c>
      <c r="O31" s="33">
        <v>76</v>
      </c>
      <c r="P31" s="33">
        <v>93</v>
      </c>
      <c r="Q31" s="40">
        <f>SUM(E31,F31,G32,H31,I31,J31,K31,L31,M31,N31,O31,P31)</f>
        <v>977</v>
      </c>
      <c r="R31" s="40">
        <f t="shared" si="1"/>
        <v>81.416666666666671</v>
      </c>
      <c r="S31" s="40">
        <f>(E31*3+F31*1+G31*4+H31*4+I31*6+J31*3+K31*1+L31*4+M31*3+N31*3+O31*3+P31*1)/36</f>
        <v>80.916666666666671</v>
      </c>
    </row>
    <row r="32" spans="1:19">
      <c r="A32" s="44">
        <v>31</v>
      </c>
      <c r="B32" s="58" t="s">
        <v>84</v>
      </c>
      <c r="C32" s="59" t="s">
        <v>26</v>
      </c>
      <c r="D32" s="64" t="s">
        <v>85</v>
      </c>
      <c r="E32" s="65">
        <v>79</v>
      </c>
      <c r="F32" s="65">
        <v>93</v>
      </c>
      <c r="G32" s="65">
        <v>65</v>
      </c>
      <c r="H32" s="65">
        <v>89</v>
      </c>
      <c r="I32" s="65">
        <v>86</v>
      </c>
      <c r="J32" s="89">
        <v>92</v>
      </c>
      <c r="K32" s="89">
        <v>85</v>
      </c>
      <c r="L32" s="89">
        <v>86</v>
      </c>
      <c r="M32" s="89">
        <v>81</v>
      </c>
      <c r="N32" s="89">
        <v>65</v>
      </c>
      <c r="O32" s="89">
        <v>85</v>
      </c>
      <c r="P32" s="89">
        <v>97</v>
      </c>
      <c r="Q32" s="59">
        <f>SUM(E32,F32,G32,H32,I32,J32,K32,L32,M32,N32,O32,P32)</f>
        <v>1003</v>
      </c>
      <c r="R32" s="104">
        <f t="shared" si="1"/>
        <v>83.583333333333329</v>
      </c>
      <c r="S32" s="104">
        <f>(E32*3+F32*1+G32*4+H32*4+I32*6+J32*3+K32*1+L32*4+M32*3+N32*6+O32*3+P32*1)/39</f>
        <v>80.820512820512818</v>
      </c>
    </row>
    <row r="33" spans="1:19">
      <c r="A33" s="49">
        <v>32</v>
      </c>
      <c r="B33" s="110" t="s">
        <v>86</v>
      </c>
      <c r="C33" s="57" t="s">
        <v>20</v>
      </c>
      <c r="D33" s="66" t="s">
        <v>87</v>
      </c>
      <c r="E33" s="66">
        <v>78</v>
      </c>
      <c r="F33" s="66">
        <v>92</v>
      </c>
      <c r="G33" s="66">
        <v>89</v>
      </c>
      <c r="H33" s="66">
        <v>86</v>
      </c>
      <c r="I33" s="66">
        <v>78</v>
      </c>
      <c r="J33" s="90">
        <v>67</v>
      </c>
      <c r="K33" s="90">
        <v>85</v>
      </c>
      <c r="L33" s="90">
        <v>75</v>
      </c>
      <c r="M33" s="90">
        <v>91</v>
      </c>
      <c r="N33" s="90">
        <v>64</v>
      </c>
      <c r="O33" s="90">
        <v>91</v>
      </c>
      <c r="P33" s="90">
        <v>90</v>
      </c>
      <c r="Q33" s="57">
        <f>SUM(E33,F33,G33,H33,I33,J33,K33,L33,M33,N33,O33,P33)</f>
        <v>986</v>
      </c>
      <c r="R33" s="103">
        <f t="shared" si="1"/>
        <v>82.166666666666671</v>
      </c>
      <c r="S33" s="103">
        <f>(E33*3+F33*1+G33*4+H33*4+I33*6+J33*3+K33*1+L33*4+M33*3+N33*3+O33*3+P33*1)/36</f>
        <v>80.777777777777771</v>
      </c>
    </row>
    <row r="34" spans="1:19" s="1" customFormat="1">
      <c r="A34" s="63">
        <v>33</v>
      </c>
      <c r="B34" s="19" t="s">
        <v>88</v>
      </c>
      <c r="C34" s="20" t="s">
        <v>26</v>
      </c>
      <c r="D34" s="27" t="s">
        <v>89</v>
      </c>
      <c r="E34" s="28">
        <v>86</v>
      </c>
      <c r="F34" s="28">
        <v>90</v>
      </c>
      <c r="G34" s="28">
        <v>74</v>
      </c>
      <c r="H34" s="28">
        <v>74</v>
      </c>
      <c r="I34" s="28">
        <v>86</v>
      </c>
      <c r="J34" s="34">
        <v>68</v>
      </c>
      <c r="K34" s="34">
        <v>84</v>
      </c>
      <c r="L34" s="34">
        <v>88</v>
      </c>
      <c r="M34" s="34">
        <v>80</v>
      </c>
      <c r="N34" s="34">
        <v>83</v>
      </c>
      <c r="O34" s="34">
        <v>70</v>
      </c>
      <c r="P34" s="34">
        <v>81</v>
      </c>
      <c r="Q34" s="41">
        <f>SUM(E34,F34,G34,H34,I34,J34,K34,L34,M34,N34,O34,P34)</f>
        <v>964</v>
      </c>
      <c r="R34" s="42">
        <f t="shared" si="1"/>
        <v>80.333333333333329</v>
      </c>
      <c r="S34" s="42">
        <f>(E34*3+F34*1+G34*4+H34*4+I34*6+J34*3+K34*1+L34*4+M34*3+N34*6+O34*3+P34*1)/39</f>
        <v>80.128205128205124</v>
      </c>
    </row>
    <row r="35" spans="1:19" s="1" customFormat="1">
      <c r="A35" s="48">
        <v>34</v>
      </c>
      <c r="B35" s="22" t="s">
        <v>90</v>
      </c>
      <c r="C35" s="23" t="s">
        <v>26</v>
      </c>
      <c r="D35" s="29" t="s">
        <v>91</v>
      </c>
      <c r="E35" s="29">
        <v>88</v>
      </c>
      <c r="F35" s="29">
        <v>96</v>
      </c>
      <c r="G35" s="29">
        <v>83</v>
      </c>
      <c r="H35" s="29">
        <v>85</v>
      </c>
      <c r="I35" s="29">
        <v>80</v>
      </c>
      <c r="J35" s="33">
        <v>73</v>
      </c>
      <c r="K35" s="33">
        <v>86</v>
      </c>
      <c r="L35" s="33">
        <v>74</v>
      </c>
      <c r="M35" s="33">
        <v>79</v>
      </c>
      <c r="N35" s="33">
        <v>62</v>
      </c>
      <c r="O35" s="33">
        <v>85</v>
      </c>
      <c r="P35" s="33">
        <v>93</v>
      </c>
      <c r="Q35" s="40">
        <f>SUM(E35,F35,G36,H35,I35,J35,K35,L35,M35,N35,O35,P35)</f>
        <v>963</v>
      </c>
      <c r="R35" s="40">
        <f t="shared" si="1"/>
        <v>80.25</v>
      </c>
      <c r="S35" s="40">
        <f>(E35*3+F35*1+G35*4+H35*4+I35*6+J35*3+K35*1+L35*4+M35*3+N35*3+O35*3+P35*1)/36</f>
        <v>80.111111111111114</v>
      </c>
    </row>
    <row r="36" spans="1:19">
      <c r="A36" s="49">
        <v>35</v>
      </c>
      <c r="B36" s="112" t="s">
        <v>92</v>
      </c>
      <c r="C36" s="68" t="s">
        <v>26</v>
      </c>
      <c r="D36" s="69" t="s">
        <v>93</v>
      </c>
      <c r="E36" s="69">
        <v>81</v>
      </c>
      <c r="F36" s="69">
        <v>91</v>
      </c>
      <c r="G36" s="69">
        <v>62</v>
      </c>
      <c r="H36" s="69">
        <v>89</v>
      </c>
      <c r="I36" s="69">
        <v>69</v>
      </c>
      <c r="J36" s="91">
        <v>97</v>
      </c>
      <c r="K36" s="91">
        <v>86</v>
      </c>
      <c r="L36" s="91">
        <v>86</v>
      </c>
      <c r="M36" s="91">
        <v>86</v>
      </c>
      <c r="N36" s="91">
        <v>62</v>
      </c>
      <c r="O36" s="91">
        <v>87</v>
      </c>
      <c r="P36" s="91">
        <v>90</v>
      </c>
      <c r="Q36" s="68">
        <f>SUM(E36,F36,G36,H36,I36,J36,K36,L36,M36,N36,O36,P36)</f>
        <v>986</v>
      </c>
      <c r="R36" s="105">
        <f t="shared" si="1"/>
        <v>82.166666666666671</v>
      </c>
      <c r="S36" s="105">
        <f>(E36*3+F36*1+G36*4+H36*4+I36*6+J36*3+K36*1+L36*4+M36*3+N36*3+O36*3+P36*1)/36</f>
        <v>79.666666666666671</v>
      </c>
    </row>
    <row r="37" spans="1:19">
      <c r="A37" s="49">
        <v>36</v>
      </c>
      <c r="B37" s="61" t="s">
        <v>94</v>
      </c>
      <c r="C37" s="62" t="s">
        <v>26</v>
      </c>
      <c r="D37" s="70" t="s">
        <v>95</v>
      </c>
      <c r="E37" s="70">
        <v>92</v>
      </c>
      <c r="F37" s="70">
        <v>91</v>
      </c>
      <c r="G37" s="70">
        <v>76</v>
      </c>
      <c r="H37" s="70">
        <v>83</v>
      </c>
      <c r="I37" s="70">
        <v>70</v>
      </c>
      <c r="J37" s="92">
        <v>71</v>
      </c>
      <c r="K37" s="92">
        <v>85</v>
      </c>
      <c r="L37" s="92">
        <v>81</v>
      </c>
      <c r="M37" s="92">
        <v>78</v>
      </c>
      <c r="N37" s="92">
        <v>72</v>
      </c>
      <c r="O37" s="92">
        <v>91</v>
      </c>
      <c r="P37" s="92">
        <v>88</v>
      </c>
      <c r="Q37" s="62">
        <f>SUM(E37,F37,G38,H37,I37,J37,K37,L37,M37,N37,O37,P37)</f>
        <v>967</v>
      </c>
      <c r="R37" s="62">
        <f t="shared" si="1"/>
        <v>80.583333333333329</v>
      </c>
      <c r="S37" s="62">
        <f>(E37*3+F37*1+G37*4+H37*4+I37*6+J37*3+K37*1+L37*4+M37*3+N37*3+O37*3+P37*1)/36</f>
        <v>79.333333333333329</v>
      </c>
    </row>
    <row r="38" spans="1:19">
      <c r="A38" s="44">
        <v>37</v>
      </c>
      <c r="B38" s="53" t="s">
        <v>96</v>
      </c>
      <c r="C38" s="54" t="s">
        <v>26</v>
      </c>
      <c r="D38" s="71" t="s">
        <v>97</v>
      </c>
      <c r="E38" s="72">
        <v>84</v>
      </c>
      <c r="F38" s="72">
        <v>96</v>
      </c>
      <c r="G38" s="72">
        <v>65</v>
      </c>
      <c r="H38" s="72">
        <v>84</v>
      </c>
      <c r="I38" s="72">
        <v>84</v>
      </c>
      <c r="J38" s="93">
        <v>48</v>
      </c>
      <c r="K38" s="93">
        <v>86</v>
      </c>
      <c r="L38" s="93">
        <v>78</v>
      </c>
      <c r="M38" s="93">
        <v>84</v>
      </c>
      <c r="N38" s="93">
        <v>83</v>
      </c>
      <c r="O38" s="93">
        <v>87</v>
      </c>
      <c r="P38" s="93">
        <v>92</v>
      </c>
      <c r="Q38" s="54">
        <f>SUM(E38,F38,G38,H38,I38,J38,K38,L38,M38,N38,O38,P38)</f>
        <v>971</v>
      </c>
      <c r="R38" s="102">
        <f t="shared" si="1"/>
        <v>80.916666666666671</v>
      </c>
      <c r="S38" s="102">
        <f>(E38*3+F38*1+G38*4+H38*4+I38*6+J38*3+K38*1+L38*4+M38*3+N38*6+O38*3+P38*1)/39</f>
        <v>79.307692307692307</v>
      </c>
    </row>
    <row r="39" spans="1:19">
      <c r="A39" s="49">
        <v>38</v>
      </c>
      <c r="B39" s="61" t="s">
        <v>98</v>
      </c>
      <c r="C39" s="62" t="s">
        <v>20</v>
      </c>
      <c r="D39" s="70" t="s">
        <v>99</v>
      </c>
      <c r="E39" s="70">
        <v>87</v>
      </c>
      <c r="F39" s="70">
        <v>92</v>
      </c>
      <c r="G39" s="70">
        <v>62</v>
      </c>
      <c r="H39" s="70">
        <v>85</v>
      </c>
      <c r="I39" s="70">
        <v>77</v>
      </c>
      <c r="J39" s="92">
        <v>72</v>
      </c>
      <c r="K39" s="92">
        <v>86</v>
      </c>
      <c r="L39" s="92">
        <v>76</v>
      </c>
      <c r="M39" s="92">
        <v>81</v>
      </c>
      <c r="N39" s="92">
        <v>82</v>
      </c>
      <c r="O39" s="92">
        <v>89</v>
      </c>
      <c r="P39" s="92">
        <v>88</v>
      </c>
      <c r="Q39" s="62">
        <f>SUM(E39,F39,G39,H39,I39,J39,K39,L39,M39,N39,O39,P39)</f>
        <v>977</v>
      </c>
      <c r="R39" s="62">
        <f t="shared" si="1"/>
        <v>81.416666666666671</v>
      </c>
      <c r="S39" s="62">
        <f>(E39*3+F39*1+G39*4+H39*4+I39*6+J39*3+K39*1+L39*4+M39*3+N39*3+O39*3+P39*1)/36</f>
        <v>79.25</v>
      </c>
    </row>
    <row r="40" spans="1:19">
      <c r="A40" s="49">
        <v>39</v>
      </c>
      <c r="B40" s="58" t="s">
        <v>100</v>
      </c>
      <c r="C40" s="59" t="s">
        <v>26</v>
      </c>
      <c r="D40" s="64" t="s">
        <v>101</v>
      </c>
      <c r="E40" s="65">
        <v>92</v>
      </c>
      <c r="F40" s="65">
        <v>91</v>
      </c>
      <c r="G40" s="65">
        <v>67</v>
      </c>
      <c r="H40" s="65">
        <v>86</v>
      </c>
      <c r="I40" s="65">
        <v>87</v>
      </c>
      <c r="J40" s="89">
        <v>67</v>
      </c>
      <c r="K40" s="89">
        <v>88</v>
      </c>
      <c r="L40" s="89">
        <v>67</v>
      </c>
      <c r="M40" s="89">
        <v>82</v>
      </c>
      <c r="N40" s="89">
        <v>75</v>
      </c>
      <c r="O40" s="89">
        <v>78</v>
      </c>
      <c r="P40" s="89">
        <v>97</v>
      </c>
      <c r="Q40" s="59">
        <f>SUM(E40,F40,G40,H40,I40,J40,K40,L40,M40,N40,O40,P40)</f>
        <v>977</v>
      </c>
      <c r="R40" s="104">
        <f t="shared" si="1"/>
        <v>81.416666666666671</v>
      </c>
      <c r="S40" s="104">
        <f>(E40*3+F40*1+G40*4+H40*4+I40*6+J40*3+K40*1+L40*4+M40*3+N40*6+O40*3+P40*1)/39</f>
        <v>79.102564102564102</v>
      </c>
    </row>
    <row r="41" spans="1:19">
      <c r="A41" s="44">
        <v>40</v>
      </c>
      <c r="B41" s="53" t="s">
        <v>102</v>
      </c>
      <c r="C41" s="54" t="s">
        <v>26</v>
      </c>
      <c r="D41" s="71" t="s">
        <v>103</v>
      </c>
      <c r="E41" s="72">
        <v>70</v>
      </c>
      <c r="F41" s="72">
        <v>91</v>
      </c>
      <c r="G41" s="72">
        <v>61</v>
      </c>
      <c r="H41" s="72">
        <v>84</v>
      </c>
      <c r="I41" s="72">
        <v>85</v>
      </c>
      <c r="J41" s="93">
        <v>71</v>
      </c>
      <c r="K41" s="93">
        <v>85</v>
      </c>
      <c r="L41" s="93">
        <v>71</v>
      </c>
      <c r="M41" s="93">
        <v>88</v>
      </c>
      <c r="N41" s="93">
        <v>83</v>
      </c>
      <c r="O41" s="93">
        <v>86</v>
      </c>
      <c r="P41" s="93">
        <v>91</v>
      </c>
      <c r="Q41" s="54">
        <f>SUM(E41,F41,G41,H41,I41,J41,K41,L41,M41,N41,O41,P41)</f>
        <v>966</v>
      </c>
      <c r="R41" s="102">
        <f t="shared" si="1"/>
        <v>80.5</v>
      </c>
      <c r="S41" s="102">
        <f>(E41*3+F41*1+G41*4+H41*4+I41*6+J41*3+K41*1+L41*4+M41*3+N41*6+O41*3+P41*1)/39</f>
        <v>79.07692307692308</v>
      </c>
    </row>
    <row r="42" spans="1:19">
      <c r="A42" s="49">
        <v>41</v>
      </c>
      <c r="B42" s="73" t="s">
        <v>104</v>
      </c>
      <c r="C42" s="74" t="s">
        <v>20</v>
      </c>
      <c r="D42" s="75" t="s">
        <v>105</v>
      </c>
      <c r="E42" s="75">
        <v>86</v>
      </c>
      <c r="F42" s="75">
        <v>96</v>
      </c>
      <c r="G42" s="75">
        <v>65</v>
      </c>
      <c r="H42" s="75">
        <v>80</v>
      </c>
      <c r="I42" s="75">
        <v>69</v>
      </c>
      <c r="J42" s="83">
        <v>82</v>
      </c>
      <c r="K42" s="83">
        <v>79</v>
      </c>
      <c r="L42" s="83">
        <v>75</v>
      </c>
      <c r="M42" s="83">
        <v>78</v>
      </c>
      <c r="N42" s="83">
        <v>84</v>
      </c>
      <c r="O42" s="83">
        <v>91</v>
      </c>
      <c r="P42" s="83">
        <v>90</v>
      </c>
      <c r="Q42" s="74">
        <f>SUM(E42,F42,G43,H42,I42,J42,K42,L42,M42,N42,O42,P42)</f>
        <v>979</v>
      </c>
      <c r="R42" s="74">
        <f t="shared" si="1"/>
        <v>81.583333333333329</v>
      </c>
      <c r="S42" s="74">
        <f>(E42*3+F42*1+G42*4+H42*4+I42*6+J42*3+K42*1+L42*4+M42*3+N42*3+O42*3+P42*1)/36</f>
        <v>78.388888888888886</v>
      </c>
    </row>
    <row r="43" spans="1:19">
      <c r="A43" s="49">
        <v>42</v>
      </c>
      <c r="B43" s="58" t="s">
        <v>106</v>
      </c>
      <c r="C43" s="59" t="s">
        <v>26</v>
      </c>
      <c r="D43" s="64" t="s">
        <v>107</v>
      </c>
      <c r="E43" s="65">
        <v>72</v>
      </c>
      <c r="F43" s="65">
        <v>91</v>
      </c>
      <c r="G43" s="65">
        <v>69</v>
      </c>
      <c r="H43" s="65">
        <v>87</v>
      </c>
      <c r="I43" s="65">
        <v>88</v>
      </c>
      <c r="J43" s="89">
        <v>75</v>
      </c>
      <c r="K43" s="89">
        <v>85</v>
      </c>
      <c r="L43" s="89">
        <v>74</v>
      </c>
      <c r="M43" s="89">
        <v>83</v>
      </c>
      <c r="N43" s="89">
        <v>69</v>
      </c>
      <c r="O43" s="89">
        <v>82</v>
      </c>
      <c r="P43" s="89">
        <v>81</v>
      </c>
      <c r="Q43" s="59">
        <f>SUM(E43,F43,G43,H43,I43,J43,K43,L43,M43,N43,O43,P43)</f>
        <v>956</v>
      </c>
      <c r="R43" s="104">
        <f t="shared" si="1"/>
        <v>79.666666666666671</v>
      </c>
      <c r="S43" s="104">
        <f>(E43*3+F43*1+G43*4+H43*4+I43*6+J43*3+K43*1+L43*4+M43*3+N43*6+O43*3+P43*1)/39</f>
        <v>78.333333333333329</v>
      </c>
    </row>
    <row r="44" spans="1:19">
      <c r="A44" s="44">
        <v>43</v>
      </c>
      <c r="B44" s="110" t="s">
        <v>108</v>
      </c>
      <c r="C44" s="57" t="s">
        <v>26</v>
      </c>
      <c r="D44" s="66" t="s">
        <v>109</v>
      </c>
      <c r="E44" s="66">
        <v>76</v>
      </c>
      <c r="F44" s="66">
        <v>92</v>
      </c>
      <c r="G44" s="66">
        <v>74</v>
      </c>
      <c r="H44" s="66">
        <v>83</v>
      </c>
      <c r="I44" s="66">
        <v>78</v>
      </c>
      <c r="J44" s="90">
        <v>72</v>
      </c>
      <c r="K44" s="90">
        <v>88</v>
      </c>
      <c r="L44" s="90">
        <v>75</v>
      </c>
      <c r="M44" s="90">
        <v>83</v>
      </c>
      <c r="N44" s="90">
        <v>72</v>
      </c>
      <c r="O44" s="90">
        <v>81</v>
      </c>
      <c r="P44" s="90">
        <v>88</v>
      </c>
      <c r="Q44" s="57">
        <f>SUM(E44,F44,G44,H44,I44,J44,K44,L44,M44,N44,O44,P44)</f>
        <v>962</v>
      </c>
      <c r="R44" s="103">
        <f t="shared" si="1"/>
        <v>80.166666666666671</v>
      </c>
      <c r="S44" s="103">
        <f t="shared" ref="S44:S51" si="4">(E44*3+F44*1+G44*4+H44*4+I44*6+J44*3+K44*1+L44*4+M44*3+N44*3+O44*3+P44*1)/36</f>
        <v>78.222222222222229</v>
      </c>
    </row>
    <row r="45" spans="1:19">
      <c r="A45" s="49">
        <v>44</v>
      </c>
      <c r="B45" s="73" t="s">
        <v>110</v>
      </c>
      <c r="C45" s="74" t="s">
        <v>26</v>
      </c>
      <c r="D45" s="75" t="s">
        <v>111</v>
      </c>
      <c r="E45" s="75">
        <v>91</v>
      </c>
      <c r="F45" s="75">
        <v>91</v>
      </c>
      <c r="G45" s="75">
        <v>77</v>
      </c>
      <c r="H45" s="75">
        <v>86</v>
      </c>
      <c r="I45" s="75">
        <v>70</v>
      </c>
      <c r="J45" s="83">
        <v>70</v>
      </c>
      <c r="K45" s="83">
        <v>86</v>
      </c>
      <c r="L45" s="83">
        <v>61</v>
      </c>
      <c r="M45" s="83">
        <v>79</v>
      </c>
      <c r="N45" s="83">
        <v>86</v>
      </c>
      <c r="O45" s="83">
        <v>84</v>
      </c>
      <c r="P45" s="83">
        <v>88</v>
      </c>
      <c r="Q45" s="74">
        <f>SUM(E45,F45,G46,H45,I45,J45,K45,L45,M45,N45,O45,P45)</f>
        <v>971</v>
      </c>
      <c r="R45" s="74">
        <f t="shared" si="1"/>
        <v>80.916666666666671</v>
      </c>
      <c r="S45" s="74">
        <f t="shared" si="4"/>
        <v>78.083333333333329</v>
      </c>
    </row>
    <row r="46" spans="1:19">
      <c r="A46" s="49">
        <v>45</v>
      </c>
      <c r="B46" s="110" t="s">
        <v>112</v>
      </c>
      <c r="C46" s="57" t="s">
        <v>26</v>
      </c>
      <c r="D46" s="66" t="s">
        <v>113</v>
      </c>
      <c r="E46" s="66">
        <v>95</v>
      </c>
      <c r="F46" s="66">
        <v>91</v>
      </c>
      <c r="G46" s="66">
        <v>79</v>
      </c>
      <c r="H46" s="66">
        <v>85</v>
      </c>
      <c r="I46" s="66">
        <v>70</v>
      </c>
      <c r="J46" s="90">
        <v>75</v>
      </c>
      <c r="K46" s="90">
        <v>89</v>
      </c>
      <c r="L46" s="90">
        <v>65</v>
      </c>
      <c r="M46" s="90">
        <v>84</v>
      </c>
      <c r="N46" s="90">
        <v>62</v>
      </c>
      <c r="O46" s="90">
        <v>78</v>
      </c>
      <c r="P46" s="90">
        <v>90</v>
      </c>
      <c r="Q46" s="57">
        <f>SUM(E46,F46,G46,H46,I46,J46,K46,L46,M46,N46,O46,P46)</f>
        <v>963</v>
      </c>
      <c r="R46" s="103">
        <f t="shared" si="1"/>
        <v>80.25</v>
      </c>
      <c r="S46" s="103">
        <f t="shared" si="4"/>
        <v>77.444444444444443</v>
      </c>
    </row>
    <row r="47" spans="1:19">
      <c r="A47" s="44">
        <v>46</v>
      </c>
      <c r="B47" s="112" t="s">
        <v>114</v>
      </c>
      <c r="C47" s="68" t="s">
        <v>20</v>
      </c>
      <c r="D47" s="69" t="s">
        <v>115</v>
      </c>
      <c r="E47" s="69">
        <v>78</v>
      </c>
      <c r="F47" s="69">
        <v>93</v>
      </c>
      <c r="G47" s="69">
        <v>62</v>
      </c>
      <c r="H47" s="69">
        <v>89</v>
      </c>
      <c r="I47" s="69">
        <v>71</v>
      </c>
      <c r="J47" s="91">
        <v>71</v>
      </c>
      <c r="K47" s="91">
        <v>88</v>
      </c>
      <c r="L47" s="91">
        <v>82</v>
      </c>
      <c r="M47" s="91">
        <v>75</v>
      </c>
      <c r="N47" s="91">
        <v>72</v>
      </c>
      <c r="O47" s="91">
        <v>88</v>
      </c>
      <c r="P47" s="91">
        <v>93</v>
      </c>
      <c r="Q47" s="68">
        <f>SUM(E47,F47,G47,H47,I47,J47,K47,L47,M47,N47,O47,P47)</f>
        <v>962</v>
      </c>
      <c r="R47" s="105">
        <f t="shared" si="1"/>
        <v>80.166666666666671</v>
      </c>
      <c r="S47" s="105">
        <f t="shared" si="4"/>
        <v>77.333333333333329</v>
      </c>
    </row>
    <row r="48" spans="1:19">
      <c r="A48" s="49">
        <v>47</v>
      </c>
      <c r="B48" s="61" t="s">
        <v>116</v>
      </c>
      <c r="C48" s="62" t="s">
        <v>20</v>
      </c>
      <c r="D48" s="70" t="s">
        <v>117</v>
      </c>
      <c r="E48" s="70">
        <v>76</v>
      </c>
      <c r="F48" s="70">
        <v>92</v>
      </c>
      <c r="G48" s="70">
        <v>61</v>
      </c>
      <c r="H48" s="70">
        <v>82</v>
      </c>
      <c r="I48" s="70">
        <v>78</v>
      </c>
      <c r="J48" s="92">
        <v>84</v>
      </c>
      <c r="K48" s="92">
        <v>83</v>
      </c>
      <c r="L48" s="92">
        <v>60</v>
      </c>
      <c r="M48" s="92">
        <v>78</v>
      </c>
      <c r="N48" s="92">
        <v>67</v>
      </c>
      <c r="O48" s="92">
        <v>86</v>
      </c>
      <c r="P48" s="92">
        <v>90</v>
      </c>
      <c r="Q48" s="62">
        <f>SUM(E48,F48,G49,H48,I48,J48,K48,L48,M48,N48,O48,P48)</f>
        <v>953</v>
      </c>
      <c r="R48" s="62">
        <f t="shared" si="1"/>
        <v>79.416666666666671</v>
      </c>
      <c r="S48" s="62">
        <f t="shared" si="4"/>
        <v>75.5</v>
      </c>
    </row>
    <row r="49" spans="1:19">
      <c r="A49" s="49">
        <v>48</v>
      </c>
      <c r="B49" s="112" t="s">
        <v>118</v>
      </c>
      <c r="C49" s="68" t="s">
        <v>26</v>
      </c>
      <c r="D49" s="69" t="s">
        <v>119</v>
      </c>
      <c r="E49" s="69">
        <v>85</v>
      </c>
      <c r="F49" s="69">
        <v>91</v>
      </c>
      <c r="G49" s="69">
        <v>77</v>
      </c>
      <c r="H49" s="69">
        <v>83</v>
      </c>
      <c r="I49" s="69">
        <v>70</v>
      </c>
      <c r="J49" s="91">
        <v>74</v>
      </c>
      <c r="K49" s="91">
        <v>85</v>
      </c>
      <c r="L49" s="91">
        <v>61</v>
      </c>
      <c r="M49" s="91">
        <v>73</v>
      </c>
      <c r="N49" s="91">
        <v>62</v>
      </c>
      <c r="O49" s="91">
        <v>78</v>
      </c>
      <c r="P49" s="91">
        <v>95</v>
      </c>
      <c r="Q49" s="68">
        <f t="shared" ref="Q49:Q58" si="5">SUM(E49,F49,G49,H49,I49,J49,K49,L49,M49,N49,O49,P49)</f>
        <v>934</v>
      </c>
      <c r="R49" s="105">
        <f t="shared" si="1"/>
        <v>77.833333333333329</v>
      </c>
      <c r="S49" s="105">
        <f t="shared" si="4"/>
        <v>74.75</v>
      </c>
    </row>
    <row r="50" spans="1:19">
      <c r="A50" s="44">
        <v>49</v>
      </c>
      <c r="B50" s="112" t="s">
        <v>120</v>
      </c>
      <c r="C50" s="68" t="s">
        <v>26</v>
      </c>
      <c r="D50" s="69" t="s">
        <v>121</v>
      </c>
      <c r="E50" s="69">
        <v>77</v>
      </c>
      <c r="F50" s="69">
        <v>91</v>
      </c>
      <c r="G50" s="69">
        <v>65</v>
      </c>
      <c r="H50" s="69">
        <v>84</v>
      </c>
      <c r="I50" s="69">
        <v>78</v>
      </c>
      <c r="J50" s="91">
        <v>51</v>
      </c>
      <c r="K50" s="91">
        <v>87</v>
      </c>
      <c r="L50" s="91">
        <v>68</v>
      </c>
      <c r="M50" s="91">
        <v>76</v>
      </c>
      <c r="N50" s="91">
        <v>80</v>
      </c>
      <c r="O50" s="91">
        <v>78</v>
      </c>
      <c r="P50" s="91">
        <v>88</v>
      </c>
      <c r="Q50" s="68">
        <f t="shared" si="5"/>
        <v>923</v>
      </c>
      <c r="R50" s="105">
        <f t="shared" si="1"/>
        <v>76.916666666666671</v>
      </c>
      <c r="S50" s="105">
        <f t="shared" si="4"/>
        <v>74.666666666666671</v>
      </c>
    </row>
    <row r="51" spans="1:19">
      <c r="A51" s="49">
        <v>50</v>
      </c>
      <c r="B51" s="112" t="s">
        <v>122</v>
      </c>
      <c r="C51" s="68" t="s">
        <v>26</v>
      </c>
      <c r="D51" s="69" t="s">
        <v>123</v>
      </c>
      <c r="E51" s="69">
        <v>77</v>
      </c>
      <c r="F51" s="69">
        <v>94</v>
      </c>
      <c r="G51" s="69">
        <v>79</v>
      </c>
      <c r="H51" s="69">
        <v>77</v>
      </c>
      <c r="I51" s="69">
        <v>65</v>
      </c>
      <c r="J51" s="91">
        <v>73</v>
      </c>
      <c r="K51" s="91">
        <v>88</v>
      </c>
      <c r="L51" s="91">
        <v>69</v>
      </c>
      <c r="M51" s="91">
        <v>68</v>
      </c>
      <c r="N51" s="91">
        <v>72</v>
      </c>
      <c r="O51" s="91">
        <v>82</v>
      </c>
      <c r="P51" s="91">
        <v>95</v>
      </c>
      <c r="Q51" s="68">
        <f t="shared" si="5"/>
        <v>939</v>
      </c>
      <c r="R51" s="105">
        <f t="shared" si="1"/>
        <v>78.25</v>
      </c>
      <c r="S51" s="105">
        <f t="shared" si="4"/>
        <v>74.527777777777771</v>
      </c>
    </row>
    <row r="52" spans="1:19">
      <c r="A52" s="49">
        <v>51</v>
      </c>
      <c r="B52" s="76" t="s">
        <v>124</v>
      </c>
      <c r="C52" s="77" t="s">
        <v>26</v>
      </c>
      <c r="D52" s="78" t="s">
        <v>125</v>
      </c>
      <c r="E52" s="79">
        <v>68</v>
      </c>
      <c r="F52" s="79">
        <v>92</v>
      </c>
      <c r="G52" s="79">
        <v>64</v>
      </c>
      <c r="H52" s="79">
        <v>88</v>
      </c>
      <c r="I52" s="79">
        <v>87</v>
      </c>
      <c r="J52" s="94">
        <v>51</v>
      </c>
      <c r="K52" s="94">
        <v>86</v>
      </c>
      <c r="L52" s="94">
        <v>68</v>
      </c>
      <c r="M52" s="94">
        <v>81</v>
      </c>
      <c r="N52" s="94">
        <v>71</v>
      </c>
      <c r="O52" s="94">
        <v>63</v>
      </c>
      <c r="P52" s="94">
        <v>96</v>
      </c>
      <c r="Q52" s="77">
        <f t="shared" si="5"/>
        <v>915</v>
      </c>
      <c r="R52" s="106">
        <f t="shared" si="1"/>
        <v>76.25</v>
      </c>
      <c r="S52" s="106">
        <f>(E52*3+F52*1+G52*4+H52*4+I52*6+J52*3+K52*1+L52*4+M52*3+N52*6+O52*3+P52*1)/39</f>
        <v>74.128205128205124</v>
      </c>
    </row>
    <row r="53" spans="1:19">
      <c r="A53" s="44">
        <v>52</v>
      </c>
      <c r="B53" s="112" t="s">
        <v>126</v>
      </c>
      <c r="C53" s="68" t="s">
        <v>20</v>
      </c>
      <c r="D53" s="67" t="s">
        <v>127</v>
      </c>
      <c r="E53" s="67">
        <v>76</v>
      </c>
      <c r="F53" s="67">
        <v>92</v>
      </c>
      <c r="G53" s="67">
        <v>63</v>
      </c>
      <c r="H53" s="67">
        <v>84</v>
      </c>
      <c r="I53" s="67">
        <v>65</v>
      </c>
      <c r="J53" s="95">
        <v>81</v>
      </c>
      <c r="K53" s="95">
        <v>86</v>
      </c>
      <c r="L53" s="95">
        <v>69</v>
      </c>
      <c r="M53" s="95">
        <v>85</v>
      </c>
      <c r="N53" s="95">
        <v>62</v>
      </c>
      <c r="O53" s="95">
        <v>77</v>
      </c>
      <c r="P53" s="95">
        <v>93</v>
      </c>
      <c r="Q53" s="68">
        <f t="shared" si="5"/>
        <v>933</v>
      </c>
      <c r="R53" s="105">
        <f t="shared" si="1"/>
        <v>77.75</v>
      </c>
      <c r="S53" s="105">
        <f t="shared" ref="S53:S64" si="6">(E53*3+F53*1+G53*4+H53*4+I53*6+J53*3+K53*1+L53*4+M53*3+N53*3+O53*3+P53*1)/36</f>
        <v>74.111111111111114</v>
      </c>
    </row>
    <row r="54" spans="1:19">
      <c r="A54" s="49">
        <v>53</v>
      </c>
      <c r="B54" s="108" t="s">
        <v>128</v>
      </c>
      <c r="C54" s="46" t="s">
        <v>26</v>
      </c>
      <c r="D54" s="45" t="s">
        <v>129</v>
      </c>
      <c r="E54" s="80">
        <v>93</v>
      </c>
      <c r="F54" s="80">
        <v>93</v>
      </c>
      <c r="G54" s="80">
        <v>75</v>
      </c>
      <c r="H54" s="80">
        <v>84</v>
      </c>
      <c r="I54" s="80">
        <v>75</v>
      </c>
      <c r="J54" s="90">
        <v>70</v>
      </c>
      <c r="K54" s="90">
        <v>84</v>
      </c>
      <c r="L54" s="90">
        <v>48</v>
      </c>
      <c r="M54" s="90">
        <v>75</v>
      </c>
      <c r="N54" s="90">
        <v>62</v>
      </c>
      <c r="O54" s="90">
        <v>74</v>
      </c>
      <c r="P54" s="90">
        <v>88</v>
      </c>
      <c r="Q54" s="46">
        <f t="shared" si="5"/>
        <v>921</v>
      </c>
      <c r="R54" s="98">
        <f t="shared" si="1"/>
        <v>76.75</v>
      </c>
      <c r="S54" s="98">
        <f t="shared" si="6"/>
        <v>74.027777777777771</v>
      </c>
    </row>
    <row r="55" spans="1:19">
      <c r="A55" s="49">
        <v>54</v>
      </c>
      <c r="B55" s="81" t="s">
        <v>130</v>
      </c>
      <c r="C55" s="82" t="s">
        <v>26</v>
      </c>
      <c r="D55" s="81" t="s">
        <v>131</v>
      </c>
      <c r="E55" s="83">
        <v>63</v>
      </c>
      <c r="F55" s="83">
        <v>90</v>
      </c>
      <c r="G55" s="83">
        <v>67</v>
      </c>
      <c r="H55" s="83">
        <v>83</v>
      </c>
      <c r="I55" s="83">
        <v>75</v>
      </c>
      <c r="J55" s="83">
        <v>76</v>
      </c>
      <c r="K55" s="83">
        <v>83</v>
      </c>
      <c r="L55" s="83">
        <v>72</v>
      </c>
      <c r="M55" s="83">
        <v>73</v>
      </c>
      <c r="N55" s="83">
        <v>68</v>
      </c>
      <c r="O55" s="83">
        <v>66</v>
      </c>
      <c r="P55" s="83">
        <v>93</v>
      </c>
      <c r="Q55" s="82">
        <f t="shared" si="5"/>
        <v>909</v>
      </c>
      <c r="R55" s="82">
        <f t="shared" si="1"/>
        <v>75.75</v>
      </c>
      <c r="S55" s="82">
        <f t="shared" si="6"/>
        <v>73.388888888888886</v>
      </c>
    </row>
    <row r="56" spans="1:19">
      <c r="A56" s="44">
        <v>55</v>
      </c>
      <c r="B56" s="108" t="s">
        <v>132</v>
      </c>
      <c r="C56" s="46" t="s">
        <v>20</v>
      </c>
      <c r="D56" s="45" t="s">
        <v>133</v>
      </c>
      <c r="E56" s="80">
        <v>80</v>
      </c>
      <c r="F56" s="80">
        <v>91</v>
      </c>
      <c r="G56" s="80">
        <v>69</v>
      </c>
      <c r="H56" s="80">
        <v>82</v>
      </c>
      <c r="I56" s="80">
        <v>62</v>
      </c>
      <c r="J56" s="90">
        <v>49</v>
      </c>
      <c r="K56" s="90">
        <v>88</v>
      </c>
      <c r="L56" s="90">
        <v>77</v>
      </c>
      <c r="M56" s="90">
        <v>74</v>
      </c>
      <c r="N56" s="90">
        <v>70</v>
      </c>
      <c r="O56" s="90">
        <v>86</v>
      </c>
      <c r="P56" s="90">
        <v>93</v>
      </c>
      <c r="Q56" s="46">
        <f t="shared" si="5"/>
        <v>921</v>
      </c>
      <c r="R56" s="98">
        <f t="shared" si="1"/>
        <v>76.75</v>
      </c>
      <c r="S56" s="98">
        <f t="shared" si="6"/>
        <v>73.138888888888886</v>
      </c>
    </row>
    <row r="57" spans="1:19">
      <c r="A57" s="49">
        <v>56</v>
      </c>
      <c r="B57" s="113" t="s">
        <v>134</v>
      </c>
      <c r="C57" s="85" t="s">
        <v>20</v>
      </c>
      <c r="D57" s="84" t="s">
        <v>135</v>
      </c>
      <c r="E57" s="86">
        <v>70</v>
      </c>
      <c r="F57" s="86">
        <v>97</v>
      </c>
      <c r="G57" s="86">
        <v>65</v>
      </c>
      <c r="H57" s="86">
        <v>85</v>
      </c>
      <c r="I57" s="86">
        <v>66</v>
      </c>
      <c r="J57" s="91">
        <v>68</v>
      </c>
      <c r="K57" s="91">
        <v>86</v>
      </c>
      <c r="L57" s="91">
        <v>70</v>
      </c>
      <c r="M57" s="91">
        <v>78</v>
      </c>
      <c r="N57" s="91">
        <v>62</v>
      </c>
      <c r="O57" s="91">
        <v>82</v>
      </c>
      <c r="P57" s="91">
        <v>93</v>
      </c>
      <c r="Q57" s="85">
        <f t="shared" si="5"/>
        <v>922</v>
      </c>
      <c r="R57" s="107">
        <f t="shared" si="1"/>
        <v>76.833333333333329</v>
      </c>
      <c r="S57" s="107">
        <f t="shared" si="6"/>
        <v>73.111111111111114</v>
      </c>
    </row>
    <row r="58" spans="1:19">
      <c r="A58" s="49">
        <v>57</v>
      </c>
      <c r="B58" s="108" t="s">
        <v>136</v>
      </c>
      <c r="C58" s="46" t="s">
        <v>26</v>
      </c>
      <c r="D58" s="45" t="s">
        <v>137</v>
      </c>
      <c r="E58" s="80">
        <v>88</v>
      </c>
      <c r="F58" s="80">
        <v>91</v>
      </c>
      <c r="G58" s="80">
        <v>69</v>
      </c>
      <c r="H58" s="80">
        <v>84</v>
      </c>
      <c r="I58" s="80">
        <v>73</v>
      </c>
      <c r="J58" s="90">
        <v>66</v>
      </c>
      <c r="K58" s="96"/>
      <c r="L58" s="90">
        <v>65</v>
      </c>
      <c r="M58" s="90">
        <v>82</v>
      </c>
      <c r="N58" s="90">
        <v>60</v>
      </c>
      <c r="O58" s="90">
        <v>80</v>
      </c>
      <c r="P58" s="90">
        <v>88</v>
      </c>
      <c r="Q58" s="46">
        <f t="shared" si="5"/>
        <v>846</v>
      </c>
      <c r="R58" s="98">
        <f t="shared" si="1"/>
        <v>70.5</v>
      </c>
      <c r="S58" s="98">
        <f t="shared" si="6"/>
        <v>72.694444444444443</v>
      </c>
    </row>
    <row r="59" spans="1:19">
      <c r="A59" s="44">
        <v>58</v>
      </c>
      <c r="B59" s="81" t="s">
        <v>138</v>
      </c>
      <c r="C59" s="82" t="s">
        <v>26</v>
      </c>
      <c r="D59" s="81" t="s">
        <v>139</v>
      </c>
      <c r="E59" s="83">
        <v>71</v>
      </c>
      <c r="F59" s="83">
        <v>91</v>
      </c>
      <c r="G59" s="83">
        <v>49</v>
      </c>
      <c r="H59" s="83">
        <v>83</v>
      </c>
      <c r="I59" s="83">
        <v>77</v>
      </c>
      <c r="J59" s="83">
        <v>69</v>
      </c>
      <c r="K59" s="83">
        <v>74</v>
      </c>
      <c r="L59" s="83">
        <v>73</v>
      </c>
      <c r="M59" s="83">
        <v>74</v>
      </c>
      <c r="N59" s="83">
        <v>62</v>
      </c>
      <c r="O59" s="83">
        <v>78</v>
      </c>
      <c r="P59" s="83">
        <v>88</v>
      </c>
      <c r="Q59" s="82">
        <f>SUM(E59,F59,G31,H59,I59,J59,K59,L59,M59,N59,O59,P59)</f>
        <v>918</v>
      </c>
      <c r="R59" s="82">
        <f t="shared" si="1"/>
        <v>76.5</v>
      </c>
      <c r="S59" s="82">
        <f t="shared" si="6"/>
        <v>72.138888888888886</v>
      </c>
    </row>
    <row r="60" spans="1:19">
      <c r="A60" s="49">
        <v>59</v>
      </c>
      <c r="B60" s="113" t="s">
        <v>140</v>
      </c>
      <c r="C60" s="85" t="s">
        <v>20</v>
      </c>
      <c r="D60" s="84" t="s">
        <v>141</v>
      </c>
      <c r="E60" s="86">
        <v>78</v>
      </c>
      <c r="F60" s="86">
        <v>90</v>
      </c>
      <c r="G60" s="86">
        <v>61</v>
      </c>
      <c r="H60" s="86">
        <v>81</v>
      </c>
      <c r="I60" s="86">
        <v>62</v>
      </c>
      <c r="J60" s="91">
        <v>68</v>
      </c>
      <c r="K60" s="91">
        <v>85</v>
      </c>
      <c r="L60" s="91">
        <v>67</v>
      </c>
      <c r="M60" s="91">
        <v>87</v>
      </c>
      <c r="N60" s="91">
        <v>64</v>
      </c>
      <c r="O60" s="91">
        <v>76</v>
      </c>
      <c r="P60" s="91">
        <v>93</v>
      </c>
      <c r="Q60" s="85">
        <f>SUM(E60,F60,G60,H60,I60,J60,K60,L60,M60,N60,O60,P60)</f>
        <v>912</v>
      </c>
      <c r="R60" s="107">
        <f t="shared" si="1"/>
        <v>76</v>
      </c>
      <c r="S60" s="107">
        <f t="shared" si="6"/>
        <v>72.083333333333329</v>
      </c>
    </row>
    <row r="61" spans="1:19">
      <c r="A61" s="49">
        <v>60</v>
      </c>
      <c r="B61" s="113" t="s">
        <v>142</v>
      </c>
      <c r="C61" s="85" t="s">
        <v>26</v>
      </c>
      <c r="D61" s="84" t="s">
        <v>143</v>
      </c>
      <c r="E61" s="86">
        <v>94</v>
      </c>
      <c r="F61" s="86">
        <v>91</v>
      </c>
      <c r="G61" s="86">
        <v>67</v>
      </c>
      <c r="H61" s="86">
        <v>86</v>
      </c>
      <c r="I61" s="86">
        <v>62</v>
      </c>
      <c r="J61" s="91">
        <v>52</v>
      </c>
      <c r="K61" s="91">
        <v>85</v>
      </c>
      <c r="L61" s="91">
        <v>60</v>
      </c>
      <c r="M61" s="91">
        <v>78</v>
      </c>
      <c r="N61" s="91">
        <v>79</v>
      </c>
      <c r="O61" s="91">
        <v>60</v>
      </c>
      <c r="P61" s="91">
        <v>95</v>
      </c>
      <c r="Q61" s="85">
        <f>SUM(E61,F61,G61,H61,I61,J61,K61,L61,M61,N61,O61,P61)</f>
        <v>909</v>
      </c>
      <c r="R61" s="107">
        <f t="shared" si="1"/>
        <v>75.75</v>
      </c>
      <c r="S61" s="107">
        <f t="shared" si="6"/>
        <v>71.777777777777771</v>
      </c>
    </row>
    <row r="62" spans="1:19">
      <c r="A62" s="44">
        <v>61</v>
      </c>
      <c r="B62" s="108" t="s">
        <v>144</v>
      </c>
      <c r="C62" s="46" t="s">
        <v>26</v>
      </c>
      <c r="D62" s="45" t="s">
        <v>145</v>
      </c>
      <c r="E62" s="80">
        <v>76</v>
      </c>
      <c r="F62" s="80">
        <v>89</v>
      </c>
      <c r="G62" s="80">
        <v>48</v>
      </c>
      <c r="H62" s="80">
        <v>74</v>
      </c>
      <c r="I62" s="80">
        <v>72</v>
      </c>
      <c r="J62" s="90">
        <v>73</v>
      </c>
      <c r="K62" s="90">
        <v>83</v>
      </c>
      <c r="L62" s="90">
        <v>77</v>
      </c>
      <c r="M62" s="90">
        <v>70</v>
      </c>
      <c r="N62" s="90">
        <v>62</v>
      </c>
      <c r="O62" s="90">
        <v>77</v>
      </c>
      <c r="P62" s="90">
        <v>88</v>
      </c>
      <c r="Q62" s="46">
        <f>SUM(E62,F62,G62,H62,I62,J62,K62,L62,M62,N62,O62,P62)</f>
        <v>889</v>
      </c>
      <c r="R62" s="98">
        <f t="shared" si="1"/>
        <v>74.083333333333329</v>
      </c>
      <c r="S62" s="98">
        <f t="shared" si="6"/>
        <v>71.166666666666671</v>
      </c>
    </row>
    <row r="63" spans="1:19">
      <c r="A63" s="49">
        <v>62</v>
      </c>
      <c r="B63" s="113" t="s">
        <v>146</v>
      </c>
      <c r="C63" s="85" t="s">
        <v>26</v>
      </c>
      <c r="D63" s="84" t="s">
        <v>147</v>
      </c>
      <c r="E63" s="86">
        <v>77</v>
      </c>
      <c r="F63" s="86">
        <v>91</v>
      </c>
      <c r="G63" s="86">
        <v>60</v>
      </c>
      <c r="H63" s="86">
        <v>86</v>
      </c>
      <c r="I63" s="86">
        <v>80</v>
      </c>
      <c r="J63" s="91">
        <v>47</v>
      </c>
      <c r="K63" s="97"/>
      <c r="L63" s="91">
        <v>63</v>
      </c>
      <c r="M63" s="91">
        <v>79</v>
      </c>
      <c r="N63" s="91">
        <v>62</v>
      </c>
      <c r="O63" s="91">
        <v>69</v>
      </c>
      <c r="P63" s="91">
        <v>88</v>
      </c>
      <c r="Q63" s="85">
        <f>SUM(E63,F63,G63,H63,I63,J63,K63,L63,M63,N63,O63,P63)</f>
        <v>802</v>
      </c>
      <c r="R63" s="107">
        <f t="shared" si="1"/>
        <v>66.833333333333329</v>
      </c>
      <c r="S63" s="107">
        <f t="shared" si="6"/>
        <v>69.361111111111114</v>
      </c>
    </row>
    <row r="64" spans="1:19">
      <c r="A64" s="49">
        <v>63</v>
      </c>
      <c r="B64" s="113" t="s">
        <v>148</v>
      </c>
      <c r="C64" s="85" t="s">
        <v>26</v>
      </c>
      <c r="D64" s="84" t="s">
        <v>149</v>
      </c>
      <c r="E64" s="86">
        <v>75</v>
      </c>
      <c r="F64" s="86"/>
      <c r="G64" s="86">
        <v>43</v>
      </c>
      <c r="H64" s="86"/>
      <c r="I64" s="86">
        <v>50</v>
      </c>
      <c r="J64" s="91">
        <v>77</v>
      </c>
      <c r="K64" s="91">
        <v>84</v>
      </c>
      <c r="L64" s="91">
        <v>50</v>
      </c>
      <c r="M64" s="91">
        <v>72</v>
      </c>
      <c r="N64" s="91">
        <v>62</v>
      </c>
      <c r="O64" s="91">
        <v>67</v>
      </c>
      <c r="P64" s="91">
        <v>88</v>
      </c>
      <c r="Q64" s="85">
        <f>SUM(E64,F64,G64,H64,I64,J64,K64,L64,M64,N64,O64,P64)</f>
        <v>668</v>
      </c>
      <c r="R64" s="107">
        <f t="shared" si="1"/>
        <v>55.666666666666664</v>
      </c>
      <c r="S64" s="107">
        <f t="shared" si="6"/>
        <v>52.861111111111114</v>
      </c>
    </row>
    <row r="65" spans="2:13">
      <c r="H65" s="114" t="s">
        <v>154</v>
      </c>
    </row>
    <row r="67" spans="2:13">
      <c r="I67" s="145">
        <f ca="1">NOW()</f>
        <v>44294.369065624996</v>
      </c>
      <c r="K67" s="145">
        <f ca="1">NOW()</f>
        <v>44294.369065624996</v>
      </c>
    </row>
    <row r="69" spans="2:13">
      <c r="G69" s="114" t="s">
        <v>156</v>
      </c>
      <c r="J69" s="114" t="s">
        <v>163</v>
      </c>
      <c r="M69" s="135">
        <v>44275</v>
      </c>
    </row>
    <row r="70" spans="2:13">
      <c r="G70" s="114" t="s">
        <v>157</v>
      </c>
      <c r="J70" s="114" t="s">
        <v>164</v>
      </c>
      <c r="K70" s="144">
        <v>0.72013888888888899</v>
      </c>
      <c r="M70" s="135">
        <v>44306</v>
      </c>
    </row>
    <row r="71" spans="2:13">
      <c r="G71" s="114" t="s">
        <v>158</v>
      </c>
      <c r="J71" s="114" t="s">
        <v>165</v>
      </c>
      <c r="M71" s="135">
        <v>44336</v>
      </c>
    </row>
    <row r="72" spans="2:13">
      <c r="G72" s="114" t="s">
        <v>159</v>
      </c>
      <c r="J72" s="114" t="s">
        <v>166</v>
      </c>
      <c r="K72" s="145">
        <v>44275.722222222219</v>
      </c>
      <c r="M72" s="143">
        <v>44367</v>
      </c>
    </row>
    <row r="73" spans="2:13">
      <c r="D73" s="135">
        <v>43467</v>
      </c>
      <c r="G73" s="114" t="s">
        <v>160</v>
      </c>
      <c r="J73" s="114" t="s">
        <v>167</v>
      </c>
      <c r="M73" s="143">
        <v>44397</v>
      </c>
    </row>
    <row r="74" spans="2:13">
      <c r="G74" s="114" t="s">
        <v>161</v>
      </c>
      <c r="J74" s="114" t="s">
        <v>168</v>
      </c>
      <c r="K74" s="144">
        <v>0.72152777777777777</v>
      </c>
      <c r="M74" s="143">
        <v>44428</v>
      </c>
    </row>
    <row r="75" spans="2:13">
      <c r="G75" s="143">
        <v>44284</v>
      </c>
      <c r="I75" s="114" t="s">
        <v>162</v>
      </c>
      <c r="J75" s="114" t="s">
        <v>169</v>
      </c>
      <c r="M75" s="143">
        <v>44459</v>
      </c>
    </row>
    <row r="76" spans="2:13">
      <c r="G76" s="143">
        <v>44285</v>
      </c>
      <c r="I76" s="114" t="s">
        <v>155</v>
      </c>
      <c r="J76" s="114" t="s">
        <v>170</v>
      </c>
      <c r="M76" s="143">
        <v>44489</v>
      </c>
    </row>
    <row r="77" spans="2:13">
      <c r="G77" s="143">
        <v>44286</v>
      </c>
      <c r="I77" s="114" t="s">
        <v>157</v>
      </c>
      <c r="J77" s="114" t="s">
        <v>164</v>
      </c>
      <c r="K77" s="114" t="s">
        <v>154</v>
      </c>
      <c r="M77" s="143">
        <v>44520</v>
      </c>
    </row>
    <row r="78" spans="2:13">
      <c r="I78" s="114" t="s">
        <v>158</v>
      </c>
    </row>
    <row r="79" spans="2:13">
      <c r="B79">
        <f t="shared" ref="B79" ca="1" si="7">INT(10+90*RAND())</f>
        <v>52</v>
      </c>
    </row>
    <row r="80" spans="2:13">
      <c r="E80" t="e">
        <f ca="1">D83RAND()</f>
        <v>#NAME?</v>
      </c>
      <c r="F80">
        <f t="shared" ref="F80:G80" ca="1" si="8">RAND()</f>
        <v>0.58267058228826796</v>
      </c>
      <c r="G80">
        <f t="shared" ca="1" si="8"/>
        <v>0.96614209235755533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>
      <c r="E81">
        <f t="shared" ref="E81:G93" ca="1" si="9">RAND()</f>
        <v>0.93154627746310803</v>
      </c>
      <c r="F81">
        <f t="shared" ca="1" si="9"/>
        <v>0.27665539712722964</v>
      </c>
      <c r="G81">
        <f t="shared" ca="1" si="9"/>
        <v>0.15061309526041344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E82">
        <f t="shared" ca="1" si="9"/>
        <v>0.42910049416375873</v>
      </c>
      <c r="F82">
        <f t="shared" ca="1" si="9"/>
        <v>0.31239619727510437</v>
      </c>
      <c r="G82">
        <f t="shared" ca="1" si="9"/>
        <v>0.28344813183669371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>
      <c r="E83">
        <f t="shared" ca="1" si="9"/>
        <v>0.73112271290640085</v>
      </c>
      <c r="F83">
        <f t="shared" ca="1" si="9"/>
        <v>0.28341211091640184</v>
      </c>
      <c r="G83">
        <f t="shared" ca="1" si="9"/>
        <v>0.66026487328958283</v>
      </c>
      <c r="H83">
        <v>23</v>
      </c>
      <c r="I83">
        <v>1</v>
      </c>
      <c r="J83" s="146">
        <v>1</v>
      </c>
      <c r="K83" s="146">
        <v>1</v>
      </c>
      <c r="L83">
        <v>1</v>
      </c>
      <c r="M83">
        <v>1</v>
      </c>
    </row>
    <row r="84" spans="1:13">
      <c r="E84">
        <f t="shared" ca="1" si="9"/>
        <v>0.80407764623504352</v>
      </c>
      <c r="F84">
        <f t="shared" ca="1" si="9"/>
        <v>0.90059212371286701</v>
      </c>
      <c r="G84">
        <f t="shared" ca="1" si="9"/>
        <v>7.1590822188518088E-2</v>
      </c>
      <c r="H84">
        <v>23</v>
      </c>
      <c r="I84">
        <v>1</v>
      </c>
      <c r="J84" s="146">
        <v>1</v>
      </c>
      <c r="K84" s="146">
        <v>1</v>
      </c>
      <c r="L84">
        <v>1</v>
      </c>
      <c r="M84">
        <v>1</v>
      </c>
    </row>
    <row r="85" spans="1:13">
      <c r="A85">
        <f ca="1">B85</f>
        <v>69</v>
      </c>
      <c r="B85">
        <f t="shared" ref="B85:C94" ca="1" si="10">INT(10+90*RAND())</f>
        <v>69</v>
      </c>
      <c r="C85">
        <f t="shared" ca="1" si="10"/>
        <v>75</v>
      </c>
      <c r="E85">
        <f t="shared" ca="1" si="9"/>
        <v>0.35645275121602882</v>
      </c>
      <c r="F85">
        <f t="shared" ca="1" si="9"/>
        <v>4.4899851615718966E-2</v>
      </c>
      <c r="G85">
        <f t="shared" ca="1" si="9"/>
        <v>0.440902739459332</v>
      </c>
      <c r="H85">
        <v>23</v>
      </c>
      <c r="I85">
        <v>1</v>
      </c>
      <c r="J85" s="146">
        <v>1</v>
      </c>
      <c r="K85" s="146">
        <v>1</v>
      </c>
      <c r="L85">
        <v>1</v>
      </c>
      <c r="M85">
        <v>1</v>
      </c>
    </row>
    <row r="86" spans="1:13">
      <c r="A86">
        <f t="shared" ref="A86:A94" ca="1" si="11">INT(10+90*RAND())</f>
        <v>16</v>
      </c>
      <c r="B86">
        <f t="shared" ca="1" si="10"/>
        <v>20</v>
      </c>
      <c r="C86">
        <f t="shared" ca="1" si="10"/>
        <v>11</v>
      </c>
      <c r="E86">
        <f t="shared" ca="1" si="9"/>
        <v>5.3520552641311836E-3</v>
      </c>
      <c r="F86">
        <f t="shared" ca="1" si="9"/>
        <v>6.9526013765575212E-2</v>
      </c>
      <c r="G86">
        <f t="shared" ca="1" si="9"/>
        <v>9.2240107234113466E-2</v>
      </c>
      <c r="H86">
        <v>23</v>
      </c>
      <c r="I86">
        <v>1</v>
      </c>
      <c r="J86" s="146">
        <v>1</v>
      </c>
      <c r="K86" s="146">
        <v>1</v>
      </c>
      <c r="L86">
        <v>1</v>
      </c>
      <c r="M86">
        <v>1</v>
      </c>
    </row>
    <row r="87" spans="1:13">
      <c r="A87">
        <f t="shared" ca="1" si="11"/>
        <v>96</v>
      </c>
      <c r="B87">
        <f t="shared" ca="1" si="10"/>
        <v>45</v>
      </c>
      <c r="C87">
        <f t="shared" ca="1" si="10"/>
        <v>65</v>
      </c>
      <c r="E87">
        <f t="shared" ca="1" si="9"/>
        <v>0.26062952601569123</v>
      </c>
      <c r="F87">
        <f t="shared" ca="1" si="9"/>
        <v>0.86629180797255612</v>
      </c>
      <c r="G87">
        <f t="shared" ca="1" si="9"/>
        <v>0.27142318424369816</v>
      </c>
      <c r="H87">
        <v>23</v>
      </c>
      <c r="I87">
        <v>1</v>
      </c>
      <c r="J87" s="146">
        <v>1</v>
      </c>
      <c r="K87" s="146">
        <v>1</v>
      </c>
      <c r="L87">
        <v>1</v>
      </c>
      <c r="M87">
        <v>1</v>
      </c>
    </row>
    <row r="88" spans="1:13">
      <c r="A88">
        <f t="shared" ca="1" si="11"/>
        <v>31</v>
      </c>
      <c r="B88" s="147" t="s">
        <v>171</v>
      </c>
      <c r="C88">
        <f t="shared" ca="1" si="10"/>
        <v>31</v>
      </c>
      <c r="E88">
        <f t="shared" ca="1" si="9"/>
        <v>2.6924727995766951E-2</v>
      </c>
      <c r="F88">
        <f t="shared" ca="1" si="9"/>
        <v>0.45742125717511151</v>
      </c>
      <c r="G88">
        <f t="shared" ca="1" si="9"/>
        <v>0.61907722343396077</v>
      </c>
      <c r="H88">
        <v>23</v>
      </c>
      <c r="I88">
        <v>1</v>
      </c>
      <c r="J88" s="146">
        <v>1</v>
      </c>
      <c r="K88" s="146">
        <v>1</v>
      </c>
      <c r="L88">
        <v>1</v>
      </c>
      <c r="M88">
        <v>1</v>
      </c>
    </row>
    <row r="89" spans="1:13">
      <c r="A89">
        <f t="shared" ca="1" si="11"/>
        <v>11</v>
      </c>
      <c r="B89">
        <f t="shared" ca="1" si="10"/>
        <v>18</v>
      </c>
      <c r="C89">
        <f t="shared" ca="1" si="10"/>
        <v>86</v>
      </c>
      <c r="E89">
        <f t="shared" ca="1" si="9"/>
        <v>0.33603430405561352</v>
      </c>
      <c r="F89">
        <f t="shared" ca="1" si="9"/>
        <v>0.5516493568523112</v>
      </c>
      <c r="G89">
        <f t="shared" ca="1" si="9"/>
        <v>0.55620792907642702</v>
      </c>
      <c r="H89">
        <v>23</v>
      </c>
      <c r="I89">
        <v>1</v>
      </c>
      <c r="J89" s="146">
        <v>1</v>
      </c>
      <c r="K89" s="146">
        <v>1</v>
      </c>
      <c r="L89">
        <v>1</v>
      </c>
      <c r="M89">
        <v>1</v>
      </c>
    </row>
    <row r="90" spans="1:13">
      <c r="A90">
        <f t="shared" ca="1" si="11"/>
        <v>13</v>
      </c>
      <c r="B90">
        <f t="shared" ca="1" si="10"/>
        <v>34</v>
      </c>
      <c r="C90">
        <f t="shared" ca="1" si="10"/>
        <v>25</v>
      </c>
      <c r="E90">
        <f t="shared" ca="1" si="9"/>
        <v>0.23463414778938851</v>
      </c>
      <c r="F90">
        <f t="shared" ca="1" si="9"/>
        <v>0.79272086276602993</v>
      </c>
      <c r="G90">
        <f t="shared" ca="1" si="9"/>
        <v>0.73031188882711007</v>
      </c>
      <c r="H90">
        <v>23</v>
      </c>
      <c r="I90">
        <v>1</v>
      </c>
      <c r="J90" s="146">
        <v>1</v>
      </c>
      <c r="K90" s="146">
        <v>1</v>
      </c>
      <c r="L90">
        <v>1</v>
      </c>
      <c r="M90">
        <v>1</v>
      </c>
    </row>
    <row r="91" spans="1:13">
      <c r="A91">
        <f t="shared" ca="1" si="11"/>
        <v>60</v>
      </c>
      <c r="B91">
        <f t="shared" ca="1" si="10"/>
        <v>24</v>
      </c>
      <c r="C91">
        <f t="shared" ca="1" si="10"/>
        <v>42</v>
      </c>
      <c r="E91">
        <f t="shared" ca="1" si="9"/>
        <v>0.60290112476252866</v>
      </c>
      <c r="F91">
        <f t="shared" ca="1" si="9"/>
        <v>0.62142651082892186</v>
      </c>
      <c r="G91">
        <f t="shared" ca="1" si="9"/>
        <v>0.81898327202957155</v>
      </c>
      <c r="H91">
        <v>23</v>
      </c>
      <c r="I91">
        <v>1</v>
      </c>
      <c r="J91" s="146">
        <v>1</v>
      </c>
      <c r="K91" s="146">
        <v>1</v>
      </c>
      <c r="L91">
        <v>1</v>
      </c>
      <c r="M91">
        <v>1</v>
      </c>
    </row>
    <row r="92" spans="1:13">
      <c r="A92">
        <f t="shared" ca="1" si="11"/>
        <v>13</v>
      </c>
      <c r="B92">
        <f t="shared" ca="1" si="10"/>
        <v>94</v>
      </c>
      <c r="C92">
        <f t="shared" ca="1" si="10"/>
        <v>46</v>
      </c>
      <c r="E92">
        <f t="shared" ca="1" si="9"/>
        <v>0.58268697039228312</v>
      </c>
      <c r="F92">
        <f t="shared" ca="1" si="9"/>
        <v>0.98296043757156115</v>
      </c>
      <c r="G92">
        <f t="shared" ca="1" si="9"/>
        <v>6.008786156321988E-2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>
      <c r="A93">
        <f t="shared" ca="1" si="11"/>
        <v>30</v>
      </c>
      <c r="B93">
        <f t="shared" ca="1" si="10"/>
        <v>90</v>
      </c>
      <c r="C93">
        <f t="shared" ca="1" si="10"/>
        <v>36</v>
      </c>
      <c r="E93">
        <f t="shared" ca="1" si="9"/>
        <v>0.36449895148378431</v>
      </c>
      <c r="F93">
        <f t="shared" ca="1" si="9"/>
        <v>0.29716693990746212</v>
      </c>
      <c r="G93">
        <f t="shared" ca="1" si="9"/>
        <v>0.79398815712297288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>
      <c r="A94">
        <f t="shared" ca="1" si="11"/>
        <v>87</v>
      </c>
      <c r="B94">
        <f t="shared" ca="1" si="10"/>
        <v>39</v>
      </c>
      <c r="C94">
        <f t="shared" ca="1" si="10"/>
        <v>65</v>
      </c>
      <c r="I94">
        <v>1</v>
      </c>
      <c r="J94">
        <v>1</v>
      </c>
      <c r="K94">
        <v>1</v>
      </c>
      <c r="L94">
        <v>1</v>
      </c>
      <c r="M94">
        <v>1</v>
      </c>
    </row>
    <row r="100" spans="2:11">
      <c r="G100">
        <v>23</v>
      </c>
      <c r="H100">
        <v>23</v>
      </c>
      <c r="I100">
        <v>23</v>
      </c>
      <c r="J100">
        <v>26</v>
      </c>
      <c r="K100">
        <v>26</v>
      </c>
    </row>
    <row r="101" spans="2:11">
      <c r="G101">
        <v>23</v>
      </c>
      <c r="H101">
        <v>23</v>
      </c>
      <c r="I101">
        <v>23</v>
      </c>
      <c r="J101">
        <v>26</v>
      </c>
      <c r="K101">
        <v>26</v>
      </c>
    </row>
    <row r="102" spans="2:11">
      <c r="G102">
        <v>23</v>
      </c>
      <c r="H102">
        <v>23</v>
      </c>
      <c r="I102">
        <v>23</v>
      </c>
      <c r="J102">
        <v>26</v>
      </c>
      <c r="K102">
        <v>26</v>
      </c>
    </row>
    <row r="103" spans="2:11">
      <c r="G103">
        <v>23</v>
      </c>
      <c r="H103">
        <v>23</v>
      </c>
      <c r="I103">
        <v>23</v>
      </c>
      <c r="J103">
        <v>26</v>
      </c>
      <c r="K103">
        <v>26</v>
      </c>
    </row>
    <row r="104" spans="2:11">
      <c r="B104">
        <f ca="1">RAND()+G108</f>
        <v>23.652274375881987</v>
      </c>
      <c r="C104">
        <f t="shared" ref="C104:E110" ca="1" si="12">RAND()+H108</f>
        <v>23.204281117956715</v>
      </c>
      <c r="D104">
        <f t="shared" ca="1" si="12"/>
        <v>23.11804548117372</v>
      </c>
      <c r="E104">
        <f t="shared" ca="1" si="12"/>
        <v>26.796672523416287</v>
      </c>
      <c r="G104">
        <v>23</v>
      </c>
      <c r="H104">
        <v>23</v>
      </c>
      <c r="I104">
        <v>23</v>
      </c>
      <c r="J104">
        <v>26</v>
      </c>
      <c r="K104">
        <v>26</v>
      </c>
    </row>
    <row r="105" spans="2:11">
      <c r="B105">
        <f t="shared" ref="B105:B111" ca="1" si="13">RAND()+G109</f>
        <v>0.2752641505807929</v>
      </c>
      <c r="C105">
        <f ca="1">RAND()+G64</f>
        <v>43.9477362776787</v>
      </c>
      <c r="G105">
        <v>23</v>
      </c>
      <c r="H105">
        <v>23</v>
      </c>
      <c r="I105">
        <v>23</v>
      </c>
      <c r="J105">
        <v>26</v>
      </c>
      <c r="K105">
        <v>26</v>
      </c>
    </row>
    <row r="106" spans="2:11">
      <c r="B106">
        <f t="shared" ca="1" si="13"/>
        <v>0.71442328697183533</v>
      </c>
      <c r="C106">
        <f t="shared" ca="1" si="12"/>
        <v>0.31950915598222407</v>
      </c>
      <c r="G106">
        <v>23</v>
      </c>
      <c r="H106">
        <v>23</v>
      </c>
      <c r="I106">
        <v>23</v>
      </c>
      <c r="J106">
        <v>26</v>
      </c>
      <c r="K106">
        <v>26</v>
      </c>
    </row>
    <row r="107" spans="2:11">
      <c r="B107">
        <f t="shared" ca="1" si="13"/>
        <v>0.94144650091513216</v>
      </c>
      <c r="C107">
        <f t="shared" ca="1" si="12"/>
        <v>0.96713300159410864</v>
      </c>
      <c r="G107">
        <v>23</v>
      </c>
      <c r="H107">
        <v>23</v>
      </c>
      <c r="I107">
        <v>23</v>
      </c>
      <c r="J107">
        <v>26</v>
      </c>
      <c r="K107">
        <v>26</v>
      </c>
    </row>
    <row r="108" spans="2:11">
      <c r="B108">
        <f t="shared" ca="1" si="13"/>
        <v>0.98296093366704684</v>
      </c>
      <c r="C108">
        <f t="shared" ca="1" si="12"/>
        <v>0.81063828619017575</v>
      </c>
      <c r="G108" s="114">
        <v>23</v>
      </c>
      <c r="H108">
        <v>23</v>
      </c>
      <c r="I108">
        <v>23</v>
      </c>
      <c r="J108">
        <v>26</v>
      </c>
      <c r="K108">
        <v>26</v>
      </c>
    </row>
    <row r="109" spans="2:11">
      <c r="B109">
        <f t="shared" ca="1" si="13"/>
        <v>0.38493480224279319</v>
      </c>
      <c r="C109">
        <f t="shared" ca="1" si="12"/>
        <v>0.45253851109110721</v>
      </c>
    </row>
    <row r="110" spans="2:11">
      <c r="B110">
        <f t="shared" ca="1" si="13"/>
        <v>0.86985676904658271</v>
      </c>
      <c r="C110">
        <f t="shared" ca="1" si="12"/>
        <v>0.93519599095754868</v>
      </c>
    </row>
    <row r="111" spans="2:11">
      <c r="B111">
        <f t="shared" ca="1" si="13"/>
        <v>0.28525044012693856</v>
      </c>
    </row>
    <row r="113" spans="2:11">
      <c r="I113">
        <f ca="1">RAND()+232</f>
        <v>232.70211837756196</v>
      </c>
      <c r="J113">
        <f ca="1">RAND()+232</f>
        <v>232.1350354995331</v>
      </c>
    </row>
    <row r="114" spans="2:11">
      <c r="H114">
        <f ca="1">RAND()</f>
        <v>0.70391986752777169</v>
      </c>
      <c r="I114">
        <f t="shared" ref="I114:J120" ca="1" si="14">RAND()+232</f>
        <v>232.69313152624105</v>
      </c>
      <c r="J114">
        <f t="shared" ca="1" si="14"/>
        <v>232.81926600536508</v>
      </c>
    </row>
    <row r="115" spans="2:11">
      <c r="I115">
        <f t="shared" ca="1" si="14"/>
        <v>232.24506442745536</v>
      </c>
      <c r="J115">
        <f t="shared" ca="1" si="14"/>
        <v>232.51626361281743</v>
      </c>
    </row>
    <row r="116" spans="2:11">
      <c r="I116">
        <f t="shared" ca="1" si="14"/>
        <v>232.10505492252884</v>
      </c>
      <c r="J116">
        <f t="shared" ca="1" si="14"/>
        <v>232.22166891148549</v>
      </c>
    </row>
    <row r="117" spans="2:11">
      <c r="E117" s="148"/>
      <c r="I117">
        <f t="shared" ca="1" si="14"/>
        <v>232.09537049564409</v>
      </c>
      <c r="J117">
        <f t="shared" ca="1" si="14"/>
        <v>232.08191012755282</v>
      </c>
    </row>
    <row r="118" spans="2:11">
      <c r="I118">
        <f t="shared" ca="1" si="14"/>
        <v>232.03138671021242</v>
      </c>
      <c r="J118">
        <f t="shared" ca="1" si="14"/>
        <v>232.08556238684912</v>
      </c>
    </row>
    <row r="119" spans="2:11">
      <c r="B119">
        <f ca="1">RAND()+$G$108</f>
        <v>23.368998188378949</v>
      </c>
      <c r="C119">
        <f t="shared" ref="C119:E119" ca="1" si="15">RAND()+$G$108</f>
        <v>23.369232903476242</v>
      </c>
      <c r="D119">
        <f t="shared" ca="1" si="15"/>
        <v>23.02717338618233</v>
      </c>
      <c r="E119">
        <f t="shared" ca="1" si="15"/>
        <v>23.800008643490276</v>
      </c>
      <c r="I119">
        <f t="shared" ca="1" si="14"/>
        <v>232.06180258761461</v>
      </c>
      <c r="J119">
        <f t="shared" ca="1" si="14"/>
        <v>232.53689286736207</v>
      </c>
    </row>
    <row r="120" spans="2:11">
      <c r="B120">
        <f t="shared" ref="B120:E126" ca="1" si="16">RAND()+$G$108</f>
        <v>23.687987017371825</v>
      </c>
      <c r="C120">
        <f t="shared" ca="1" si="16"/>
        <v>23.157753066491722</v>
      </c>
      <c r="D120">
        <f t="shared" ca="1" si="16"/>
        <v>23.759679730631962</v>
      </c>
      <c r="E120">
        <f t="shared" ca="1" si="16"/>
        <v>23.125975008715386</v>
      </c>
      <c r="G120" s="149" t="s">
        <v>172</v>
      </c>
      <c r="I120">
        <f t="shared" ca="1" si="14"/>
        <v>232.56620541203765</v>
      </c>
      <c r="J120">
        <f t="shared" ca="1" si="14"/>
        <v>232.08609874341585</v>
      </c>
    </row>
    <row r="121" spans="2:11">
      <c r="B121">
        <f t="shared" ca="1" si="16"/>
        <v>23.645312480381786</v>
      </c>
      <c r="C121">
        <f t="shared" ca="1" si="16"/>
        <v>23.324159731004542</v>
      </c>
      <c r="D121">
        <f t="shared" ca="1" si="16"/>
        <v>23.894357045065338</v>
      </c>
      <c r="E121">
        <f t="shared" ca="1" si="16"/>
        <v>23.534383605164869</v>
      </c>
      <c r="H121" s="151">
        <v>0.9</v>
      </c>
    </row>
    <row r="122" spans="2:11">
      <c r="B122">
        <f t="shared" ca="1" si="16"/>
        <v>23.709147523546246</v>
      </c>
      <c r="C122">
        <f t="shared" ca="1" si="16"/>
        <v>23.186476528252225</v>
      </c>
      <c r="D122">
        <f t="shared" ca="1" si="16"/>
        <v>23.188864088309984</v>
      </c>
      <c r="E122">
        <f t="shared" ca="1" si="16"/>
        <v>23.660930160527279</v>
      </c>
      <c r="H122">
        <v>0.2</v>
      </c>
    </row>
    <row r="123" spans="2:11">
      <c r="B123">
        <f t="shared" ca="1" si="16"/>
        <v>23.493679370297642</v>
      </c>
      <c r="C123">
        <f t="shared" ca="1" si="16"/>
        <v>23.82818912567534</v>
      </c>
      <c r="D123">
        <f t="shared" ca="1" si="16"/>
        <v>23.602096654604992</v>
      </c>
      <c r="E123">
        <f t="shared" ca="1" si="16"/>
        <v>23.411640285267502</v>
      </c>
    </row>
    <row r="124" spans="2:11">
      <c r="B124">
        <f t="shared" ca="1" si="16"/>
        <v>23.619601873616308</v>
      </c>
      <c r="C124">
        <f t="shared" ca="1" si="16"/>
        <v>23.968896384470334</v>
      </c>
      <c r="D124">
        <f t="shared" ca="1" si="16"/>
        <v>23.665447488585393</v>
      </c>
      <c r="E124">
        <f t="shared" ca="1" si="16"/>
        <v>23.917972081945152</v>
      </c>
    </row>
    <row r="125" spans="2:11">
      <c r="B125">
        <f t="shared" ca="1" si="16"/>
        <v>23.465476019001855</v>
      </c>
      <c r="C125">
        <f t="shared" ca="1" si="16"/>
        <v>23.500155910421995</v>
      </c>
      <c r="D125">
        <f t="shared" ca="1" si="16"/>
        <v>23.142807854769156</v>
      </c>
      <c r="E125">
        <f t="shared" ca="1" si="16"/>
        <v>23.919699145344218</v>
      </c>
      <c r="J125" s="150"/>
      <c r="K125" s="150"/>
    </row>
    <row r="126" spans="2:11">
      <c r="B126">
        <f t="shared" ca="1" si="16"/>
        <v>23.813836349422942</v>
      </c>
      <c r="C126">
        <f t="shared" ca="1" si="16"/>
        <v>23.289738773329574</v>
      </c>
      <c r="D126">
        <f t="shared" ca="1" si="16"/>
        <v>23.705400600372467</v>
      </c>
      <c r="E126">
        <f t="shared" ca="1" si="16"/>
        <v>23.590179679367733</v>
      </c>
      <c r="J126" s="150"/>
      <c r="K126" s="150"/>
    </row>
    <row r="127" spans="2:11">
      <c r="J127" s="150">
        <v>0.26</v>
      </c>
      <c r="K127" s="150"/>
    </row>
    <row r="128" spans="2:11">
      <c r="J128" s="150"/>
      <c r="K128" s="150">
        <v>-0.36</v>
      </c>
    </row>
    <row r="129" spans="1:11">
      <c r="J129" s="150"/>
      <c r="K129" s="150">
        <v>0</v>
      </c>
    </row>
    <row r="130" spans="1:11">
      <c r="A130" s="114"/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I130" s="135">
        <f ca="1">TODAY()</f>
        <v>44294</v>
      </c>
      <c r="J130" s="150"/>
      <c r="K130" s="150"/>
    </row>
    <row r="131" spans="1:11">
      <c r="J131" s="150"/>
      <c r="K131" s="150"/>
    </row>
    <row r="132" spans="1:11">
      <c r="J132" s="150"/>
      <c r="K132" s="150"/>
    </row>
    <row r="134" spans="1:11">
      <c r="I134" s="114">
        <f>I136</f>
        <v>0</v>
      </c>
    </row>
    <row r="135" spans="1:11">
      <c r="I135">
        <f ca="1">I120</f>
        <v>232.56620541203765</v>
      </c>
      <c r="J135">
        <f ca="1">J120</f>
        <v>232.08609874341585</v>
      </c>
      <c r="K135">
        <f>K120</f>
        <v>0</v>
      </c>
    </row>
    <row r="136" spans="1:11">
      <c r="I136">
        <f t="shared" ref="I136" si="17">I121</f>
        <v>0</v>
      </c>
      <c r="J136">
        <f t="shared" ref="J136:K136" si="18">J121</f>
        <v>0</v>
      </c>
      <c r="K136">
        <f t="shared" si="18"/>
        <v>0</v>
      </c>
    </row>
    <row r="137" spans="1:11">
      <c r="G137" s="152">
        <v>38510</v>
      </c>
      <c r="I137">
        <f t="shared" ref="I137" si="19">I122</f>
        <v>0</v>
      </c>
      <c r="J137">
        <f t="shared" ref="J137:K137" si="20">J122</f>
        <v>0</v>
      </c>
      <c r="K137">
        <f t="shared" si="20"/>
        <v>0</v>
      </c>
    </row>
    <row r="138" spans="1:11">
      <c r="I138">
        <f t="shared" ref="I138" si="21">I123</f>
        <v>0</v>
      </c>
      <c r="J138">
        <f t="shared" ref="J138:K138" si="22">J123</f>
        <v>0</v>
      </c>
      <c r="K138">
        <f t="shared" si="22"/>
        <v>0</v>
      </c>
    </row>
    <row r="139" spans="1:11">
      <c r="I139">
        <f t="shared" ref="I139" si="23">I124</f>
        <v>0</v>
      </c>
      <c r="J139">
        <f t="shared" ref="J139:K139" si="24">J124</f>
        <v>0</v>
      </c>
      <c r="K139">
        <f t="shared" si="24"/>
        <v>0</v>
      </c>
    </row>
    <row r="140" spans="1:11">
      <c r="I140">
        <f t="shared" ref="I140" si="25">I125</f>
        <v>0</v>
      </c>
      <c r="J140">
        <f t="shared" ref="J140:K140" si="26">J125</f>
        <v>0</v>
      </c>
      <c r="K140">
        <f t="shared" si="26"/>
        <v>0</v>
      </c>
    </row>
    <row r="144" spans="1:11">
      <c r="A144" s="114" t="e">
        <f>C144</f>
        <v>#REF!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</row>
    <row r="150" spans="8:15">
      <c r="H150">
        <f t="shared" ref="H150:O150" ca="1" si="27">RAND()+232</f>
        <v>232.2223087290603</v>
      </c>
      <c r="I150">
        <f t="shared" ca="1" si="27"/>
        <v>232.16300308970901</v>
      </c>
      <c r="J150">
        <f t="shared" ca="1" si="27"/>
        <v>232.4394602663171</v>
      </c>
      <c r="K150">
        <f t="shared" ca="1" si="27"/>
        <v>232.6692096439466</v>
      </c>
      <c r="L150">
        <f t="shared" ca="1" si="27"/>
        <v>232.11893190994061</v>
      </c>
      <c r="M150">
        <f t="shared" ca="1" si="27"/>
        <v>232.96881307189983</v>
      </c>
      <c r="N150">
        <f t="shared" ca="1" si="27"/>
        <v>232.32365302169282</v>
      </c>
      <c r="O150">
        <f t="shared" ca="1" si="27"/>
        <v>232.42946208941245</v>
      </c>
    </row>
  </sheetData>
  <sortState xmlns:xlrd2="http://schemas.microsoft.com/office/spreadsheetml/2017/richdata2" ref="A2:S64">
    <sortCondition descending="1" ref="S2:S64"/>
  </sortState>
  <phoneticPr fontId="9" type="noConversion"/>
  <dataValidations disablePrompts="1" count="3">
    <dataValidation type="list" allowBlank="1" showInputMessage="1" showErrorMessage="1" sqref="T9" xr:uid="{2288F9BB-18E4-4299-B8BF-67A3D43B3A4C}">
      <formula1>"aa"</formula1>
    </dataValidation>
    <dataValidation type="list" allowBlank="1" showInputMessage="1" showErrorMessage="1" sqref="U8" xr:uid="{4730C3B5-3705-46AB-B820-B5D1924E7437}">
      <formula1>op</formula1>
    </dataValidation>
    <dataValidation type="list" allowBlank="1" showInputMessage="1" showErrorMessage="1" sqref="U5" xr:uid="{E8F23193-1E22-45ED-8E93-C7D99F73F125}">
      <formula1>$2:$2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E7DC-D170-4CC6-920A-3BFC551A5BE8}">
  <sheetPr codeName="Sheet11">
    <tabColor rgb="FFFFC000"/>
  </sheetPr>
  <dimension ref="A1:L2"/>
  <sheetViews>
    <sheetView workbookViewId="0">
      <selection activeCell="O19" sqref="O19"/>
    </sheetView>
  </sheetViews>
  <sheetFormatPr defaultRowHeight="14.4"/>
  <cols>
    <col min="1" max="1" width="20.6640625" customWidth="1"/>
  </cols>
  <sheetData>
    <row r="1" spans="1:12">
      <c r="A1" s="114" t="s">
        <v>344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</row>
    <row r="2" spans="1:12">
      <c r="A2" s="114" t="s">
        <v>345</v>
      </c>
      <c r="B2">
        <v>4000</v>
      </c>
      <c r="C2">
        <v>4500</v>
      </c>
      <c r="D2">
        <v>-5000</v>
      </c>
      <c r="E2">
        <v>5500</v>
      </c>
      <c r="F2">
        <v>-6000</v>
      </c>
      <c r="G2">
        <v>6500</v>
      </c>
      <c r="H2">
        <v>7000</v>
      </c>
      <c r="I2">
        <v>-7500</v>
      </c>
      <c r="J2">
        <v>8000</v>
      </c>
      <c r="K2">
        <v>8500</v>
      </c>
      <c r="L2">
        <v>9000</v>
      </c>
    </row>
  </sheetData>
  <phoneticPr fontId="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CEC8-8DF4-4270-94EF-CC1EB568AE0F}">
  <sheetPr codeName="Sheet12">
    <tabColor rgb="FF0070C0"/>
  </sheetPr>
  <dimension ref="A1:P26"/>
  <sheetViews>
    <sheetView workbookViewId="0">
      <selection activeCell="A4" sqref="A4:C10"/>
    </sheetView>
  </sheetViews>
  <sheetFormatPr defaultRowHeight="14.4"/>
  <sheetData>
    <row r="1" spans="1:16">
      <c r="A1" s="50" t="s">
        <v>39</v>
      </c>
      <c r="B1" s="52">
        <v>81</v>
      </c>
      <c r="C1" s="52">
        <v>91</v>
      </c>
      <c r="D1" s="52">
        <v>86</v>
      </c>
      <c r="E1" s="52">
        <v>83</v>
      </c>
      <c r="F1" s="52">
        <v>88</v>
      </c>
      <c r="G1" s="52">
        <v>84</v>
      </c>
      <c r="I1" s="250" t="s">
        <v>348</v>
      </c>
      <c r="J1" s="250"/>
      <c r="K1" s="250"/>
      <c r="L1" s="250"/>
      <c r="M1" s="250"/>
      <c r="N1" s="250"/>
      <c r="O1" s="250"/>
      <c r="P1" s="250"/>
    </row>
    <row r="2" spans="1:16">
      <c r="A2" s="67" t="s">
        <v>127</v>
      </c>
      <c r="B2" s="67">
        <v>76</v>
      </c>
      <c r="C2" s="67">
        <v>92</v>
      </c>
      <c r="D2" s="67">
        <v>63</v>
      </c>
      <c r="E2" s="67">
        <v>84</v>
      </c>
      <c r="F2" s="67">
        <v>65</v>
      </c>
      <c r="G2" s="95">
        <v>81</v>
      </c>
      <c r="I2" s="250"/>
      <c r="J2" s="250"/>
      <c r="K2" s="250"/>
      <c r="L2" s="250"/>
      <c r="M2" s="250"/>
      <c r="N2" s="250"/>
      <c r="O2" s="250"/>
      <c r="P2" s="250"/>
    </row>
    <row r="3" spans="1:16">
      <c r="J3" s="252" t="s">
        <v>350</v>
      </c>
      <c r="K3" s="252"/>
      <c r="L3" s="252"/>
      <c r="M3" s="252"/>
      <c r="N3" s="252"/>
      <c r="O3" s="252"/>
      <c r="P3" s="252"/>
    </row>
    <row r="4" spans="1:16">
      <c r="A4" s="207"/>
      <c r="B4" s="208" t="s">
        <v>39</v>
      </c>
      <c r="C4" s="209" t="s">
        <v>127</v>
      </c>
      <c r="J4" s="252"/>
      <c r="K4" s="252"/>
      <c r="L4" s="252"/>
      <c r="M4" s="252"/>
      <c r="N4" s="252"/>
      <c r="O4" s="252"/>
      <c r="P4" s="252"/>
    </row>
    <row r="5" spans="1:16">
      <c r="A5" s="210" t="s">
        <v>305</v>
      </c>
      <c r="B5" s="211">
        <v>81</v>
      </c>
      <c r="C5" s="209">
        <v>76</v>
      </c>
      <c r="J5" s="252"/>
      <c r="K5" s="252"/>
      <c r="L5" s="252"/>
      <c r="M5" s="252"/>
      <c r="N5" s="252"/>
      <c r="O5" s="252"/>
      <c r="P5" s="252"/>
    </row>
    <row r="6" spans="1:16">
      <c r="A6" s="210" t="s">
        <v>257</v>
      </c>
      <c r="B6" s="211">
        <v>91</v>
      </c>
      <c r="C6" s="209">
        <v>92</v>
      </c>
    </row>
    <row r="7" spans="1:16">
      <c r="A7" s="210" t="s">
        <v>259</v>
      </c>
      <c r="B7" s="211">
        <v>86</v>
      </c>
      <c r="C7" s="209">
        <v>63</v>
      </c>
    </row>
    <row r="8" spans="1:16">
      <c r="A8" s="210" t="s">
        <v>263</v>
      </c>
      <c r="B8" s="211">
        <v>83</v>
      </c>
      <c r="C8" s="209">
        <v>84</v>
      </c>
    </row>
    <row r="9" spans="1:16">
      <c r="A9" s="210" t="s">
        <v>264</v>
      </c>
      <c r="B9" s="211">
        <v>88</v>
      </c>
      <c r="C9" s="209">
        <v>65</v>
      </c>
    </row>
    <row r="10" spans="1:16">
      <c r="A10" s="210" t="s">
        <v>265</v>
      </c>
      <c r="B10" s="211">
        <v>84</v>
      </c>
      <c r="C10" s="212">
        <v>81</v>
      </c>
    </row>
    <row r="25" spans="6:15">
      <c r="F25" s="251" t="s">
        <v>349</v>
      </c>
      <c r="G25" s="251"/>
      <c r="H25" s="251"/>
      <c r="I25" s="251"/>
      <c r="J25" s="251"/>
      <c r="K25" s="251"/>
      <c r="L25" s="251"/>
      <c r="M25" s="251"/>
      <c r="N25" s="251"/>
      <c r="O25" s="251"/>
    </row>
    <row r="26" spans="6:15">
      <c r="F26" s="251"/>
      <c r="G26" s="251"/>
      <c r="H26" s="251"/>
      <c r="I26" s="251"/>
      <c r="J26" s="251"/>
      <c r="K26" s="251"/>
      <c r="L26" s="251"/>
      <c r="M26" s="251"/>
      <c r="N26" s="251"/>
      <c r="O26" s="251"/>
    </row>
  </sheetData>
  <mergeCells count="3">
    <mergeCell ref="I1:P2"/>
    <mergeCell ref="F25:O26"/>
    <mergeCell ref="J3:P5"/>
  </mergeCells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91F9-042C-4C0A-B3BC-945762A6FC59}">
  <sheetPr codeName="Sheet13">
    <tabColor rgb="FFFFFF00"/>
  </sheetPr>
  <dimension ref="A1:M11"/>
  <sheetViews>
    <sheetView workbookViewId="0">
      <selection activeCell="L8" sqref="L8"/>
    </sheetView>
  </sheetViews>
  <sheetFormatPr defaultRowHeight="14.4"/>
  <cols>
    <col min="1" max="4" width="18.44140625" customWidth="1"/>
    <col min="8" max="9" width="8.88671875" customWidth="1"/>
  </cols>
  <sheetData>
    <row r="1" spans="1:13" ht="39.6" customHeight="1">
      <c r="A1" s="213" t="s">
        <v>351</v>
      </c>
      <c r="B1" s="213" t="s">
        <v>352</v>
      </c>
      <c r="C1" s="213" t="s">
        <v>353</v>
      </c>
      <c r="D1" s="213" t="s">
        <v>354</v>
      </c>
      <c r="E1" s="253" t="s">
        <v>359</v>
      </c>
      <c r="F1" s="253"/>
      <c r="G1" s="253"/>
      <c r="H1" s="253"/>
      <c r="I1" s="253"/>
      <c r="J1" s="253"/>
      <c r="K1" s="253"/>
      <c r="L1" s="253"/>
      <c r="M1" s="253"/>
    </row>
    <row r="2" spans="1:13" ht="39.6" customHeight="1">
      <c r="A2" s="213" t="s">
        <v>355</v>
      </c>
      <c r="B2" s="213"/>
      <c r="C2" s="213"/>
      <c r="D2" s="213"/>
      <c r="E2" s="253"/>
      <c r="F2" s="253"/>
      <c r="G2" s="253"/>
      <c r="H2" s="253"/>
      <c r="I2" s="253"/>
      <c r="J2" s="253"/>
      <c r="K2" s="253"/>
      <c r="L2" s="253"/>
      <c r="M2" s="253"/>
    </row>
    <row r="3" spans="1:13" ht="39.6" customHeight="1">
      <c r="A3" s="213" t="s">
        <v>356</v>
      </c>
      <c r="B3" s="213"/>
      <c r="C3" s="213"/>
      <c r="D3" s="213"/>
    </row>
    <row r="4" spans="1:13" ht="39.6" customHeight="1">
      <c r="A4" s="213" t="s">
        <v>357</v>
      </c>
      <c r="B4" s="213"/>
      <c r="C4" s="213"/>
      <c r="D4" s="213"/>
    </row>
    <row r="5" spans="1:13" ht="39.6" customHeight="1">
      <c r="A5" s="213" t="s">
        <v>358</v>
      </c>
      <c r="B5" s="213"/>
      <c r="C5" s="213"/>
      <c r="D5" s="213"/>
    </row>
    <row r="6" spans="1:13" ht="40.200000000000003" customHeight="1"/>
    <row r="7" spans="1:13" ht="40.200000000000003" customHeight="1"/>
    <row r="8" spans="1:13" ht="40.200000000000003" customHeight="1"/>
    <row r="9" spans="1:13" ht="40.200000000000003" customHeight="1"/>
    <row r="10" spans="1:13" ht="40.200000000000003" customHeight="1"/>
    <row r="11" spans="1:13">
      <c r="A11" s="114"/>
    </row>
  </sheetData>
  <mergeCells count="1">
    <mergeCell ref="E1:M2"/>
  </mergeCells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AB1-9A1B-438B-B7C8-9B998E49B630}">
  <sheetPr codeName="Sheet14"/>
  <dimension ref="A1:P17"/>
  <sheetViews>
    <sheetView topLeftCell="AR1" workbookViewId="0">
      <selection activeCell="BK20" sqref="BK20"/>
    </sheetView>
  </sheetViews>
  <sheetFormatPr defaultRowHeight="14.4"/>
  <sheetData>
    <row r="1" spans="1:16">
      <c r="A1" s="114" t="s">
        <v>360</v>
      </c>
      <c r="B1" s="114" t="s">
        <v>361</v>
      </c>
      <c r="G1" s="251" t="s">
        <v>362</v>
      </c>
      <c r="H1" s="251"/>
      <c r="I1" s="251"/>
      <c r="J1" s="251"/>
      <c r="K1" s="251"/>
      <c r="L1" s="251"/>
      <c r="M1" s="251"/>
      <c r="N1" s="251"/>
      <c r="O1" s="251"/>
      <c r="P1" s="251"/>
    </row>
    <row r="2" spans="1:16">
      <c r="A2" s="214">
        <v>44197</v>
      </c>
      <c r="B2" s="114">
        <v>200</v>
      </c>
      <c r="C2">
        <v>200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</row>
    <row r="3" spans="1:16">
      <c r="A3" s="214">
        <v>44198</v>
      </c>
      <c r="B3" s="114">
        <v>225</v>
      </c>
      <c r="C3">
        <v>200</v>
      </c>
    </row>
    <row r="4" spans="1:16">
      <c r="A4" s="214">
        <v>44199</v>
      </c>
      <c r="B4" s="114">
        <v>250</v>
      </c>
      <c r="C4">
        <v>200</v>
      </c>
    </row>
    <row r="5" spans="1:16">
      <c r="A5" s="214">
        <v>44200</v>
      </c>
      <c r="B5" s="114">
        <v>275</v>
      </c>
      <c r="C5">
        <v>200</v>
      </c>
    </row>
    <row r="6" spans="1:16">
      <c r="A6" s="214">
        <v>44201</v>
      </c>
      <c r="B6" s="114">
        <v>300</v>
      </c>
      <c r="C6">
        <v>200</v>
      </c>
    </row>
    <row r="7" spans="1:16">
      <c r="A7" s="214">
        <v>44204</v>
      </c>
      <c r="B7" s="114">
        <v>375</v>
      </c>
      <c r="C7">
        <v>200</v>
      </c>
    </row>
    <row r="8" spans="1:16">
      <c r="A8" s="214">
        <v>44205</v>
      </c>
      <c r="B8" s="114">
        <v>400</v>
      </c>
      <c r="C8">
        <v>200</v>
      </c>
    </row>
    <row r="9" spans="1:16">
      <c r="A9" s="214">
        <v>44206</v>
      </c>
      <c r="B9" s="114">
        <v>425</v>
      </c>
      <c r="C9">
        <v>200</v>
      </c>
    </row>
    <row r="10" spans="1:16">
      <c r="A10" s="214">
        <v>44207</v>
      </c>
      <c r="B10" s="114">
        <v>450</v>
      </c>
      <c r="C10">
        <v>200</v>
      </c>
    </row>
    <row r="11" spans="1:16">
      <c r="A11" s="214">
        <v>44208</v>
      </c>
      <c r="B11" s="114">
        <v>475</v>
      </c>
      <c r="C11">
        <v>200</v>
      </c>
    </row>
    <row r="12" spans="1:16">
      <c r="A12" s="214">
        <v>44209</v>
      </c>
      <c r="B12" s="114">
        <v>500</v>
      </c>
      <c r="C12">
        <v>200</v>
      </c>
    </row>
    <row r="13" spans="1:16">
      <c r="A13" s="214">
        <v>44210</v>
      </c>
      <c r="B13" s="114">
        <v>525</v>
      </c>
      <c r="C13">
        <v>200</v>
      </c>
    </row>
    <row r="14" spans="1:16">
      <c r="A14" s="214">
        <v>44211</v>
      </c>
      <c r="B14" s="114">
        <v>550</v>
      </c>
      <c r="C14">
        <v>200</v>
      </c>
    </row>
    <row r="15" spans="1:16">
      <c r="A15" s="214">
        <v>44212</v>
      </c>
      <c r="B15" s="114">
        <v>575</v>
      </c>
      <c r="C15">
        <v>200</v>
      </c>
    </row>
    <row r="16" spans="1:16">
      <c r="C16">
        <v>200</v>
      </c>
    </row>
    <row r="17" spans="3:3">
      <c r="C17">
        <v>200</v>
      </c>
    </row>
  </sheetData>
  <mergeCells count="1">
    <mergeCell ref="G1:P2"/>
  </mergeCells>
  <phoneticPr fontId="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8DD-8509-4479-95ED-514C4052C29A}">
  <sheetPr codeName="Sheet15"/>
  <dimension ref="A1:P31"/>
  <sheetViews>
    <sheetView workbookViewId="0"/>
  </sheetViews>
  <sheetFormatPr defaultRowHeight="14.4"/>
  <sheetData>
    <row r="1" spans="1:16">
      <c r="A1" s="114" t="s">
        <v>363</v>
      </c>
      <c r="B1" s="114" t="s">
        <v>364</v>
      </c>
    </row>
    <row r="2" spans="1:16">
      <c r="A2" s="144">
        <v>4.4444444444444446E-2</v>
      </c>
      <c r="B2">
        <v>1.6</v>
      </c>
    </row>
    <row r="3" spans="1:16">
      <c r="A3" s="144">
        <v>8.6111111111111124E-2</v>
      </c>
      <c r="B3">
        <v>2.9</v>
      </c>
    </row>
    <row r="4" spans="1:16">
      <c r="A4" s="144">
        <v>0.12777777777777799</v>
      </c>
      <c r="B4">
        <v>3.6</v>
      </c>
    </row>
    <row r="5" spans="1:16">
      <c r="A5" s="144">
        <v>0.16944444444444401</v>
      </c>
      <c r="B5">
        <v>9.8000000000000007</v>
      </c>
    </row>
    <row r="6" spans="1:16">
      <c r="A6" s="144">
        <v>0.211111111111111</v>
      </c>
      <c r="B6">
        <v>5.6</v>
      </c>
    </row>
    <row r="7" spans="1:16">
      <c r="A7" s="144">
        <v>0.25277777777777699</v>
      </c>
      <c r="B7">
        <v>6.6</v>
      </c>
    </row>
    <row r="8" spans="1:16">
      <c r="A8" s="144">
        <v>0.29444444444444401</v>
      </c>
      <c r="B8">
        <v>3.1</v>
      </c>
    </row>
    <row r="9" spans="1:16">
      <c r="A9" s="144">
        <v>0.33611111111111103</v>
      </c>
      <c r="B9">
        <v>8.6</v>
      </c>
    </row>
    <row r="10" spans="1:16">
      <c r="A10" s="144">
        <v>0.37777777777777699</v>
      </c>
      <c r="B10">
        <v>9.6</v>
      </c>
    </row>
    <row r="11" spans="1:16">
      <c r="A11" s="144">
        <v>0.41944444444444401</v>
      </c>
      <c r="B11">
        <v>2.6</v>
      </c>
    </row>
    <row r="12" spans="1:16">
      <c r="A12" s="144">
        <v>0.46111111111111103</v>
      </c>
      <c r="B12">
        <v>11.6</v>
      </c>
    </row>
    <row r="13" spans="1:16">
      <c r="A13" s="144">
        <v>0.50277777777777699</v>
      </c>
      <c r="B13">
        <v>9.9</v>
      </c>
      <c r="P13" s="219" t="s">
        <v>383</v>
      </c>
    </row>
    <row r="14" spans="1:16">
      <c r="A14" s="144">
        <v>0.54444444444444395</v>
      </c>
      <c r="B14">
        <v>13.6</v>
      </c>
    </row>
    <row r="24" spans="1:8">
      <c r="A24" s="254" t="s">
        <v>365</v>
      </c>
      <c r="B24" s="254"/>
      <c r="C24" s="254"/>
      <c r="D24" s="254"/>
      <c r="E24" s="254"/>
      <c r="F24" s="254"/>
      <c r="G24" s="254"/>
    </row>
    <row r="25" spans="1:8">
      <c r="A25" s="254"/>
      <c r="B25" s="254"/>
      <c r="C25" s="254"/>
      <c r="D25" s="254"/>
      <c r="E25" s="254"/>
      <c r="F25" s="254"/>
      <c r="G25" s="254"/>
    </row>
    <row r="26" spans="1:8">
      <c r="A26" s="254"/>
      <c r="B26" s="254"/>
      <c r="C26" s="254"/>
      <c r="D26" s="254"/>
      <c r="E26" s="254"/>
      <c r="F26" s="254"/>
      <c r="G26" s="254"/>
    </row>
    <row r="28" spans="1:8">
      <c r="A28" s="255" t="s">
        <v>366</v>
      </c>
      <c r="B28" s="255"/>
      <c r="C28" s="255"/>
      <c r="D28" s="255"/>
      <c r="E28" s="255"/>
      <c r="F28" s="255"/>
      <c r="G28" s="255"/>
      <c r="H28" s="255"/>
    </row>
    <row r="29" spans="1:8">
      <c r="A29" s="255"/>
      <c r="B29" s="255"/>
      <c r="C29" s="255"/>
      <c r="D29" s="255"/>
      <c r="E29" s="255"/>
      <c r="F29" s="255"/>
      <c r="G29" s="255"/>
      <c r="H29" s="255"/>
    </row>
    <row r="30" spans="1:8">
      <c r="A30" s="255"/>
      <c r="B30" s="255"/>
      <c r="C30" s="255"/>
      <c r="D30" s="255"/>
      <c r="E30" s="255"/>
      <c r="F30" s="255"/>
      <c r="G30" s="255"/>
      <c r="H30" s="255"/>
    </row>
    <row r="31" spans="1:8">
      <c r="A31" s="255"/>
      <c r="B31" s="255"/>
      <c r="C31" s="255"/>
      <c r="D31" s="255"/>
      <c r="E31" s="255"/>
      <c r="F31" s="255"/>
      <c r="G31" s="255"/>
      <c r="H31" s="255"/>
    </row>
  </sheetData>
  <mergeCells count="2">
    <mergeCell ref="A24:G26"/>
    <mergeCell ref="A28:H31"/>
  </mergeCells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7405-8277-4BD3-A134-3765EF033779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7A76-8588-4CC1-8066-96D207F9B322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0831-8153-49EE-8C1E-81BD86CD923A}">
  <dimension ref="A1"/>
  <sheetViews>
    <sheetView workbookViewId="0">
      <selection activeCell="M11" sqref="M11"/>
    </sheetView>
  </sheetViews>
  <sheetFormatPr defaultRowHeight="14.4"/>
  <sheetData/>
  <phoneticPr fontId="9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CA6D-F0E3-4406-827B-55AFAB277D95}">
  <sheetPr codeName="Sheet16"/>
  <dimension ref="A1:N28"/>
  <sheetViews>
    <sheetView topLeftCell="A6" workbookViewId="0">
      <selection activeCell="Q22" sqref="Q22"/>
    </sheetView>
  </sheetViews>
  <sheetFormatPr defaultRowHeight="14.4"/>
  <sheetData>
    <row r="1" spans="1:3">
      <c r="A1" s="207"/>
      <c r="B1" s="208" t="s">
        <v>39</v>
      </c>
      <c r="C1" s="209" t="s">
        <v>127</v>
      </c>
    </row>
    <row r="2" spans="1:3">
      <c r="A2" s="210" t="s">
        <v>305</v>
      </c>
      <c r="B2" s="211">
        <v>81</v>
      </c>
      <c r="C2" s="209">
        <v>76</v>
      </c>
    </row>
    <row r="3" spans="1:3">
      <c r="A3" s="210" t="s">
        <v>257</v>
      </c>
      <c r="B3" s="211">
        <v>91</v>
      </c>
      <c r="C3" s="209">
        <v>92</v>
      </c>
    </row>
    <row r="4" spans="1:3">
      <c r="A4" s="210" t="s">
        <v>259</v>
      </c>
      <c r="B4" s="211">
        <v>86</v>
      </c>
      <c r="C4" s="209">
        <v>63</v>
      </c>
    </row>
    <row r="5" spans="1:3">
      <c r="A5" s="210" t="s">
        <v>263</v>
      </c>
      <c r="B5" s="211">
        <v>83</v>
      </c>
      <c r="C5" s="209">
        <v>84</v>
      </c>
    </row>
    <row r="6" spans="1:3">
      <c r="A6" s="210" t="s">
        <v>264</v>
      </c>
      <c r="B6" s="211">
        <v>88</v>
      </c>
      <c r="C6" s="209">
        <v>65</v>
      </c>
    </row>
    <row r="7" spans="1:3">
      <c r="A7" s="210" t="s">
        <v>265</v>
      </c>
      <c r="B7" s="211">
        <v>84</v>
      </c>
      <c r="C7" s="212">
        <v>81</v>
      </c>
    </row>
    <row r="25" spans="7:14">
      <c r="G25" s="247" t="s">
        <v>367</v>
      </c>
      <c r="H25" s="247"/>
      <c r="I25" s="247"/>
      <c r="J25" s="247"/>
      <c r="K25" s="247"/>
      <c r="L25" s="247"/>
      <c r="M25" s="247"/>
      <c r="N25" s="247"/>
    </row>
    <row r="26" spans="7:14">
      <c r="G26" s="247"/>
      <c r="H26" s="247"/>
      <c r="I26" s="247"/>
      <c r="J26" s="247"/>
      <c r="K26" s="247"/>
      <c r="L26" s="247"/>
      <c r="M26" s="247"/>
      <c r="N26" s="247"/>
    </row>
    <row r="27" spans="7:14">
      <c r="G27" s="247"/>
      <c r="H27" s="247"/>
      <c r="I27" s="247"/>
      <c r="J27" s="247"/>
      <c r="K27" s="247"/>
      <c r="L27" s="247"/>
      <c r="M27" s="247"/>
      <c r="N27" s="247"/>
    </row>
    <row r="28" spans="7:14">
      <c r="G28" s="247"/>
      <c r="H28" s="247"/>
      <c r="I28" s="247"/>
      <c r="J28" s="247"/>
      <c r="K28" s="247"/>
      <c r="L28" s="247"/>
      <c r="M28" s="247"/>
      <c r="N28" s="247"/>
    </row>
  </sheetData>
  <mergeCells count="1">
    <mergeCell ref="G25:N28"/>
  </mergeCells>
  <phoneticPr fontId="9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4147-61EA-4A3C-A7B5-4AF656E9B672}">
  <sheetPr codeName="Sheet1"/>
  <dimension ref="A1:X29"/>
  <sheetViews>
    <sheetView workbookViewId="0">
      <selection activeCell="E1" sqref="E1:O13"/>
    </sheetView>
  </sheetViews>
  <sheetFormatPr defaultRowHeight="14.4"/>
  <sheetData>
    <row r="1" spans="1:17">
      <c r="A1" s="217"/>
      <c r="F1" s="218" t="s">
        <v>313</v>
      </c>
      <c r="G1" s="218" t="s">
        <v>314</v>
      </c>
      <c r="H1" s="218" t="s">
        <v>315</v>
      </c>
      <c r="I1" s="218" t="s">
        <v>316</v>
      </c>
      <c r="J1" s="218" t="s">
        <v>317</v>
      </c>
      <c r="K1" s="218" t="s">
        <v>318</v>
      </c>
      <c r="L1" s="218" t="s">
        <v>319</v>
      </c>
      <c r="M1" s="218" t="s">
        <v>320</v>
      </c>
      <c r="N1" s="218" t="s">
        <v>321</v>
      </c>
      <c r="O1" s="218" t="s">
        <v>322</v>
      </c>
    </row>
    <row r="2" spans="1:17">
      <c r="A2" s="217"/>
      <c r="B2" s="218"/>
      <c r="C2" s="218"/>
      <c r="D2" s="218"/>
      <c r="E2" s="218" t="s">
        <v>369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7">
      <c r="E3" s="218" t="s">
        <v>370</v>
      </c>
      <c r="F3">
        <v>2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</row>
    <row r="4" spans="1:17">
      <c r="E4" s="218" t="s">
        <v>371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</row>
    <row r="5" spans="1:17">
      <c r="E5" s="218" t="s">
        <v>372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</row>
    <row r="6" spans="1:17">
      <c r="E6" s="218" t="s">
        <v>373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</row>
    <row r="7" spans="1:17">
      <c r="E7" s="218" t="s">
        <v>374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</row>
    <row r="8" spans="1:17">
      <c r="E8" s="218" t="s">
        <v>375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16</v>
      </c>
    </row>
    <row r="9" spans="1:17">
      <c r="E9" s="218" t="s">
        <v>376</v>
      </c>
      <c r="F9">
        <v>8</v>
      </c>
      <c r="G9">
        <v>9</v>
      </c>
      <c r="H9">
        <v>10</v>
      </c>
      <c r="I9">
        <v>11</v>
      </c>
      <c r="J9">
        <v>12</v>
      </c>
      <c r="K9">
        <v>13</v>
      </c>
      <c r="L9">
        <v>14</v>
      </c>
      <c r="M9">
        <v>15</v>
      </c>
      <c r="N9">
        <v>16</v>
      </c>
      <c r="O9">
        <v>17</v>
      </c>
    </row>
    <row r="10" spans="1:17">
      <c r="E10" s="218" t="s">
        <v>377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</row>
    <row r="11" spans="1:17">
      <c r="E11" s="218" t="s">
        <v>378</v>
      </c>
      <c r="F11">
        <v>10</v>
      </c>
      <c r="G11">
        <v>11</v>
      </c>
      <c r="H11">
        <v>12</v>
      </c>
      <c r="I11">
        <v>13</v>
      </c>
      <c r="J11">
        <v>14</v>
      </c>
      <c r="K11">
        <v>15</v>
      </c>
      <c r="L11">
        <v>16</v>
      </c>
      <c r="M11">
        <v>17</v>
      </c>
      <c r="N11">
        <v>18</v>
      </c>
      <c r="O11">
        <v>19</v>
      </c>
    </row>
    <row r="12" spans="1:17">
      <c r="A12" s="216">
        <v>7</v>
      </c>
      <c r="E12" s="218" t="s">
        <v>379</v>
      </c>
      <c r="F12">
        <v>11</v>
      </c>
      <c r="G12">
        <v>12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</row>
    <row r="13" spans="1:17">
      <c r="A13">
        <v>10</v>
      </c>
      <c r="E13" s="218" t="s">
        <v>380</v>
      </c>
      <c r="F13">
        <v>12</v>
      </c>
      <c r="G13">
        <v>13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</row>
    <row r="15" spans="1:17">
      <c r="A15" s="114"/>
      <c r="B15" s="218" t="str">
        <f ca="1">OFFSET(E1,,$A$12)</f>
        <v>庚</v>
      </c>
    </row>
    <row r="16" spans="1:17">
      <c r="A16" s="218" t="str">
        <f ca="1">OFFSET(E1,$A$13,)</f>
        <v>酉</v>
      </c>
      <c r="B16" s="218">
        <f ca="1">OFFSET(E1,$A$13,$A$12)</f>
        <v>16</v>
      </c>
      <c r="P16" s="114"/>
      <c r="Q16" s="218">
        <f ca="1">OFFSET(T2,,$A$12)</f>
        <v>0</v>
      </c>
    </row>
    <row r="17" spans="1:24">
      <c r="A17" s="114" t="s">
        <v>370</v>
      </c>
      <c r="B17" s="218">
        <f t="shared" ref="B17:B27" ca="1" si="0">OFFSET(E3,,$A$12)</f>
        <v>2</v>
      </c>
      <c r="P17" s="218">
        <f ca="1">OFFSET(T2,$A$13,)</f>
        <v>0</v>
      </c>
      <c r="Q17" s="218">
        <f ca="1">OFFSET(U2,$A$13,$A$12)</f>
        <v>0</v>
      </c>
    </row>
    <row r="18" spans="1:24">
      <c r="A18" s="114" t="s">
        <v>371</v>
      </c>
      <c r="B18" s="218">
        <f t="shared" ca="1" si="0"/>
        <v>9</v>
      </c>
    </row>
    <row r="19" spans="1:24">
      <c r="A19" s="114" t="s">
        <v>372</v>
      </c>
      <c r="B19" s="218">
        <f t="shared" ca="1" si="0"/>
        <v>10</v>
      </c>
    </row>
    <row r="20" spans="1:24">
      <c r="A20" s="114" t="s">
        <v>373</v>
      </c>
      <c r="B20" s="218">
        <f t="shared" ca="1" si="0"/>
        <v>11</v>
      </c>
    </row>
    <row r="21" spans="1:24">
      <c r="A21" s="114" t="s">
        <v>374</v>
      </c>
      <c r="B21" s="218">
        <f t="shared" ca="1" si="0"/>
        <v>12</v>
      </c>
    </row>
    <row r="22" spans="1:24">
      <c r="A22" s="114" t="s">
        <v>375</v>
      </c>
      <c r="B22" s="218">
        <f t="shared" ca="1" si="0"/>
        <v>13</v>
      </c>
    </row>
    <row r="23" spans="1:24">
      <c r="A23" s="114" t="s">
        <v>376</v>
      </c>
      <c r="B23" s="218">
        <f t="shared" ca="1" si="0"/>
        <v>14</v>
      </c>
    </row>
    <row r="24" spans="1:24">
      <c r="A24" s="114" t="s">
        <v>377</v>
      </c>
      <c r="B24" s="218">
        <f t="shared" ca="1" si="0"/>
        <v>15</v>
      </c>
    </row>
    <row r="25" spans="1:24">
      <c r="A25" s="114" t="s">
        <v>378</v>
      </c>
      <c r="B25" s="218">
        <f t="shared" ca="1" si="0"/>
        <v>16</v>
      </c>
      <c r="N25" s="247" t="s">
        <v>381</v>
      </c>
      <c r="O25" s="247"/>
      <c r="P25" s="247"/>
      <c r="Q25" s="247"/>
      <c r="R25" s="247"/>
      <c r="S25" s="247"/>
      <c r="T25" s="247"/>
      <c r="U25" s="247"/>
      <c r="V25" s="247"/>
      <c r="W25" s="247"/>
      <c r="X25" s="247"/>
    </row>
    <row r="26" spans="1:24">
      <c r="A26" s="114" t="s">
        <v>379</v>
      </c>
      <c r="B26" s="218">
        <f t="shared" ca="1" si="0"/>
        <v>11</v>
      </c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</row>
    <row r="27" spans="1:24">
      <c r="A27" s="114" t="s">
        <v>380</v>
      </c>
      <c r="B27" s="218">
        <f t="shared" ca="1" si="0"/>
        <v>12</v>
      </c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</row>
    <row r="28" spans="1:24">
      <c r="A28" s="114"/>
      <c r="B28" s="218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</row>
    <row r="29" spans="1:24"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</row>
  </sheetData>
  <mergeCells count="1">
    <mergeCell ref="N25:X29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autoPict="0">
                <anchor moveWithCells="1">
                  <from>
                    <xdr:col>5</xdr:col>
                    <xdr:colOff>236220</xdr:colOff>
                    <xdr:row>14</xdr:row>
                    <xdr:rowOff>175260</xdr:rowOff>
                  </from>
                  <to>
                    <xdr:col>9</xdr:col>
                    <xdr:colOff>525780</xdr:colOff>
                    <xdr:row>16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Scroll Bar 2">
              <controlPr defaultSize="0" autoPict="0">
                <anchor moveWithCells="1">
                  <from>
                    <xdr:col>4</xdr:col>
                    <xdr:colOff>220980</xdr:colOff>
                    <xdr:row>30</xdr:row>
                    <xdr:rowOff>7620</xdr:rowOff>
                  </from>
                  <to>
                    <xdr:col>8</xdr:col>
                    <xdr:colOff>434340</xdr:colOff>
                    <xdr:row>32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1FFF-F1E6-4272-BF5F-DE28AE47703F}">
  <sheetPr codeName="Sheet3"/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D1EE-D51E-4868-B4C4-3F2DF9965271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BC28-B415-40B7-AD18-DFBD7E1D006B}">
  <dimension ref="A1"/>
  <sheetViews>
    <sheetView workbookViewId="0"/>
  </sheetViews>
  <sheetFormatPr defaultRowHeight="14.4"/>
  <sheetData/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54D6-4609-4ED9-946B-5E617C6768D2}">
  <dimension ref="D1:AC1048550"/>
  <sheetViews>
    <sheetView workbookViewId="0">
      <pane xSplit="12" ySplit="16" topLeftCell="M17" activePane="bottomRight" state="frozenSplit"/>
      <selection pane="topRight" activeCell="M1" sqref="M1"/>
      <selection pane="bottomLeft" activeCell="A17" sqref="A17"/>
      <selection pane="bottomRight" activeCell="M21" sqref="M21"/>
    </sheetView>
  </sheetViews>
  <sheetFormatPr defaultRowHeight="14.4"/>
  <sheetData>
    <row r="1" spans="4:14">
      <c r="E1" s="218" t="s">
        <v>313</v>
      </c>
      <c r="F1" s="218" t="s">
        <v>314</v>
      </c>
      <c r="G1" s="218" t="s">
        <v>315</v>
      </c>
      <c r="H1" s="218" t="s">
        <v>316</v>
      </c>
      <c r="I1" s="218" t="s">
        <v>317</v>
      </c>
      <c r="J1" s="218" t="s">
        <v>318</v>
      </c>
      <c r="K1" s="218" t="s">
        <v>319</v>
      </c>
      <c r="L1" s="218" t="s">
        <v>320</v>
      </c>
      <c r="M1" s="218" t="s">
        <v>321</v>
      </c>
      <c r="N1" s="218" t="s">
        <v>322</v>
      </c>
    </row>
    <row r="2" spans="4:14" hidden="1">
      <c r="D2" s="218" t="s">
        <v>369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4:14" hidden="1">
      <c r="D3" s="218" t="s">
        <v>370</v>
      </c>
      <c r="E3">
        <v>2</v>
      </c>
      <c r="F3">
        <v>3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</row>
    <row r="4" spans="4:14" hidden="1">
      <c r="D4" s="218" t="s">
        <v>371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</row>
    <row r="5" spans="4:14" hidden="1">
      <c r="D5" s="218" t="s">
        <v>372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</row>
    <row r="6" spans="4:14" hidden="1">
      <c r="D6" s="218" t="s">
        <v>373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</row>
    <row r="7" spans="4:14">
      <c r="D7" s="218" t="s">
        <v>374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</row>
    <row r="8" spans="4:14">
      <c r="D8" s="218" t="s">
        <v>375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</row>
    <row r="9" spans="4:14">
      <c r="D9" s="218" t="s">
        <v>376</v>
      </c>
      <c r="E9">
        <v>8</v>
      </c>
      <c r="F9">
        <v>9</v>
      </c>
      <c r="G9">
        <v>10</v>
      </c>
      <c r="H9">
        <v>11</v>
      </c>
      <c r="I9">
        <v>12</v>
      </c>
      <c r="J9">
        <v>13</v>
      </c>
      <c r="K9">
        <v>14</v>
      </c>
      <c r="L9">
        <v>15</v>
      </c>
      <c r="M9">
        <v>16</v>
      </c>
      <c r="N9">
        <v>17</v>
      </c>
    </row>
    <row r="10" spans="4:14">
      <c r="D10" s="218" t="s">
        <v>377</v>
      </c>
      <c r="E10">
        <v>9</v>
      </c>
      <c r="F10">
        <v>10</v>
      </c>
      <c r="G10">
        <v>11</v>
      </c>
      <c r="H10">
        <v>12</v>
      </c>
      <c r="I10">
        <v>13</v>
      </c>
      <c r="J10">
        <v>14</v>
      </c>
      <c r="K10">
        <v>15</v>
      </c>
      <c r="L10">
        <v>16</v>
      </c>
      <c r="M10">
        <v>17</v>
      </c>
      <c r="N10">
        <v>18</v>
      </c>
    </row>
    <row r="11" spans="4:14">
      <c r="D11" s="218" t="s">
        <v>378</v>
      </c>
      <c r="E11">
        <v>10</v>
      </c>
      <c r="F11">
        <v>11</v>
      </c>
      <c r="G11">
        <v>12</v>
      </c>
      <c r="H11">
        <v>13</v>
      </c>
      <c r="I11">
        <v>14</v>
      </c>
      <c r="J11">
        <v>15</v>
      </c>
      <c r="K11">
        <v>16</v>
      </c>
      <c r="L11">
        <v>17</v>
      </c>
      <c r="M11">
        <v>18</v>
      </c>
      <c r="N11">
        <v>19</v>
      </c>
    </row>
    <row r="12" spans="4:14">
      <c r="D12" s="218" t="s">
        <v>379</v>
      </c>
      <c r="E12">
        <v>11</v>
      </c>
      <c r="F12">
        <v>12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</row>
    <row r="13" spans="4:14">
      <c r="D13" s="218" t="s">
        <v>380</v>
      </c>
      <c r="E13">
        <v>12</v>
      </c>
      <c r="F13">
        <v>13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</row>
    <row r="17" spans="19:29">
      <c r="T17" s="218" t="s">
        <v>313</v>
      </c>
      <c r="U17" s="218" t="s">
        <v>314</v>
      </c>
      <c r="V17" s="218" t="s">
        <v>315</v>
      </c>
      <c r="W17" s="218" t="s">
        <v>316</v>
      </c>
      <c r="X17" s="218" t="s">
        <v>317</v>
      </c>
      <c r="Y17" s="218" t="s">
        <v>318</v>
      </c>
      <c r="Z17" s="218" t="s">
        <v>319</v>
      </c>
      <c r="AA17" s="218" t="s">
        <v>320</v>
      </c>
      <c r="AB17" s="218" t="s">
        <v>321</v>
      </c>
      <c r="AC17" s="218" t="s">
        <v>322</v>
      </c>
    </row>
    <row r="18" spans="19:29">
      <c r="S18" s="218" t="s">
        <v>374</v>
      </c>
      <c r="T18">
        <v>6</v>
      </c>
      <c r="U18">
        <v>7</v>
      </c>
      <c r="V18">
        <v>8</v>
      </c>
      <c r="W18">
        <v>9</v>
      </c>
      <c r="X18">
        <v>10</v>
      </c>
      <c r="Y18">
        <v>11</v>
      </c>
      <c r="Z18">
        <v>12</v>
      </c>
      <c r="AA18">
        <v>13</v>
      </c>
      <c r="AB18">
        <v>14</v>
      </c>
      <c r="AC18">
        <v>15</v>
      </c>
    </row>
    <row r="19" spans="19:29">
      <c r="S19" s="218" t="s">
        <v>375</v>
      </c>
      <c r="T19">
        <v>7</v>
      </c>
      <c r="U19">
        <v>8</v>
      </c>
      <c r="V19">
        <v>9</v>
      </c>
      <c r="W19">
        <v>10</v>
      </c>
      <c r="X19">
        <v>11</v>
      </c>
      <c r="Y19">
        <v>12</v>
      </c>
      <c r="Z19">
        <v>13</v>
      </c>
      <c r="AA19">
        <v>14</v>
      </c>
      <c r="AB19">
        <v>15</v>
      </c>
      <c r="AC19">
        <v>16</v>
      </c>
    </row>
    <row r="20" spans="19:29">
      <c r="S20" s="218" t="s">
        <v>376</v>
      </c>
      <c r="T20">
        <v>8</v>
      </c>
      <c r="U20">
        <v>9</v>
      </c>
      <c r="V20">
        <v>10</v>
      </c>
      <c r="W20">
        <v>11</v>
      </c>
      <c r="X20">
        <v>12</v>
      </c>
      <c r="Y20">
        <v>13</v>
      </c>
      <c r="Z20">
        <v>14</v>
      </c>
      <c r="AA20">
        <v>15</v>
      </c>
      <c r="AB20">
        <v>16</v>
      </c>
      <c r="AC20">
        <v>17</v>
      </c>
    </row>
    <row r="21" spans="19:29">
      <c r="S21" s="218" t="s">
        <v>377</v>
      </c>
      <c r="T21">
        <v>9</v>
      </c>
      <c r="U21">
        <v>10</v>
      </c>
      <c r="V21">
        <v>11</v>
      </c>
      <c r="W21">
        <v>12</v>
      </c>
      <c r="X21">
        <v>13</v>
      </c>
      <c r="Y21">
        <v>14</v>
      </c>
      <c r="Z21">
        <v>15</v>
      </c>
      <c r="AA21">
        <v>16</v>
      </c>
      <c r="AB21">
        <v>17</v>
      </c>
      <c r="AC21">
        <v>18</v>
      </c>
    </row>
    <row r="22" spans="19:29">
      <c r="S22" s="218" t="s">
        <v>378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  <c r="AC22">
        <v>19</v>
      </c>
    </row>
    <row r="23" spans="19:29">
      <c r="S23" s="218" t="s">
        <v>379</v>
      </c>
      <c r="T23">
        <v>11</v>
      </c>
      <c r="U23">
        <v>12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</row>
    <row r="24" spans="19:29">
      <c r="S24" s="218" t="s">
        <v>380</v>
      </c>
      <c r="T24">
        <v>12</v>
      </c>
      <c r="U24">
        <v>13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12</v>
      </c>
      <c r="AB24">
        <v>12</v>
      </c>
      <c r="AC24">
        <v>12</v>
      </c>
    </row>
    <row r="1048550" spans="4:4">
      <c r="D1048550" s="114" t="s">
        <v>154</v>
      </c>
    </row>
  </sheetData>
  <phoneticPr fontId="9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7F29-3194-4FFC-88FD-D3742522A1AA}">
  <sheetPr codeName="Sheet4"/>
  <dimension ref="A2:G17"/>
  <sheetViews>
    <sheetView workbookViewId="0">
      <selection activeCell="B11" sqref="B11:C17"/>
    </sheetView>
  </sheetViews>
  <sheetFormatPr defaultRowHeight="14.4"/>
  <sheetData>
    <row r="2" spans="1:7">
      <c r="B2" s="114" t="s">
        <v>305</v>
      </c>
      <c r="C2" s="114" t="s">
        <v>257</v>
      </c>
      <c r="D2" s="114" t="s">
        <v>259</v>
      </c>
      <c r="E2" s="114" t="s">
        <v>263</v>
      </c>
      <c r="F2" s="114" t="s">
        <v>264</v>
      </c>
      <c r="G2" s="114" t="s">
        <v>265</v>
      </c>
    </row>
    <row r="3" spans="1:7">
      <c r="A3" s="24" t="s">
        <v>61</v>
      </c>
      <c r="B3" s="24">
        <v>84</v>
      </c>
      <c r="C3" s="24">
        <v>96</v>
      </c>
      <c r="D3" s="24">
        <v>84</v>
      </c>
      <c r="E3" s="24">
        <v>86</v>
      </c>
      <c r="F3" s="24">
        <v>85</v>
      </c>
      <c r="G3" s="31">
        <v>79</v>
      </c>
    </row>
    <row r="4" spans="1:7">
      <c r="A4" s="58" t="s">
        <v>63</v>
      </c>
      <c r="B4" s="60">
        <v>86</v>
      </c>
      <c r="C4" s="60">
        <v>93</v>
      </c>
      <c r="D4" s="60">
        <v>62</v>
      </c>
      <c r="E4" s="60">
        <v>89</v>
      </c>
      <c r="F4" s="60">
        <v>86</v>
      </c>
      <c r="G4" s="60">
        <v>79</v>
      </c>
    </row>
    <row r="5" spans="1:7">
      <c r="A5" s="53" t="s">
        <v>65</v>
      </c>
      <c r="B5" s="55">
        <v>83</v>
      </c>
      <c r="C5" s="55">
        <v>90</v>
      </c>
      <c r="D5" s="55">
        <v>84</v>
      </c>
      <c r="E5" s="55">
        <v>84</v>
      </c>
      <c r="F5" s="55">
        <v>85</v>
      </c>
      <c r="G5" s="55">
        <v>72</v>
      </c>
    </row>
    <row r="6" spans="1:7">
      <c r="A6" s="58" t="s">
        <v>67</v>
      </c>
      <c r="B6" s="60">
        <v>92</v>
      </c>
      <c r="C6" s="60">
        <v>96</v>
      </c>
      <c r="D6" s="60">
        <v>83</v>
      </c>
      <c r="E6" s="60">
        <v>86</v>
      </c>
      <c r="F6" s="60">
        <v>85</v>
      </c>
      <c r="G6" s="60">
        <v>72</v>
      </c>
    </row>
    <row r="7" spans="1:7">
      <c r="A7" s="53" t="s">
        <v>69</v>
      </c>
      <c r="B7" s="55">
        <v>77</v>
      </c>
      <c r="C7" s="55">
        <v>92</v>
      </c>
      <c r="D7" s="55">
        <v>79</v>
      </c>
      <c r="E7" s="55">
        <v>80</v>
      </c>
      <c r="F7" s="55">
        <v>84</v>
      </c>
      <c r="G7" s="55">
        <v>69</v>
      </c>
    </row>
    <row r="8" spans="1:7">
      <c r="A8" s="58" t="s">
        <v>71</v>
      </c>
      <c r="B8" s="60">
        <v>85</v>
      </c>
      <c r="C8" s="60">
        <v>92</v>
      </c>
      <c r="D8" s="60">
        <v>64</v>
      </c>
      <c r="E8" s="60">
        <v>88</v>
      </c>
      <c r="F8" s="60">
        <v>89</v>
      </c>
      <c r="G8" s="60">
        <v>90</v>
      </c>
    </row>
    <row r="11" spans="1:7" ht="43.2">
      <c r="A11" s="141"/>
      <c r="B11" s="2" t="s">
        <v>293</v>
      </c>
      <c r="C11" s="2" t="s">
        <v>294</v>
      </c>
      <c r="D11" s="2" t="s">
        <v>296</v>
      </c>
      <c r="E11" s="2" t="s">
        <v>297</v>
      </c>
      <c r="F11" s="2" t="s">
        <v>346</v>
      </c>
      <c r="G11" s="2" t="s">
        <v>347</v>
      </c>
    </row>
    <row r="12" spans="1:7">
      <c r="A12" s="45" t="s">
        <v>21</v>
      </c>
      <c r="B12" s="45">
        <v>62</v>
      </c>
      <c r="C12" s="45">
        <v>45</v>
      </c>
      <c r="D12" s="45">
        <v>21</v>
      </c>
      <c r="E12" s="45"/>
      <c r="F12" s="45"/>
      <c r="G12" s="87"/>
    </row>
    <row r="13" spans="1:7">
      <c r="A13" s="4" t="s">
        <v>27</v>
      </c>
      <c r="B13" s="6">
        <v>86</v>
      </c>
      <c r="C13" s="6">
        <v>98</v>
      </c>
      <c r="D13" s="6">
        <v>88</v>
      </c>
      <c r="E13" s="6">
        <v>87</v>
      </c>
      <c r="F13" s="6">
        <v>90</v>
      </c>
      <c r="G13" s="6">
        <v>91</v>
      </c>
    </row>
    <row r="14" spans="1:7">
      <c r="A14" s="4" t="s">
        <v>29</v>
      </c>
      <c r="B14" s="6">
        <v>95</v>
      </c>
      <c r="C14" s="6">
        <v>91</v>
      </c>
      <c r="D14" s="6">
        <v>94</v>
      </c>
      <c r="E14" s="6">
        <v>88</v>
      </c>
      <c r="F14" s="6">
        <v>86</v>
      </c>
      <c r="G14" s="6">
        <v>83</v>
      </c>
    </row>
    <row r="15" spans="1:7">
      <c r="A15" s="4" t="s">
        <v>31</v>
      </c>
      <c r="B15" s="6">
        <v>95</v>
      </c>
      <c r="C15" s="6">
        <v>97</v>
      </c>
      <c r="D15" s="6">
        <v>96</v>
      </c>
      <c r="E15" s="6">
        <v>87</v>
      </c>
      <c r="F15" s="6">
        <v>84</v>
      </c>
      <c r="G15" s="6">
        <v>84</v>
      </c>
    </row>
    <row r="16" spans="1:7">
      <c r="A16" s="7" t="s">
        <v>33</v>
      </c>
      <c r="B16" s="7">
        <v>93</v>
      </c>
      <c r="C16" s="7">
        <v>92</v>
      </c>
      <c r="D16" s="7">
        <v>76</v>
      </c>
      <c r="E16" s="7">
        <v>86</v>
      </c>
      <c r="F16" s="7">
        <v>81</v>
      </c>
      <c r="G16" s="30">
        <v>83</v>
      </c>
    </row>
    <row r="17" spans="1:7">
      <c r="A17" s="9" t="s">
        <v>35</v>
      </c>
      <c r="B17" s="9">
        <v>84</v>
      </c>
      <c r="C17" s="9">
        <v>91</v>
      </c>
      <c r="D17" s="9">
        <v>79</v>
      </c>
      <c r="E17" s="9">
        <v>83</v>
      </c>
      <c r="F17" s="9">
        <v>85</v>
      </c>
      <c r="G17" s="9">
        <v>89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0A3-836E-4103-BAE4-988152D2A362}">
  <sheetPr codeName="Sheet5">
    <tabColor theme="5" tint="-0.249977111117893"/>
  </sheetPr>
  <dimension ref="A1:D135"/>
  <sheetViews>
    <sheetView topLeftCell="A21" workbookViewId="0">
      <selection activeCell="D122" sqref="D122:D135"/>
    </sheetView>
  </sheetViews>
  <sheetFormatPr defaultRowHeight="14.4"/>
  <sheetData>
    <row r="1" spans="1:4">
      <c r="A1" s="114" t="s">
        <v>289</v>
      </c>
      <c r="B1" s="114" t="s">
        <v>290</v>
      </c>
      <c r="C1" s="114" t="s">
        <v>291</v>
      </c>
      <c r="D1" s="114" t="s">
        <v>292</v>
      </c>
    </row>
    <row r="2" spans="1:4">
      <c r="A2">
        <v>2</v>
      </c>
      <c r="B2">
        <v>6</v>
      </c>
      <c r="C2">
        <v>-3</v>
      </c>
      <c r="D2">
        <f>NORMDIST(C2,A2,B2,0)</f>
        <v>4.6985312568383758E-2</v>
      </c>
    </row>
    <row r="3" spans="1:4">
      <c r="A3">
        <v>2</v>
      </c>
      <c r="B3">
        <v>6</v>
      </c>
      <c r="C3">
        <v>-2.95</v>
      </c>
      <c r="D3">
        <f t="shared" ref="D3:D66" si="0">NORMDIST(C3,A3,B3,0)</f>
        <v>4.7311092254147875E-2</v>
      </c>
    </row>
    <row r="4" spans="1:4">
      <c r="A4">
        <v>2</v>
      </c>
      <c r="B4">
        <v>6</v>
      </c>
      <c r="C4">
        <v>-2.9</v>
      </c>
      <c r="D4">
        <f t="shared" si="0"/>
        <v>4.7635822623941844E-2</v>
      </c>
    </row>
    <row r="5" spans="1:4">
      <c r="A5">
        <v>2</v>
      </c>
      <c r="B5">
        <v>6</v>
      </c>
      <c r="C5">
        <v>-2.85</v>
      </c>
      <c r="D5">
        <f t="shared" si="0"/>
        <v>4.7959451220897599E-2</v>
      </c>
    </row>
    <row r="6" spans="1:4">
      <c r="A6">
        <v>2</v>
      </c>
      <c r="B6">
        <v>6</v>
      </c>
      <c r="C6">
        <v>-2.8</v>
      </c>
      <c r="D6">
        <f t="shared" si="0"/>
        <v>4.8281925460247128E-2</v>
      </c>
    </row>
    <row r="7" spans="1:4">
      <c r="A7">
        <v>2</v>
      </c>
      <c r="B7">
        <v>6</v>
      </c>
      <c r="C7">
        <v>-2.75</v>
      </c>
      <c r="D7">
        <f t="shared" si="0"/>
        <v>4.8603192643109271E-2</v>
      </c>
    </row>
    <row r="8" spans="1:4">
      <c r="A8">
        <v>2</v>
      </c>
      <c r="B8">
        <v>6</v>
      </c>
      <c r="C8">
        <v>-2.7</v>
      </c>
      <c r="D8">
        <f t="shared" si="0"/>
        <v>4.8923199970409406E-2</v>
      </c>
    </row>
    <row r="9" spans="1:4">
      <c r="A9">
        <v>2</v>
      </c>
      <c r="B9">
        <v>6</v>
      </c>
      <c r="C9">
        <v>-2.65</v>
      </c>
      <c r="D9">
        <f t="shared" si="0"/>
        <v>4.9241894556927158E-2</v>
      </c>
    </row>
    <row r="10" spans="1:4">
      <c r="A10">
        <v>2</v>
      </c>
      <c r="B10">
        <v>6</v>
      </c>
      <c r="C10">
        <v>-2.6</v>
      </c>
      <c r="D10">
        <f t="shared" si="0"/>
        <v>4.95592234454671E-2</v>
      </c>
    </row>
    <row r="11" spans="1:4">
      <c r="A11">
        <v>2</v>
      </c>
      <c r="B11">
        <v>6</v>
      </c>
      <c r="C11">
        <v>-2.5499999999999998</v>
      </c>
      <c r="D11">
        <f t="shared" si="0"/>
        <v>4.9875133621147323E-2</v>
      </c>
    </row>
    <row r="12" spans="1:4">
      <c r="A12">
        <v>2</v>
      </c>
      <c r="B12">
        <v>6</v>
      </c>
      <c r="C12">
        <v>-2.5</v>
      </c>
      <c r="D12">
        <f t="shared" si="0"/>
        <v>5.0189572025800738E-2</v>
      </c>
    </row>
    <row r="13" spans="1:4">
      <c r="A13">
        <v>2</v>
      </c>
      <c r="B13">
        <v>6</v>
      </c>
      <c r="C13">
        <v>-2.4500000000000002</v>
      </c>
      <c r="D13">
        <f t="shared" si="0"/>
        <v>5.0502485572483588E-2</v>
      </c>
    </row>
    <row r="14" spans="1:4">
      <c r="A14">
        <v>2</v>
      </c>
      <c r="B14">
        <v>6</v>
      </c>
      <c r="C14">
        <v>-2.4</v>
      </c>
      <c r="D14">
        <f t="shared" si="0"/>
        <v>5.0813821160086189E-2</v>
      </c>
    </row>
    <row r="15" spans="1:4">
      <c r="A15">
        <v>2</v>
      </c>
      <c r="B15">
        <v>6</v>
      </c>
      <c r="C15">
        <v>-2.35</v>
      </c>
      <c r="D15">
        <f t="shared" si="0"/>
        <v>5.1123525688039996E-2</v>
      </c>
    </row>
    <row r="16" spans="1:4">
      <c r="A16">
        <v>2</v>
      </c>
      <c r="B16">
        <v>6</v>
      </c>
      <c r="C16">
        <v>-2.2999999999999998</v>
      </c>
      <c r="D16">
        <f t="shared" si="0"/>
        <v>5.1431546071115768E-2</v>
      </c>
    </row>
    <row r="17" spans="1:4">
      <c r="A17">
        <v>2</v>
      </c>
      <c r="B17">
        <v>6</v>
      </c>
      <c r="C17">
        <v>-2.25</v>
      </c>
      <c r="D17">
        <f t="shared" si="0"/>
        <v>5.1737829254307081E-2</v>
      </c>
    </row>
    <row r="18" spans="1:4">
      <c r="A18">
        <v>2</v>
      </c>
      <c r="B18">
        <v>6</v>
      </c>
      <c r="C18">
        <v>-2.2000000000000002</v>
      </c>
      <c r="D18">
        <f t="shared" si="0"/>
        <v>5.204232222779355E-2</v>
      </c>
    </row>
    <row r="19" spans="1:4">
      <c r="A19">
        <v>2</v>
      </c>
      <c r="B19">
        <v>6</v>
      </c>
      <c r="C19">
        <v>-2.15</v>
      </c>
      <c r="D19">
        <f t="shared" si="0"/>
        <v>5.2344972041977758E-2</v>
      </c>
    </row>
    <row r="20" spans="1:4">
      <c r="A20">
        <v>2</v>
      </c>
      <c r="B20">
        <v>6</v>
      </c>
      <c r="C20">
        <v>-2.1</v>
      </c>
      <c r="D20">
        <f t="shared" si="0"/>
        <v>5.2645725822590514E-2</v>
      </c>
    </row>
    <row r="21" spans="1:4">
      <c r="A21">
        <v>2</v>
      </c>
      <c r="B21">
        <v>6</v>
      </c>
      <c r="C21">
        <v>-2.0499999999999998</v>
      </c>
      <c r="D21">
        <f t="shared" si="0"/>
        <v>5.2944530785858042E-2</v>
      </c>
    </row>
    <row r="22" spans="1:4">
      <c r="A22">
        <v>2</v>
      </c>
      <c r="B22">
        <v>6</v>
      </c>
      <c r="C22">
        <v>-2</v>
      </c>
      <c r="D22">
        <f t="shared" si="0"/>
        <v>5.3241334253725368E-2</v>
      </c>
    </row>
    <row r="23" spans="1:4">
      <c r="A23">
        <v>2</v>
      </c>
      <c r="B23">
        <v>6</v>
      </c>
      <c r="C23">
        <v>-1.95</v>
      </c>
      <c r="D23">
        <f t="shared" si="0"/>
        <v>5.353608366912993E-2</v>
      </c>
    </row>
    <row r="24" spans="1:4">
      <c r="A24">
        <v>2</v>
      </c>
      <c r="B24">
        <v>6</v>
      </c>
      <c r="C24">
        <v>-1.9</v>
      </c>
      <c r="D24">
        <f t="shared" si="0"/>
        <v>5.3828726611319051E-2</v>
      </c>
    </row>
    <row r="25" spans="1:4">
      <c r="A25">
        <v>2</v>
      </c>
      <c r="B25">
        <v>6</v>
      </c>
      <c r="C25">
        <v>-1.85</v>
      </c>
      <c r="D25">
        <f t="shared" si="0"/>
        <v>5.4119210811205451E-2</v>
      </c>
    </row>
    <row r="26" spans="1:4">
      <c r="A26">
        <v>2</v>
      </c>
      <c r="B26">
        <v>6</v>
      </c>
      <c r="C26">
        <v>-1.8</v>
      </c>
      <c r="D26">
        <f t="shared" si="0"/>
        <v>5.4407484166754325E-2</v>
      </c>
    </row>
    <row r="27" spans="1:4">
      <c r="A27">
        <v>2</v>
      </c>
      <c r="B27">
        <v>6</v>
      </c>
      <c r="C27">
        <v>-1.75</v>
      </c>
      <c r="D27">
        <f t="shared" si="0"/>
        <v>5.4693494758395841E-2</v>
      </c>
    </row>
    <row r="28" spans="1:4">
      <c r="A28">
        <v>2</v>
      </c>
      <c r="B28">
        <v>6</v>
      </c>
      <c r="C28">
        <v>-1.7</v>
      </c>
      <c r="D28">
        <f t="shared" si="0"/>
        <v>5.4977190864456786E-2</v>
      </c>
    </row>
    <row r="29" spans="1:4">
      <c r="A29">
        <v>2</v>
      </c>
      <c r="B29">
        <v>6</v>
      </c>
      <c r="C29">
        <v>-1.65</v>
      </c>
      <c r="D29">
        <f t="shared" si="0"/>
        <v>5.5258520976604955E-2</v>
      </c>
    </row>
    <row r="30" spans="1:4">
      <c r="A30">
        <v>2</v>
      </c>
      <c r="B30">
        <v>6</v>
      </c>
      <c r="C30">
        <v>-1.6</v>
      </c>
      <c r="D30">
        <f t="shared" si="0"/>
        <v>5.5537433815299943E-2</v>
      </c>
    </row>
    <row r="31" spans="1:4">
      <c r="A31">
        <v>2</v>
      </c>
      <c r="B31">
        <v>6</v>
      </c>
      <c r="C31">
        <v>-1.55000000000001</v>
      </c>
      <c r="D31">
        <f t="shared" si="0"/>
        <v>5.5813878345243789E-2</v>
      </c>
    </row>
    <row r="32" spans="1:4">
      <c r="A32">
        <v>2</v>
      </c>
      <c r="B32">
        <v>6</v>
      </c>
      <c r="C32">
        <v>-1.50000000000001</v>
      </c>
      <c r="D32">
        <f t="shared" si="0"/>
        <v>5.6087803790825487E-2</v>
      </c>
    </row>
    <row r="33" spans="1:4">
      <c r="A33">
        <v>2</v>
      </c>
      <c r="B33">
        <v>6</v>
      </c>
      <c r="C33">
        <v>-1.4500000000000099</v>
      </c>
      <c r="D33">
        <f t="shared" si="0"/>
        <v>5.6359159651551853E-2</v>
      </c>
    </row>
    <row r="34" spans="1:4">
      <c r="A34">
        <v>2</v>
      </c>
      <c r="B34">
        <v>6</v>
      </c>
      <c r="C34">
        <v>-1.4000000000000099</v>
      </c>
      <c r="D34">
        <f t="shared" si="0"/>
        <v>5.6627895717459624E-2</v>
      </c>
    </row>
    <row r="35" spans="1:4">
      <c r="A35">
        <v>2</v>
      </c>
      <c r="B35">
        <v>6</v>
      </c>
      <c r="C35">
        <v>-1.3500000000000101</v>
      </c>
      <c r="D35">
        <f t="shared" si="0"/>
        <v>5.6893962084501079E-2</v>
      </c>
    </row>
    <row r="36" spans="1:4">
      <c r="A36">
        <v>2</v>
      </c>
      <c r="B36">
        <v>6</v>
      </c>
      <c r="C36">
        <v>-1.30000000000001</v>
      </c>
      <c r="D36">
        <f t="shared" si="0"/>
        <v>5.7157309169897266E-2</v>
      </c>
    </row>
    <row r="37" spans="1:4">
      <c r="A37">
        <v>2</v>
      </c>
      <c r="B37">
        <v>6</v>
      </c>
      <c r="C37">
        <v>-1.25000000000001</v>
      </c>
      <c r="D37">
        <f t="shared" si="0"/>
        <v>5.7417887727452044E-2</v>
      </c>
    </row>
    <row r="38" spans="1:4">
      <c r="A38">
        <v>2</v>
      </c>
      <c r="B38">
        <v>6</v>
      </c>
      <c r="C38">
        <v>-1.2000000000000099</v>
      </c>
      <c r="D38">
        <f t="shared" si="0"/>
        <v>5.7675648862820429E-2</v>
      </c>
    </row>
    <row r="39" spans="1:4">
      <c r="A39">
        <v>2</v>
      </c>
      <c r="B39">
        <v>6</v>
      </c>
      <c r="C39">
        <v>-1.1500000000000099</v>
      </c>
      <c r="D39">
        <f t="shared" si="0"/>
        <v>5.7930544048724629E-2</v>
      </c>
    </row>
    <row r="40" spans="1:4">
      <c r="A40">
        <v>2</v>
      </c>
      <c r="B40">
        <v>6</v>
      </c>
      <c r="C40">
        <v>-1.1000000000000101</v>
      </c>
      <c r="D40">
        <f t="shared" si="0"/>
        <v>5.8182525140111144E-2</v>
      </c>
    </row>
    <row r="41" spans="1:4">
      <c r="A41">
        <v>2</v>
      </c>
      <c r="B41">
        <v>6</v>
      </c>
      <c r="C41">
        <v>-1.05000000000001</v>
      </c>
      <c r="D41">
        <f t="shared" si="0"/>
        <v>5.8431544389242446E-2</v>
      </c>
    </row>
    <row r="42" spans="1:4">
      <c r="A42">
        <v>2</v>
      </c>
      <c r="B42">
        <v>6</v>
      </c>
      <c r="C42">
        <v>-1.00000000000001</v>
      </c>
      <c r="D42">
        <f t="shared" si="0"/>
        <v>5.8677554460716541E-2</v>
      </c>
    </row>
    <row r="43" spans="1:4">
      <c r="A43">
        <v>2</v>
      </c>
      <c r="B43">
        <v>6</v>
      </c>
      <c r="C43">
        <v>-0.95000000000000995</v>
      </c>
      <c r="D43">
        <f t="shared" si="0"/>
        <v>5.8920508446407817E-2</v>
      </c>
    </row>
    <row r="44" spans="1:4">
      <c r="A44">
        <v>2</v>
      </c>
      <c r="B44">
        <v>6</v>
      </c>
      <c r="C44">
        <v>-0.90000000000001001</v>
      </c>
      <c r="D44">
        <f t="shared" si="0"/>
        <v>5.916035988032279E-2</v>
      </c>
    </row>
    <row r="45" spans="1:4">
      <c r="A45">
        <v>2</v>
      </c>
      <c r="B45">
        <v>6</v>
      </c>
      <c r="C45">
        <v>-0.85000000000000997</v>
      </c>
      <c r="D45">
        <f t="shared" si="0"/>
        <v>5.9397062753363823E-2</v>
      </c>
    </row>
    <row r="46" spans="1:4">
      <c r="A46">
        <v>2</v>
      </c>
      <c r="B46">
        <v>6</v>
      </c>
      <c r="C46">
        <v>-0.80000000000001004</v>
      </c>
      <c r="D46">
        <f t="shared" si="0"/>
        <v>5.9630571527994773E-2</v>
      </c>
    </row>
    <row r="47" spans="1:4">
      <c r="A47">
        <v>2</v>
      </c>
      <c r="B47">
        <v>6</v>
      </c>
      <c r="C47">
        <v>-0.75000000000000999</v>
      </c>
      <c r="D47">
        <f t="shared" si="0"/>
        <v>5.9860841152801526E-2</v>
      </c>
    </row>
    <row r="48" spans="1:4">
      <c r="A48">
        <v>2</v>
      </c>
      <c r="B48">
        <v>6</v>
      </c>
      <c r="C48">
        <v>-0.70000000000000995</v>
      </c>
      <c r="D48">
        <f t="shared" si="0"/>
        <v>6.0087827076941283E-2</v>
      </c>
    </row>
    <row r="49" spans="1:4">
      <c r="A49">
        <v>2</v>
      </c>
      <c r="B49">
        <v>6</v>
      </c>
      <c r="C49">
        <v>-0.65000000000001001</v>
      </c>
      <c r="D49">
        <f t="shared" si="0"/>
        <v>6.0311485264474017E-2</v>
      </c>
    </row>
    <row r="50" spans="1:4">
      <c r="A50">
        <v>2</v>
      </c>
      <c r="B50">
        <v>6</v>
      </c>
      <c r="C50">
        <v>-0.60000000000000997</v>
      </c>
      <c r="D50">
        <f t="shared" si="0"/>
        <v>6.0531772208569624E-2</v>
      </c>
    </row>
    <row r="51" spans="1:4">
      <c r="A51">
        <v>2</v>
      </c>
      <c r="B51">
        <v>6</v>
      </c>
      <c r="C51">
        <v>-0.55000000000001004</v>
      </c>
      <c r="D51">
        <f t="shared" si="0"/>
        <v>6.0748644945584365E-2</v>
      </c>
    </row>
    <row r="52" spans="1:4">
      <c r="A52">
        <v>2</v>
      </c>
      <c r="B52">
        <v>6</v>
      </c>
      <c r="C52">
        <v>-0.50000000000000999</v>
      </c>
      <c r="D52">
        <f t="shared" si="0"/>
        <v>6.0962061069000359E-2</v>
      </c>
    </row>
    <row r="53" spans="1:4">
      <c r="A53">
        <v>2</v>
      </c>
      <c r="B53">
        <v>6</v>
      </c>
      <c r="C53">
        <v>-0.45000000000001</v>
      </c>
      <c r="D53">
        <f t="shared" si="0"/>
        <v>6.1171978743221611E-2</v>
      </c>
    </row>
    <row r="54" spans="1:4">
      <c r="A54">
        <v>2</v>
      </c>
      <c r="B54">
        <v>6</v>
      </c>
      <c r="C54">
        <v>-0.40000000000001001</v>
      </c>
      <c r="D54">
        <f t="shared" si="0"/>
        <v>6.1378356717220514E-2</v>
      </c>
    </row>
    <row r="55" spans="1:4">
      <c r="A55">
        <v>2</v>
      </c>
      <c r="B55">
        <v>6</v>
      </c>
      <c r="C55">
        <v>-0.35000000000001003</v>
      </c>
      <c r="D55">
        <f t="shared" si="0"/>
        <v>6.1581154338028403E-2</v>
      </c>
    </row>
    <row r="56" spans="1:4">
      <c r="A56">
        <v>2</v>
      </c>
      <c r="B56">
        <v>6</v>
      </c>
      <c r="C56">
        <v>-0.30000000000000998</v>
      </c>
      <c r="D56">
        <f t="shared" si="0"/>
        <v>6.1780331564064192E-2</v>
      </c>
    </row>
    <row r="57" spans="1:4">
      <c r="A57">
        <v>2</v>
      </c>
      <c r="B57">
        <v>6</v>
      </c>
      <c r="C57">
        <v>-0.25000000000000999</v>
      </c>
      <c r="D57">
        <f t="shared" si="0"/>
        <v>6.1975848978294786E-2</v>
      </c>
    </row>
    <row r="58" spans="1:4">
      <c r="A58">
        <v>2</v>
      </c>
      <c r="B58">
        <v>6</v>
      </c>
      <c r="C58">
        <v>-0.20000000000001</v>
      </c>
      <c r="D58">
        <f t="shared" si="0"/>
        <v>6.2167667801221391E-2</v>
      </c>
    </row>
    <row r="59" spans="1:4">
      <c r="A59">
        <v>2</v>
      </c>
      <c r="B59">
        <v>6</v>
      </c>
      <c r="C59">
        <v>-0.15000000000000999</v>
      </c>
      <c r="D59">
        <f t="shared" si="0"/>
        <v>6.2355749903685635E-2</v>
      </c>
    </row>
    <row r="60" spans="1:4">
      <c r="A60">
        <v>2</v>
      </c>
      <c r="B60">
        <v>6</v>
      </c>
      <c r="C60">
        <v>-0.10000000000001</v>
      </c>
      <c r="D60">
        <f t="shared" si="0"/>
        <v>6.2540057819489625E-2</v>
      </c>
    </row>
    <row r="61" spans="1:4">
      <c r="A61">
        <v>2</v>
      </c>
      <c r="B61">
        <v>6</v>
      </c>
      <c r="C61">
        <v>-5.0000000000010002E-2</v>
      </c>
      <c r="D61">
        <f t="shared" si="0"/>
        <v>6.2720554757824079E-2</v>
      </c>
    </row>
    <row r="62" spans="1:4">
      <c r="A62">
        <v>2</v>
      </c>
      <c r="B62">
        <v>6</v>
      </c>
      <c r="C62">
        <v>-1.0214051826551401E-14</v>
      </c>
      <c r="D62">
        <f t="shared" si="0"/>
        <v>6.2897204615498831E-2</v>
      </c>
    </row>
    <row r="63" spans="1:4">
      <c r="A63">
        <v>2</v>
      </c>
      <c r="B63">
        <v>6</v>
      </c>
      <c r="C63">
        <v>4.9999999999990101E-2</v>
      </c>
      <c r="D63">
        <f t="shared" si="0"/>
        <v>6.3069971988969881E-2</v>
      </c>
    </row>
    <row r="64" spans="1:4">
      <c r="A64">
        <v>2</v>
      </c>
      <c r="B64">
        <v>6</v>
      </c>
      <c r="C64">
        <v>9.9999999999989903E-2</v>
      </c>
      <c r="D64">
        <f t="shared" si="0"/>
        <v>6.323882218615752E-2</v>
      </c>
    </row>
    <row r="65" spans="1:4">
      <c r="A65">
        <v>2</v>
      </c>
      <c r="B65">
        <v>6</v>
      </c>
      <c r="C65">
        <v>0.14999999999999</v>
      </c>
      <c r="D65">
        <f t="shared" si="0"/>
        <v>6.3403721238050034E-2</v>
      </c>
    </row>
    <row r="66" spans="1:4">
      <c r="A66">
        <v>2</v>
      </c>
      <c r="B66">
        <v>6</v>
      </c>
      <c r="C66">
        <v>0.19999999999998999</v>
      </c>
      <c r="D66">
        <f t="shared" si="0"/>
        <v>6.3564635910087319E-2</v>
      </c>
    </row>
    <row r="67" spans="1:4">
      <c r="A67">
        <v>2</v>
      </c>
      <c r="B67">
        <v>6</v>
      </c>
      <c r="C67">
        <v>0.24999999999999001</v>
      </c>
      <c r="D67">
        <f t="shared" ref="D67:D130" si="1">NORMDIST(C67,A67,B67,0)</f>
        <v>6.3721533713319414E-2</v>
      </c>
    </row>
    <row r="68" spans="1:4">
      <c r="A68">
        <v>2</v>
      </c>
      <c r="B68">
        <v>6</v>
      </c>
      <c r="C68">
        <v>0.29999999999999</v>
      </c>
      <c r="D68">
        <f t="shared" si="1"/>
        <v>6.3874382915334413E-2</v>
      </c>
    </row>
    <row r="69" spans="1:4">
      <c r="A69">
        <v>2</v>
      </c>
      <c r="B69">
        <v>6</v>
      </c>
      <c r="C69">
        <v>0.34999999999998999</v>
      </c>
      <c r="D69">
        <f t="shared" si="1"/>
        <v>6.4023152550950771E-2</v>
      </c>
    </row>
    <row r="70" spans="1:4">
      <c r="A70">
        <v>2</v>
      </c>
      <c r="B70">
        <v>6</v>
      </c>
      <c r="C70">
        <v>0.39999999999998997</v>
      </c>
      <c r="D70">
        <f t="shared" si="1"/>
        <v>6.4167812432668961E-2</v>
      </c>
    </row>
    <row r="71" spans="1:4">
      <c r="A71">
        <v>2</v>
      </c>
      <c r="B71">
        <v>6</v>
      </c>
      <c r="C71">
        <v>0.44999999999999002</v>
      </c>
      <c r="D71">
        <f t="shared" si="1"/>
        <v>6.4308333160877446E-2</v>
      </c>
    </row>
    <row r="72" spans="1:4">
      <c r="A72">
        <v>2</v>
      </c>
      <c r="B72">
        <v>6</v>
      </c>
      <c r="C72">
        <v>0.49999999999999001</v>
      </c>
      <c r="D72">
        <f t="shared" si="1"/>
        <v>6.4444686133808174E-2</v>
      </c>
    </row>
    <row r="73" spans="1:4">
      <c r="A73">
        <v>2</v>
      </c>
      <c r="B73">
        <v>6</v>
      </c>
      <c r="C73">
        <v>0.54999999999999005</v>
      </c>
      <c r="D73">
        <f t="shared" si="1"/>
        <v>6.4576843557237057E-2</v>
      </c>
    </row>
    <row r="74" spans="1:4">
      <c r="A74">
        <v>2</v>
      </c>
      <c r="B74">
        <v>6</v>
      </c>
      <c r="C74">
        <v>0.59999999999998999</v>
      </c>
      <c r="D74">
        <f t="shared" si="1"/>
        <v>6.4704778453924458E-2</v>
      </c>
    </row>
    <row r="75" spans="1:4">
      <c r="A75">
        <v>2</v>
      </c>
      <c r="B75">
        <v>6</v>
      </c>
      <c r="C75">
        <v>0.64999999999999003</v>
      </c>
      <c r="D75">
        <f t="shared" si="1"/>
        <v>6.4828464672791561E-2</v>
      </c>
    </row>
    <row r="76" spans="1:4">
      <c r="A76">
        <v>2</v>
      </c>
      <c r="B76">
        <v>6</v>
      </c>
      <c r="C76">
        <v>0.69999999999998996</v>
      </c>
      <c r="D76">
        <f t="shared" si="1"/>
        <v>6.4947876897828064E-2</v>
      </c>
    </row>
    <row r="77" spans="1:4">
      <c r="A77">
        <v>2</v>
      </c>
      <c r="B77">
        <v>6</v>
      </c>
      <c r="C77">
        <v>0.74999999999999001</v>
      </c>
      <c r="D77">
        <f t="shared" si="1"/>
        <v>6.5062990656727035E-2</v>
      </c>
    </row>
    <row r="78" spans="1:4">
      <c r="A78">
        <v>2</v>
      </c>
      <c r="B78">
        <v>6</v>
      </c>
      <c r="C78">
        <v>0.79999999999999005</v>
      </c>
      <c r="D78">
        <f t="shared" si="1"/>
        <v>6.5173782329242633E-2</v>
      </c>
    </row>
    <row r="79" spans="1:4">
      <c r="A79">
        <v>2</v>
      </c>
      <c r="B79">
        <v>6</v>
      </c>
      <c r="C79">
        <v>0.84999999999998999</v>
      </c>
      <c r="D79">
        <f t="shared" si="1"/>
        <v>6.5280229155266961E-2</v>
      </c>
    </row>
    <row r="80" spans="1:4">
      <c r="A80">
        <v>2</v>
      </c>
      <c r="B80">
        <v>6</v>
      </c>
      <c r="C80">
        <v>0.89999999999999003</v>
      </c>
      <c r="D80">
        <f t="shared" si="1"/>
        <v>6.5382309242622089E-2</v>
      </c>
    </row>
    <row r="81" spans="1:4">
      <c r="A81">
        <v>2</v>
      </c>
      <c r="B81">
        <v>6</v>
      </c>
      <c r="C81">
        <v>0.94999999999998996</v>
      </c>
      <c r="D81">
        <f t="shared" si="1"/>
        <v>6.5480001574563199E-2</v>
      </c>
    </row>
    <row r="82" spans="1:4">
      <c r="A82">
        <v>2</v>
      </c>
      <c r="B82">
        <v>6</v>
      </c>
      <c r="C82">
        <v>0.99999999999999001</v>
      </c>
      <c r="D82">
        <f t="shared" si="1"/>
        <v>6.5573286016989973E-2</v>
      </c>
    </row>
    <row r="83" spans="1:4">
      <c r="A83">
        <v>2</v>
      </c>
      <c r="B83">
        <v>6</v>
      </c>
      <c r="C83">
        <v>1.0499999999999901</v>
      </c>
      <c r="D83">
        <f t="shared" si="1"/>
        <v>6.5662143325361882E-2</v>
      </c>
    </row>
    <row r="84" spans="1:4">
      <c r="A84">
        <v>2</v>
      </c>
      <c r="B84">
        <v>6</v>
      </c>
      <c r="C84">
        <v>1.0999999999999901</v>
      </c>
      <c r="D84">
        <f t="shared" si="1"/>
        <v>6.5746555151314792E-2</v>
      </c>
    </row>
    <row r="85" spans="1:4">
      <c r="A85">
        <v>2</v>
      </c>
      <c r="B85">
        <v>6</v>
      </c>
      <c r="C85">
        <v>1.1499999999999899</v>
      </c>
      <c r="D85">
        <f t="shared" si="1"/>
        <v>6.5826504048975262E-2</v>
      </c>
    </row>
    <row r="86" spans="1:4">
      <c r="A86">
        <v>2</v>
      </c>
      <c r="B86">
        <v>6</v>
      </c>
      <c r="C86">
        <v>1.19999999999999</v>
      </c>
      <c r="D86">
        <f t="shared" si="1"/>
        <v>6.5901973480969614E-2</v>
      </c>
    </row>
    <row r="87" spans="1:4">
      <c r="A87">
        <v>2</v>
      </c>
      <c r="B87">
        <v>6</v>
      </c>
      <c r="C87">
        <v>1.24999999999998</v>
      </c>
      <c r="D87">
        <f t="shared" si="1"/>
        <v>6.5972947824124883E-2</v>
      </c>
    </row>
    <row r="88" spans="1:4">
      <c r="A88">
        <v>2</v>
      </c>
      <c r="B88">
        <v>6</v>
      </c>
      <c r="C88">
        <v>1.2999999999999801</v>
      </c>
      <c r="D88">
        <f t="shared" si="1"/>
        <v>6.6039412374859163E-2</v>
      </c>
    </row>
    <row r="89" spans="1:4">
      <c r="A89">
        <v>2</v>
      </c>
      <c r="B89">
        <v>6</v>
      </c>
      <c r="C89">
        <v>1.3499999999999801</v>
      </c>
      <c r="D89">
        <f t="shared" si="1"/>
        <v>6.6101353354258E-2</v>
      </c>
    </row>
    <row r="90" spans="1:4">
      <c r="A90">
        <v>2</v>
      </c>
      <c r="B90">
        <v>6</v>
      </c>
      <c r="C90">
        <v>1.3999999999999799</v>
      </c>
      <c r="D90">
        <f t="shared" si="1"/>
        <v>6.6158757912835278E-2</v>
      </c>
    </row>
    <row r="91" spans="1:4">
      <c r="A91">
        <v>2</v>
      </c>
      <c r="B91">
        <v>6</v>
      </c>
      <c r="C91">
        <v>1.44999999999998</v>
      </c>
      <c r="D91">
        <f t="shared" si="1"/>
        <v>6.6211614134975699E-2</v>
      </c>
    </row>
    <row r="92" spans="1:4">
      <c r="A92">
        <v>2</v>
      </c>
      <c r="B92">
        <v>6</v>
      </c>
      <c r="C92">
        <v>1.49999999999998</v>
      </c>
      <c r="D92">
        <f t="shared" si="1"/>
        <v>6.6259911043056979E-2</v>
      </c>
    </row>
    <row r="93" spans="1:4">
      <c r="A93">
        <v>2</v>
      </c>
      <c r="B93">
        <v>6</v>
      </c>
      <c r="C93">
        <v>1.5499999999999801</v>
      </c>
      <c r="D93">
        <f t="shared" si="1"/>
        <v>6.6303638601249507E-2</v>
      </c>
    </row>
    <row r="94" spans="1:4">
      <c r="A94">
        <v>2</v>
      </c>
      <c r="B94">
        <v>6</v>
      </c>
      <c r="C94">
        <v>1.5999999999999801</v>
      </c>
      <c r="D94">
        <f t="shared" si="1"/>
        <v>6.6342787718992019E-2</v>
      </c>
    </row>
    <row r="95" spans="1:4">
      <c r="A95">
        <v>2</v>
      </c>
      <c r="B95">
        <v>6</v>
      </c>
      <c r="C95">
        <v>1.6499999999999799</v>
      </c>
      <c r="D95">
        <f t="shared" si="1"/>
        <v>6.6377350254141237E-2</v>
      </c>
    </row>
    <row r="96" spans="1:4">
      <c r="A96">
        <v>2</v>
      </c>
      <c r="B96">
        <v>6</v>
      </c>
      <c r="C96">
        <v>1.69999999999998</v>
      </c>
      <c r="D96">
        <f t="shared" si="1"/>
        <v>6.6407319015793997E-2</v>
      </c>
    </row>
    <row r="97" spans="1:4">
      <c r="A97">
        <v>2</v>
      </c>
      <c r="B97">
        <v>6</v>
      </c>
      <c r="C97">
        <v>1.74999999999998</v>
      </c>
      <c r="D97">
        <f t="shared" si="1"/>
        <v>6.6432687766780865E-2</v>
      </c>
    </row>
    <row r="98" spans="1:4">
      <c r="A98">
        <v>2</v>
      </c>
      <c r="B98">
        <v>6</v>
      </c>
      <c r="C98">
        <v>1.7999999999999801</v>
      </c>
      <c r="D98">
        <f t="shared" si="1"/>
        <v>6.6453451225829491E-2</v>
      </c>
    </row>
    <row r="99" spans="1:4">
      <c r="A99">
        <v>2</v>
      </c>
      <c r="B99">
        <v>6</v>
      </c>
      <c r="C99">
        <v>1.8499999999999801</v>
      </c>
      <c r="D99">
        <f t="shared" si="1"/>
        <v>6.6469605069396961E-2</v>
      </c>
    </row>
    <row r="100" spans="1:4">
      <c r="A100">
        <v>2</v>
      </c>
      <c r="B100">
        <v>6</v>
      </c>
      <c r="C100">
        <v>1.8999999999999799</v>
      </c>
      <c r="D100">
        <f t="shared" si="1"/>
        <v>6.6481145933170283E-2</v>
      </c>
    </row>
    <row r="101" spans="1:4">
      <c r="A101">
        <v>2</v>
      </c>
      <c r="B101">
        <v>6</v>
      </c>
      <c r="C101">
        <v>1.94999999999998</v>
      </c>
      <c r="D101">
        <f t="shared" si="1"/>
        <v>6.6488071413234151E-2</v>
      </c>
    </row>
    <row r="102" spans="1:4">
      <c r="A102">
        <v>2</v>
      </c>
      <c r="B102">
        <v>6</v>
      </c>
      <c r="C102">
        <v>1.99999999999998</v>
      </c>
      <c r="D102">
        <f t="shared" si="1"/>
        <v>6.6490380066905441E-2</v>
      </c>
    </row>
    <row r="103" spans="1:4">
      <c r="A103">
        <v>2</v>
      </c>
      <c r="B103">
        <v>6</v>
      </c>
      <c r="C103">
        <v>2.0499999999999798</v>
      </c>
      <c r="D103">
        <f t="shared" si="1"/>
        <v>6.6488071413234165E-2</v>
      </c>
    </row>
    <row r="104" spans="1:4">
      <c r="A104">
        <v>2</v>
      </c>
      <c r="B104">
        <v>6</v>
      </c>
      <c r="C104">
        <v>2.0999999999999801</v>
      </c>
      <c r="D104">
        <f t="shared" si="1"/>
        <v>6.6481145933170296E-2</v>
      </c>
    </row>
    <row r="105" spans="1:4">
      <c r="A105">
        <v>2</v>
      </c>
      <c r="B105">
        <v>6</v>
      </c>
      <c r="C105">
        <v>2.1499999999999799</v>
      </c>
      <c r="D105">
        <f t="shared" si="1"/>
        <v>6.6469605069396975E-2</v>
      </c>
    </row>
    <row r="106" spans="1:4">
      <c r="A106">
        <v>2</v>
      </c>
      <c r="B106">
        <v>6</v>
      </c>
      <c r="C106">
        <v>2.1999999999999802</v>
      </c>
      <c r="D106">
        <f t="shared" si="1"/>
        <v>6.6453451225829518E-2</v>
      </c>
    </row>
    <row r="107" spans="1:4">
      <c r="A107">
        <v>2</v>
      </c>
      <c r="B107">
        <v>6</v>
      </c>
      <c r="C107">
        <v>2.24999999999998</v>
      </c>
      <c r="D107">
        <f t="shared" si="1"/>
        <v>6.6432687766780893E-2</v>
      </c>
    </row>
    <row r="108" spans="1:4">
      <c r="A108">
        <v>2</v>
      </c>
      <c r="B108">
        <v>6</v>
      </c>
      <c r="C108">
        <v>2.2999999999999798</v>
      </c>
      <c r="D108">
        <f t="shared" si="1"/>
        <v>6.6407319015794025E-2</v>
      </c>
    </row>
    <row r="109" spans="1:4">
      <c r="A109">
        <v>2</v>
      </c>
      <c r="B109">
        <v>6</v>
      </c>
      <c r="C109">
        <v>2.3499999999999801</v>
      </c>
      <c r="D109">
        <f t="shared" si="1"/>
        <v>6.6377350254141251E-2</v>
      </c>
    </row>
    <row r="110" spans="1:4">
      <c r="A110">
        <v>2</v>
      </c>
      <c r="B110">
        <v>6</v>
      </c>
      <c r="C110">
        <v>2.3999999999999799</v>
      </c>
      <c r="D110">
        <f t="shared" si="1"/>
        <v>6.6342787718992047E-2</v>
      </c>
    </row>
    <row r="111" spans="1:4">
      <c r="A111">
        <v>2</v>
      </c>
      <c r="B111">
        <v>6</v>
      </c>
      <c r="C111">
        <v>2.4499999999999802</v>
      </c>
      <c r="D111">
        <f t="shared" si="1"/>
        <v>6.6303638601249534E-2</v>
      </c>
    </row>
    <row r="112" spans="1:4">
      <c r="A112">
        <v>2</v>
      </c>
      <c r="B112">
        <v>6</v>
      </c>
      <c r="C112">
        <v>2.49999999999998</v>
      </c>
      <c r="D112">
        <f t="shared" si="1"/>
        <v>6.6259911043057021E-2</v>
      </c>
    </row>
    <row r="113" spans="1:4">
      <c r="A113">
        <v>2</v>
      </c>
      <c r="B113">
        <v>6</v>
      </c>
      <c r="C113">
        <v>2.5499999999999798</v>
      </c>
      <c r="D113">
        <f t="shared" si="1"/>
        <v>6.6211614134975741E-2</v>
      </c>
    </row>
    <row r="114" spans="1:4">
      <c r="A114">
        <v>2</v>
      </c>
      <c r="B114">
        <v>6</v>
      </c>
      <c r="C114">
        <v>2.5999999999999801</v>
      </c>
      <c r="D114">
        <f t="shared" si="1"/>
        <v>6.615875791283532E-2</v>
      </c>
    </row>
    <row r="115" spans="1:4">
      <c r="A115">
        <v>2</v>
      </c>
      <c r="B115">
        <v>6</v>
      </c>
      <c r="C115">
        <v>2.6499999999999799</v>
      </c>
      <c r="D115">
        <f t="shared" si="1"/>
        <v>6.6101353354258055E-2</v>
      </c>
    </row>
    <row r="116" spans="1:4">
      <c r="A116">
        <v>2</v>
      </c>
      <c r="B116">
        <v>6</v>
      </c>
      <c r="C116">
        <v>2.6999999999999802</v>
      </c>
      <c r="D116">
        <f t="shared" si="1"/>
        <v>6.6039412374859219E-2</v>
      </c>
    </row>
    <row r="117" spans="1:4">
      <c r="A117">
        <v>2</v>
      </c>
      <c r="B117">
        <v>6</v>
      </c>
      <c r="C117">
        <v>2.74999999999998</v>
      </c>
      <c r="D117">
        <f t="shared" si="1"/>
        <v>6.5972947824124953E-2</v>
      </c>
    </row>
    <row r="118" spans="1:4">
      <c r="A118">
        <v>2</v>
      </c>
      <c r="B118">
        <v>6</v>
      </c>
      <c r="C118">
        <v>2.7999999999999798</v>
      </c>
      <c r="D118">
        <f t="shared" si="1"/>
        <v>6.5901973480969656E-2</v>
      </c>
    </row>
    <row r="119" spans="1:4">
      <c r="A119">
        <v>2</v>
      </c>
      <c r="B119">
        <v>6</v>
      </c>
      <c r="C119">
        <v>2.8499999999999801</v>
      </c>
      <c r="D119">
        <f t="shared" si="1"/>
        <v>6.5826504048975318E-2</v>
      </c>
    </row>
    <row r="120" spans="1:4">
      <c r="A120">
        <v>2</v>
      </c>
      <c r="B120">
        <v>6</v>
      </c>
      <c r="C120">
        <v>2.8999999999999799</v>
      </c>
      <c r="D120">
        <f t="shared" si="1"/>
        <v>6.5746555151314848E-2</v>
      </c>
    </row>
    <row r="121" spans="1:4">
      <c r="A121">
        <v>2</v>
      </c>
      <c r="B121">
        <v>6</v>
      </c>
      <c r="C121">
        <v>2.9499999999999802</v>
      </c>
      <c r="D121">
        <f t="shared" si="1"/>
        <v>6.5662143325361924E-2</v>
      </c>
    </row>
    <row r="122" spans="1:4">
      <c r="A122">
        <v>2</v>
      </c>
      <c r="B122">
        <v>6</v>
      </c>
      <c r="C122">
        <v>2.99999999999998</v>
      </c>
      <c r="D122">
        <f t="shared" si="1"/>
        <v>6.5573286016990029E-2</v>
      </c>
    </row>
    <row r="123" spans="1:4">
      <c r="A123">
        <v>2</v>
      </c>
      <c r="B123">
        <v>6</v>
      </c>
      <c r="C123">
        <v>3.0499999999999798</v>
      </c>
      <c r="D123">
        <f t="shared" si="1"/>
        <v>6.5480001574563254E-2</v>
      </c>
    </row>
    <row r="124" spans="1:4">
      <c r="A124">
        <v>2</v>
      </c>
      <c r="B124">
        <v>6</v>
      </c>
      <c r="C124">
        <v>3.0999999999999801</v>
      </c>
      <c r="D124">
        <f t="shared" si="1"/>
        <v>6.5382309242622144E-2</v>
      </c>
    </row>
    <row r="125" spans="1:4">
      <c r="A125">
        <v>2</v>
      </c>
      <c r="B125">
        <v>6</v>
      </c>
      <c r="C125">
        <v>3.1499999999999799</v>
      </c>
      <c r="D125">
        <f t="shared" si="1"/>
        <v>6.5280229155267031E-2</v>
      </c>
    </row>
    <row r="126" spans="1:4">
      <c r="A126">
        <v>2</v>
      </c>
      <c r="B126">
        <v>6</v>
      </c>
      <c r="C126">
        <v>3.1999999999999802</v>
      </c>
      <c r="D126">
        <f t="shared" si="1"/>
        <v>6.5173782329242688E-2</v>
      </c>
    </row>
    <row r="127" spans="1:4">
      <c r="A127">
        <v>2</v>
      </c>
      <c r="B127">
        <v>6</v>
      </c>
      <c r="C127">
        <v>3.24999999999998</v>
      </c>
      <c r="D127">
        <f t="shared" si="1"/>
        <v>6.5062990656727104E-2</v>
      </c>
    </row>
    <row r="128" spans="1:4">
      <c r="A128">
        <v>2</v>
      </c>
      <c r="B128">
        <v>6</v>
      </c>
      <c r="C128">
        <v>3.2999999999999798</v>
      </c>
      <c r="D128">
        <f t="shared" si="1"/>
        <v>6.4947876897828147E-2</v>
      </c>
    </row>
    <row r="129" spans="1:4">
      <c r="A129">
        <v>2</v>
      </c>
      <c r="B129">
        <v>6</v>
      </c>
      <c r="C129">
        <v>3.3499999999999801</v>
      </c>
      <c r="D129">
        <f t="shared" si="1"/>
        <v>6.4828464672791616E-2</v>
      </c>
    </row>
    <row r="130" spans="1:4">
      <c r="A130">
        <v>2</v>
      </c>
      <c r="B130">
        <v>6</v>
      </c>
      <c r="C130">
        <v>3.3999999999999799</v>
      </c>
      <c r="D130">
        <f t="shared" si="1"/>
        <v>6.4704778453924527E-2</v>
      </c>
    </row>
    <row r="131" spans="1:4">
      <c r="A131">
        <v>2</v>
      </c>
      <c r="B131">
        <v>6</v>
      </c>
      <c r="C131">
        <v>3.4499999999999802</v>
      </c>
      <c r="D131">
        <f t="shared" ref="D131:D135" si="2">NORMDIST(C131,A131,B131,0)</f>
        <v>6.457684355723714E-2</v>
      </c>
    </row>
    <row r="132" spans="1:4">
      <c r="A132">
        <v>2</v>
      </c>
      <c r="B132">
        <v>6</v>
      </c>
      <c r="C132">
        <v>3.49999999999998</v>
      </c>
      <c r="D132">
        <f t="shared" si="2"/>
        <v>6.4444686133808257E-2</v>
      </c>
    </row>
    <row r="133" spans="1:4">
      <c r="A133">
        <v>2</v>
      </c>
      <c r="B133">
        <v>6</v>
      </c>
      <c r="C133">
        <v>3.5499999999999798</v>
      </c>
      <c r="D133">
        <f t="shared" si="2"/>
        <v>6.4308333160877515E-2</v>
      </c>
    </row>
    <row r="134" spans="1:4">
      <c r="A134">
        <v>2</v>
      </c>
      <c r="B134">
        <v>6</v>
      </c>
      <c r="C134">
        <v>3.5999999999999801</v>
      </c>
      <c r="D134">
        <f t="shared" si="2"/>
        <v>6.4167812432669044E-2</v>
      </c>
    </row>
    <row r="135" spans="1:4">
      <c r="A135">
        <v>2</v>
      </c>
      <c r="B135">
        <v>6</v>
      </c>
      <c r="C135">
        <v>3.6499999999999799</v>
      </c>
      <c r="D135">
        <f t="shared" si="2"/>
        <v>6.4023152550950854E-2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7"/>
  </sheetPr>
  <dimension ref="A1:AK155"/>
  <sheetViews>
    <sheetView zoomScaleNormal="100" workbookViewId="0">
      <selection activeCell="K118" sqref="K118"/>
    </sheetView>
  </sheetViews>
  <sheetFormatPr defaultColWidth="8.88671875" defaultRowHeight="14.4"/>
  <cols>
    <col min="17" max="17" width="9.6640625"/>
  </cols>
  <sheetData>
    <row r="1" spans="1:31" ht="14.4" customHeight="1">
      <c r="A1" s="232" t="s">
        <v>0</v>
      </c>
      <c r="B1" s="232" t="s">
        <v>1</v>
      </c>
      <c r="C1" s="232" t="s">
        <v>2</v>
      </c>
      <c r="D1" s="232" t="s">
        <v>3</v>
      </c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7"/>
      <c r="Q1" s="232" t="s">
        <v>4</v>
      </c>
      <c r="R1" s="232" t="s">
        <v>5</v>
      </c>
      <c r="S1" s="232" t="s">
        <v>6</v>
      </c>
      <c r="T1" s="114" t="s">
        <v>174</v>
      </c>
      <c r="U1" s="114" t="s">
        <v>175</v>
      </c>
    </row>
    <row r="2" spans="1:31" ht="86.4">
      <c r="A2" s="233"/>
      <c r="B2" s="233"/>
      <c r="C2" s="233"/>
      <c r="D2" s="233"/>
      <c r="E2" s="115" t="s">
        <v>7</v>
      </c>
      <c r="F2" s="115" t="s">
        <v>8</v>
      </c>
      <c r="G2" s="115" t="s">
        <v>9</v>
      </c>
      <c r="H2" s="115" t="s">
        <v>10</v>
      </c>
      <c r="I2" s="115" t="s">
        <v>11</v>
      </c>
      <c r="J2" s="115" t="s">
        <v>12</v>
      </c>
      <c r="K2" s="115" t="s">
        <v>13</v>
      </c>
      <c r="L2" s="115" t="s">
        <v>14</v>
      </c>
      <c r="M2" s="115" t="s">
        <v>15</v>
      </c>
      <c r="N2" s="115" t="s">
        <v>16</v>
      </c>
      <c r="O2" s="115" t="s">
        <v>17</v>
      </c>
      <c r="P2" s="115" t="s">
        <v>18</v>
      </c>
      <c r="Q2" s="233"/>
      <c r="R2" s="233"/>
      <c r="S2" s="233"/>
      <c r="T2" s="114" t="s">
        <v>174</v>
      </c>
      <c r="U2" s="114" t="s">
        <v>173</v>
      </c>
      <c r="V2" s="195" t="s">
        <v>286</v>
      </c>
      <c r="W2" s="196" t="s">
        <v>287</v>
      </c>
    </row>
    <row r="3" spans="1:31" ht="21.6">
      <c r="A3" s="116">
        <v>1</v>
      </c>
      <c r="B3" s="117" t="s">
        <v>25</v>
      </c>
      <c r="C3" s="118" t="s">
        <v>26</v>
      </c>
      <c r="D3" s="117" t="s">
        <v>27</v>
      </c>
      <c r="E3" s="119">
        <v>86</v>
      </c>
      <c r="F3" s="119">
        <v>98</v>
      </c>
      <c r="G3" s="119">
        <v>88</v>
      </c>
      <c r="H3" s="119">
        <v>87</v>
      </c>
      <c r="I3" s="119">
        <v>90</v>
      </c>
      <c r="J3" s="119">
        <v>91</v>
      </c>
      <c r="K3" s="119">
        <v>87</v>
      </c>
      <c r="L3" s="119">
        <v>94</v>
      </c>
      <c r="M3" s="119">
        <v>88</v>
      </c>
      <c r="N3" s="119">
        <v>82</v>
      </c>
      <c r="O3" s="119">
        <v>81</v>
      </c>
      <c r="P3" s="119">
        <v>90</v>
      </c>
      <c r="Q3" s="118">
        <f>SUM(E3,F3,G3,H3,I3,J3,K3,L3,M3,N3,O3,P3)</f>
        <v>1062</v>
      </c>
      <c r="R3" s="120">
        <f>Q3/12</f>
        <v>88.5</v>
      </c>
      <c r="S3" s="120">
        <f>(E3*3+F3*1+G3*4+H3*4+I3*6+J3*3+K3*1+L3*4+M3*3+N3*6+O3*3+P3*1)/39</f>
        <v>87.717948717948715</v>
      </c>
      <c r="T3" s="121" t="s">
        <v>150</v>
      </c>
      <c r="U3">
        <v>1</v>
      </c>
      <c r="V3" t="str">
        <f>IF(S3&gt;85,"优秀",“良好”)</f>
        <v>优秀</v>
      </c>
      <c r="W3" s="114" t="e">
        <f>COUNTIF(#REF!,"&gt;85")</f>
        <v>#REF!</v>
      </c>
    </row>
    <row r="4" spans="1:3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U4">
        <v>1.5</v>
      </c>
      <c r="W4" s="114">
        <f t="shared" ref="W4:W5" si="0">COUNTIF(S1:S17,"&gt;85")</f>
        <v>7</v>
      </c>
    </row>
    <row r="5" spans="1:31" ht="21.6">
      <c r="A5" s="116">
        <v>2</v>
      </c>
      <c r="B5" s="117" t="s">
        <v>28</v>
      </c>
      <c r="C5" s="118" t="s">
        <v>26</v>
      </c>
      <c r="D5" s="117" t="s">
        <v>29</v>
      </c>
      <c r="E5" s="119">
        <v>95</v>
      </c>
      <c r="F5" s="119">
        <v>91</v>
      </c>
      <c r="G5" s="119">
        <v>94</v>
      </c>
      <c r="H5" s="119">
        <v>88</v>
      </c>
      <c r="I5" s="119">
        <v>86</v>
      </c>
      <c r="J5" s="119">
        <v>83</v>
      </c>
      <c r="K5" s="119">
        <v>87</v>
      </c>
      <c r="L5" s="119">
        <v>87</v>
      </c>
      <c r="M5" s="119">
        <v>84</v>
      </c>
      <c r="N5" s="119">
        <v>76</v>
      </c>
      <c r="O5" s="119">
        <v>83</v>
      </c>
      <c r="P5" s="119">
        <v>97</v>
      </c>
      <c r="Q5" s="118">
        <f>SUM(E5,F5,G5,H5,I5,J5,K5,L5,M5,N5,O5,P5)</f>
        <v>1051</v>
      </c>
      <c r="R5" s="120">
        <f>Q5/12</f>
        <v>87.583333333333329</v>
      </c>
      <c r="S5" s="120">
        <f>(E5*3+F5*1+G5*4+H5*4+I5*6+J5*3+K5*1+L5*4+M5*3+N5*6+O5*3+P5*1)/39</f>
        <v>86.102564102564102</v>
      </c>
      <c r="T5" s="121" t="s">
        <v>151</v>
      </c>
      <c r="U5">
        <v>2</v>
      </c>
      <c r="V5" t="str">
        <f>IF(S5&gt;85,"优秀",“良好”)</f>
        <v>优秀</v>
      </c>
      <c r="W5" s="114">
        <f t="shared" si="0"/>
        <v>7</v>
      </c>
    </row>
    <row r="6" spans="1:31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U6">
        <v>2.5</v>
      </c>
      <c r="W6" s="114">
        <f>COUNTIF(S3:S19,"&gt;85")</f>
        <v>7</v>
      </c>
    </row>
    <row r="7" spans="1:31" ht="21.6">
      <c r="A7" s="116">
        <v>3</v>
      </c>
      <c r="B7" s="117" t="s">
        <v>30</v>
      </c>
      <c r="C7" s="118" t="s">
        <v>26</v>
      </c>
      <c r="D7" s="117" t="s">
        <v>31</v>
      </c>
      <c r="E7" s="119">
        <v>95</v>
      </c>
      <c r="F7" s="119">
        <v>97</v>
      </c>
      <c r="G7" s="119">
        <v>96</v>
      </c>
      <c r="H7" s="119">
        <v>87</v>
      </c>
      <c r="I7" s="119">
        <v>84</v>
      </c>
      <c r="J7" s="119">
        <v>84</v>
      </c>
      <c r="K7" s="119">
        <v>85</v>
      </c>
      <c r="L7" s="119">
        <v>93</v>
      </c>
      <c r="M7" s="119">
        <v>81</v>
      </c>
      <c r="N7" s="119">
        <v>73</v>
      </c>
      <c r="O7" s="119">
        <v>84</v>
      </c>
      <c r="P7" s="119">
        <v>92</v>
      </c>
      <c r="Q7" s="118">
        <f>SUM(E7,F7,G7,H7,I7,J7,K7,L7,M7,N7,O7,P7)</f>
        <v>1051</v>
      </c>
      <c r="R7" s="120">
        <f>Q7/12</f>
        <v>87.583333333333329</v>
      </c>
      <c r="S7" s="120">
        <f>(E7*3+F7*1+G7*4+H7*4+I7*6+J7*3+K7*1+L7*4+M7*3+N7*6+O7*3+P7*1)/39</f>
        <v>85.948717948717942</v>
      </c>
      <c r="T7" s="121" t="s">
        <v>150</v>
      </c>
      <c r="U7">
        <v>3</v>
      </c>
      <c r="V7" t="str">
        <f>IF(S7&gt;85,"优秀",“良好”)</f>
        <v>优秀</v>
      </c>
    </row>
    <row r="8" spans="1:3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U8">
        <v>3.5</v>
      </c>
      <c r="Y8">
        <v>2</v>
      </c>
      <c r="Z8">
        <v>2</v>
      </c>
    </row>
    <row r="9" spans="1:31" ht="21.6">
      <c r="A9" s="116">
        <v>4</v>
      </c>
      <c r="B9" s="154" t="s">
        <v>32</v>
      </c>
      <c r="C9" s="157" t="s">
        <v>26</v>
      </c>
      <c r="D9" s="159" t="s">
        <v>33</v>
      </c>
      <c r="E9" s="159">
        <v>93</v>
      </c>
      <c r="F9" s="159">
        <v>92</v>
      </c>
      <c r="G9" s="159">
        <v>76</v>
      </c>
      <c r="H9" s="159">
        <v>86</v>
      </c>
      <c r="I9" s="159">
        <v>81</v>
      </c>
      <c r="J9" s="126">
        <v>83</v>
      </c>
      <c r="K9" s="126">
        <v>87</v>
      </c>
      <c r="L9" s="126">
        <v>90</v>
      </c>
      <c r="M9" s="126">
        <v>85</v>
      </c>
      <c r="N9" s="126">
        <v>91</v>
      </c>
      <c r="O9" s="126">
        <v>88</v>
      </c>
      <c r="P9" s="126">
        <v>93</v>
      </c>
      <c r="Q9" s="157">
        <f>SUM(E9,F9,G9,H9,I9,J9,K9,L9,M9,N9,O9,P9)</f>
        <v>1045</v>
      </c>
      <c r="R9" s="162">
        <f>Q9/12</f>
        <v>87.083333333333329</v>
      </c>
      <c r="S9" s="162">
        <f>(E9*3+F9*1+G9*4+H9*4+I9*6+J9*3+K9*1+L9*4+M9*3+N9*3+O9*3+P9*1)/36</f>
        <v>85.722222222222229</v>
      </c>
      <c r="T9" s="121" t="s">
        <v>151</v>
      </c>
      <c r="U9">
        <v>4</v>
      </c>
      <c r="V9" t="str">
        <f>IF(S9&gt;85,"优秀",“良好”)</f>
        <v>优秀</v>
      </c>
      <c r="Y9">
        <v>2</v>
      </c>
      <c r="Z9">
        <v>0</v>
      </c>
    </row>
    <row r="10" spans="1:31" s="1" customFormat="1">
      <c r="A10" s="136"/>
      <c r="B10" s="137"/>
      <c r="C10" s="137"/>
      <c r="D10" s="136"/>
      <c r="E10" s="136"/>
      <c r="F10" s="136"/>
      <c r="G10" s="136"/>
      <c r="H10" s="136"/>
      <c r="I10" s="136"/>
      <c r="J10" s="140"/>
      <c r="K10" s="140"/>
      <c r="L10" s="140"/>
      <c r="M10" s="140"/>
      <c r="N10" s="140"/>
      <c r="O10" s="140"/>
      <c r="P10" s="140"/>
      <c r="Q10" s="137"/>
      <c r="R10" s="137"/>
      <c r="S10" s="137"/>
      <c r="T10"/>
      <c r="U10">
        <v>4.5</v>
      </c>
      <c r="V10"/>
      <c r="Y10">
        <v>2</v>
      </c>
      <c r="Z10">
        <v>-2</v>
      </c>
    </row>
    <row r="11" spans="1:31" s="1" customFormat="1" ht="21.6">
      <c r="A11" s="116">
        <v>5</v>
      </c>
      <c r="B11" s="155" t="s">
        <v>34</v>
      </c>
      <c r="C11" s="158" t="s">
        <v>20</v>
      </c>
      <c r="D11" s="160" t="s">
        <v>35</v>
      </c>
      <c r="E11" s="160">
        <v>84</v>
      </c>
      <c r="F11" s="160">
        <v>91</v>
      </c>
      <c r="G11" s="160">
        <v>79</v>
      </c>
      <c r="H11" s="160">
        <v>83</v>
      </c>
      <c r="I11" s="160">
        <v>85</v>
      </c>
      <c r="J11" s="161">
        <v>89</v>
      </c>
      <c r="K11" s="161">
        <v>88</v>
      </c>
      <c r="L11" s="161">
        <v>94</v>
      </c>
      <c r="M11" s="161">
        <v>83</v>
      </c>
      <c r="N11" s="161">
        <v>80</v>
      </c>
      <c r="O11" s="161">
        <v>90</v>
      </c>
      <c r="P11" s="161">
        <v>88</v>
      </c>
      <c r="Q11" s="158">
        <f>SUM(E11,F11,G11,H11,I11,J11,K11,L11,M11,N11,O11,P11)</f>
        <v>1034</v>
      </c>
      <c r="R11" s="158">
        <f>Q11/12</f>
        <v>86.166666666666671</v>
      </c>
      <c r="S11" s="158">
        <f>(E11*3+F11*1+G11*4+H11*4+I11*6+J11*3+K11*1+L11*4+M11*3+N11*3+O11*3+P11*1)/36</f>
        <v>85.527777777777771</v>
      </c>
      <c r="T11" s="121" t="s">
        <v>151</v>
      </c>
      <c r="U11">
        <v>5</v>
      </c>
      <c r="V11" t="str">
        <f>IF(S11&gt;85,"优秀",“良好”)</f>
        <v>优秀</v>
      </c>
      <c r="Y11">
        <v>2</v>
      </c>
      <c r="Z11">
        <v>-4</v>
      </c>
    </row>
    <row r="12" spans="1:31" ht="43.2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U12">
        <v>5.5</v>
      </c>
      <c r="W12" s="197" t="s">
        <v>288</v>
      </c>
      <c r="Y12" s="1"/>
      <c r="Z12">
        <v>-10</v>
      </c>
    </row>
    <row r="13" spans="1:31" ht="21.6">
      <c r="A13" s="116">
        <v>6</v>
      </c>
      <c r="B13" s="124" t="s">
        <v>36</v>
      </c>
      <c r="C13" s="125" t="s">
        <v>26</v>
      </c>
      <c r="D13" s="124" t="s">
        <v>37</v>
      </c>
      <c r="E13" s="126">
        <v>96</v>
      </c>
      <c r="F13" s="126">
        <v>93</v>
      </c>
      <c r="G13" s="126">
        <v>84</v>
      </c>
      <c r="H13" s="126">
        <v>86</v>
      </c>
      <c r="I13" s="126">
        <v>86</v>
      </c>
      <c r="J13" s="126">
        <v>82</v>
      </c>
      <c r="K13" s="126">
        <v>85</v>
      </c>
      <c r="L13" s="126">
        <v>91</v>
      </c>
      <c r="M13" s="126">
        <v>83</v>
      </c>
      <c r="N13" s="126">
        <v>77</v>
      </c>
      <c r="O13" s="126">
        <v>82</v>
      </c>
      <c r="P13" s="126">
        <v>98</v>
      </c>
      <c r="Q13" s="125">
        <f>SUM(E13,F13,G13,H13,I13,J13,K13,L13,M13,N13,O13,P13)</f>
        <v>1043</v>
      </c>
      <c r="R13" s="127">
        <f>Q13/12</f>
        <v>86.916666666666671</v>
      </c>
      <c r="S13" s="127">
        <f>(E13*3+F13*1+G13*4+H13*4+I13*6+J13*3+K13*1+L13*4+M13*3+N13*6+O13*3+P13*1)/39</f>
        <v>85.307692307692307</v>
      </c>
      <c r="T13" s="121" t="s">
        <v>150</v>
      </c>
      <c r="U13">
        <v>6</v>
      </c>
      <c r="V13" t="str">
        <f>IF(S13&gt;85,"优秀","良好")</f>
        <v>优秀</v>
      </c>
      <c r="W13">
        <f>COUNTIFS(S3:S31,"&gt;84",S3:S31,"&lt;85")</f>
        <v>2</v>
      </c>
      <c r="Y13" s="1"/>
    </row>
    <row r="14" spans="1:31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U14">
        <v>6.5</v>
      </c>
      <c r="V14" t="str">
        <f t="shared" ref="V14:V26" si="1">IF(S14&gt;85,"优秀","良好")</f>
        <v>良好</v>
      </c>
    </row>
    <row r="15" spans="1:31" ht="21.6">
      <c r="A15" s="116">
        <v>7</v>
      </c>
      <c r="B15" s="138" t="s">
        <v>42</v>
      </c>
      <c r="C15" s="139" t="s">
        <v>20</v>
      </c>
      <c r="D15" s="138" t="s">
        <v>43</v>
      </c>
      <c r="E15" s="138">
        <v>89</v>
      </c>
      <c r="F15" s="138">
        <v>91</v>
      </c>
      <c r="G15" s="138">
        <v>74</v>
      </c>
      <c r="H15" s="138">
        <v>84</v>
      </c>
      <c r="I15" s="138">
        <v>78</v>
      </c>
      <c r="J15" s="138">
        <v>89</v>
      </c>
      <c r="K15" s="138">
        <v>87</v>
      </c>
      <c r="L15" s="138">
        <v>90</v>
      </c>
      <c r="M15" s="138">
        <v>89</v>
      </c>
      <c r="N15" s="138">
        <v>86</v>
      </c>
      <c r="O15" s="138">
        <v>92</v>
      </c>
      <c r="P15" s="138">
        <v>88</v>
      </c>
      <c r="Q15" s="139">
        <f>SUM(E15,F15,G15,H15,I15,J15,K15,L15,M15,N15,O15,P15)</f>
        <v>1037</v>
      </c>
      <c r="R15" s="139">
        <f>Q15/12</f>
        <v>86.416666666666671</v>
      </c>
      <c r="S15" s="139">
        <f>(E15*3+F15*1+G15*4+H15*4+I15*6+J15*3+K15*1+L15*4+M15*3+N15*3+O15*3+P15*1)/36</f>
        <v>85.027777777777771</v>
      </c>
      <c r="T15" s="121" t="s">
        <v>152</v>
      </c>
      <c r="U15">
        <v>7</v>
      </c>
      <c r="V15" t="str">
        <f t="shared" si="1"/>
        <v>优秀</v>
      </c>
      <c r="Y15" s="173"/>
      <c r="Z15" s="173"/>
      <c r="AA15" s="173"/>
      <c r="AD15" s="182"/>
      <c r="AE15" s="183"/>
    </row>
    <row r="16" spans="1:31">
      <c r="A16" s="136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U16">
        <v>7.5</v>
      </c>
      <c r="V16" t="str">
        <f t="shared" si="1"/>
        <v>良好</v>
      </c>
      <c r="Y16" s="173"/>
      <c r="Z16" s="173"/>
      <c r="AA16" s="173"/>
      <c r="AD16" s="184"/>
      <c r="AE16" s="185"/>
    </row>
    <row r="17" spans="1:31" ht="21.6">
      <c r="A17" s="116">
        <v>8</v>
      </c>
      <c r="B17" s="138" t="s">
        <v>44</v>
      </c>
      <c r="C17" s="139" t="s">
        <v>20</v>
      </c>
      <c r="D17" s="138" t="s">
        <v>45</v>
      </c>
      <c r="E17" s="138">
        <v>97</v>
      </c>
      <c r="F17" s="138">
        <v>93</v>
      </c>
      <c r="G17" s="138">
        <v>87</v>
      </c>
      <c r="H17" s="138">
        <v>89</v>
      </c>
      <c r="I17" s="138">
        <v>80</v>
      </c>
      <c r="J17" s="138">
        <v>81</v>
      </c>
      <c r="K17" s="138">
        <v>90</v>
      </c>
      <c r="L17" s="138">
        <v>79</v>
      </c>
      <c r="M17" s="138">
        <v>84</v>
      </c>
      <c r="N17" s="138">
        <v>67</v>
      </c>
      <c r="O17" s="138">
        <v>91</v>
      </c>
      <c r="P17" s="138">
        <v>90</v>
      </c>
      <c r="Q17" s="139" t="e">
        <f>SUM(E17,F17,#REF!,H17,I17,J17,K17,L17,M17,N17,O17,P17)</f>
        <v>#REF!</v>
      </c>
      <c r="R17" s="139" t="e">
        <f>Q17/12</f>
        <v>#REF!</v>
      </c>
      <c r="S17" s="139">
        <f>(E17*3+F17*1+G17*4+H17*4+I17*6+J17*3+K17*1+L17*4+M17*3+N17*3+O17*3+P17*1)/36</f>
        <v>84.25</v>
      </c>
      <c r="T17" s="121" t="s">
        <v>152</v>
      </c>
      <c r="U17">
        <v>8</v>
      </c>
      <c r="V17" t="str">
        <f t="shared" si="1"/>
        <v>良好</v>
      </c>
      <c r="Y17" s="173"/>
      <c r="Z17" s="173"/>
      <c r="AA17" s="173"/>
      <c r="AD17" s="184"/>
      <c r="AE17" s="185"/>
    </row>
    <row r="18" spans="1:31">
      <c r="B18" s="164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65"/>
      <c r="U18">
        <v>8.5</v>
      </c>
      <c r="V18" t="str">
        <f t="shared" si="1"/>
        <v>良好</v>
      </c>
      <c r="Y18" s="173"/>
      <c r="Z18" s="173"/>
      <c r="AA18" s="173"/>
      <c r="AD18" s="186"/>
      <c r="AE18" s="187"/>
    </row>
    <row r="19" spans="1:31" ht="21.6">
      <c r="A19" s="163">
        <v>9</v>
      </c>
      <c r="B19" s="166" t="s">
        <v>46</v>
      </c>
      <c r="C19" s="122" t="s">
        <v>26</v>
      </c>
      <c r="D19" s="131" t="s">
        <v>47</v>
      </c>
      <c r="E19" s="132">
        <v>95</v>
      </c>
      <c r="F19" s="132">
        <v>91</v>
      </c>
      <c r="G19" s="132">
        <v>87</v>
      </c>
      <c r="H19" s="132">
        <v>85</v>
      </c>
      <c r="I19" s="132">
        <v>85</v>
      </c>
      <c r="J19" s="132">
        <v>76</v>
      </c>
      <c r="K19" s="132">
        <v>87</v>
      </c>
      <c r="L19" s="132">
        <v>78</v>
      </c>
      <c r="M19" s="132">
        <v>83</v>
      </c>
      <c r="N19" s="132">
        <v>82</v>
      </c>
      <c r="O19" s="132">
        <v>82</v>
      </c>
      <c r="P19" s="132">
        <v>97</v>
      </c>
      <c r="Q19" s="122">
        <f>SUM(E19,F19,G19,H19,I19,J19,K19,L19,M19,N19,O19,P19)</f>
        <v>1028</v>
      </c>
      <c r="R19" s="123">
        <f>Q19/12</f>
        <v>85.666666666666671</v>
      </c>
      <c r="S19" s="123">
        <f>(E19*3+F19*1+G19*4+H19*4+I19*6+J19*3+K19*1+L19*4+M19*3+N19*6+O19*3+P19*1)/39</f>
        <v>84.230769230769226</v>
      </c>
      <c r="T19" s="121" t="s">
        <v>152</v>
      </c>
      <c r="U19">
        <v>9</v>
      </c>
      <c r="V19" t="str">
        <f t="shared" si="1"/>
        <v>良好</v>
      </c>
      <c r="Y19" s="173"/>
      <c r="Z19" s="173"/>
      <c r="AA19" s="173"/>
    </row>
    <row r="20" spans="1:31">
      <c r="B20" s="164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U20">
        <v>9.5</v>
      </c>
      <c r="V20" t="str">
        <f t="shared" si="1"/>
        <v>良好</v>
      </c>
      <c r="Y20" s="173"/>
      <c r="Z20" s="173"/>
      <c r="AA20" s="173"/>
    </row>
    <row r="21" spans="1:31" ht="21.6">
      <c r="B21" s="167" t="s">
        <v>88</v>
      </c>
      <c r="C21" s="125" t="s">
        <v>26</v>
      </c>
      <c r="D21" s="124" t="s">
        <v>89</v>
      </c>
      <c r="E21" s="126">
        <v>86</v>
      </c>
      <c r="F21" s="126">
        <v>90</v>
      </c>
      <c r="G21" s="172">
        <v>74</v>
      </c>
      <c r="H21" s="172">
        <v>74</v>
      </c>
      <c r="I21" s="172">
        <v>86</v>
      </c>
      <c r="J21" s="172">
        <v>68</v>
      </c>
      <c r="K21" s="172">
        <v>84</v>
      </c>
      <c r="L21" s="172">
        <v>88</v>
      </c>
      <c r="M21" s="172">
        <v>80</v>
      </c>
      <c r="N21" s="172">
        <v>83</v>
      </c>
      <c r="O21" s="172">
        <v>70</v>
      </c>
      <c r="P21" s="126">
        <v>81</v>
      </c>
      <c r="Q21" s="125">
        <f>SUM(E21,F21,G21,H21,I21,J21,K21,L21,M21,N21,O21,P21)</f>
        <v>964</v>
      </c>
      <c r="R21" s="127">
        <f>Q21/12</f>
        <v>80.333333333333329</v>
      </c>
      <c r="S21" s="127">
        <f>(E21*3+F21*1+G21*4+H21*4+I21*6+J21*3+K21*1+L21*4+M21*3+N21*6+O21*3+P21*1)/39</f>
        <v>80.128205128205124</v>
      </c>
      <c r="T21" s="121" t="s">
        <v>153</v>
      </c>
      <c r="U21">
        <v>10.5</v>
      </c>
      <c r="V21" t="str">
        <f t="shared" si="1"/>
        <v>良好</v>
      </c>
    </row>
    <row r="22" spans="1:31">
      <c r="B22" s="164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U22">
        <v>11.5</v>
      </c>
      <c r="V22" t="str">
        <f t="shared" si="1"/>
        <v>良好</v>
      </c>
    </row>
    <row r="23" spans="1:31" ht="21.6">
      <c r="A23" s="163">
        <v>10</v>
      </c>
      <c r="B23" s="167" t="s">
        <v>54</v>
      </c>
      <c r="C23" s="125" t="s">
        <v>26</v>
      </c>
      <c r="D23" s="124" t="s">
        <v>55</v>
      </c>
      <c r="E23" s="126">
        <v>85</v>
      </c>
      <c r="F23" s="126">
        <v>91</v>
      </c>
      <c r="G23" s="126">
        <v>69</v>
      </c>
      <c r="H23" s="126">
        <v>87</v>
      </c>
      <c r="I23" s="126">
        <v>83</v>
      </c>
      <c r="J23" s="126">
        <v>77</v>
      </c>
      <c r="K23" s="126">
        <v>85</v>
      </c>
      <c r="L23" s="126">
        <v>84</v>
      </c>
      <c r="M23" s="126">
        <v>84</v>
      </c>
      <c r="N23" s="126">
        <v>84</v>
      </c>
      <c r="O23" s="126">
        <v>94</v>
      </c>
      <c r="P23" s="126">
        <v>92</v>
      </c>
      <c r="Q23" s="125">
        <f>SUM(E23,F23,G23,H23,I23,J23,K23,L23,M23,N23,O23,P23)</f>
        <v>1015</v>
      </c>
      <c r="R23" s="127">
        <f>Q23/12</f>
        <v>84.583333333333329</v>
      </c>
      <c r="S23" s="127">
        <f>(E23*3+F23*1+G23*4+H23*4+I23*6+J23*3+K23*1+L23*4+M23*3+N23*6+O23*3+P23*1)/39</f>
        <v>83.333333333333329</v>
      </c>
      <c r="T23" s="121" t="s">
        <v>153</v>
      </c>
      <c r="U23">
        <v>12</v>
      </c>
      <c r="V23" t="str">
        <f t="shared" si="1"/>
        <v>良好</v>
      </c>
    </row>
    <row r="24" spans="1:31">
      <c r="B24" s="164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U24">
        <v>12.5</v>
      </c>
      <c r="V24" t="str">
        <f t="shared" si="1"/>
        <v>良好</v>
      </c>
    </row>
    <row r="25" spans="1:31" ht="21.6">
      <c r="A25" s="163">
        <v>11</v>
      </c>
      <c r="B25" s="168" t="s">
        <v>58</v>
      </c>
      <c r="C25" s="129" t="s">
        <v>26</v>
      </c>
      <c r="D25" s="128" t="s">
        <v>59</v>
      </c>
      <c r="E25" s="128">
        <v>88</v>
      </c>
      <c r="F25" s="128">
        <v>93</v>
      </c>
      <c r="G25" s="128">
        <v>67</v>
      </c>
      <c r="H25" s="128">
        <v>80</v>
      </c>
      <c r="I25" s="128">
        <v>81</v>
      </c>
      <c r="J25" s="128">
        <v>86</v>
      </c>
      <c r="K25" s="128">
        <v>86</v>
      </c>
      <c r="L25" s="128">
        <v>86</v>
      </c>
      <c r="M25" s="128">
        <v>84</v>
      </c>
      <c r="N25" s="128">
        <v>78</v>
      </c>
      <c r="O25" s="128">
        <v>94</v>
      </c>
      <c r="P25" s="128">
        <v>93</v>
      </c>
      <c r="Q25" s="129" t="e">
        <f>SUM(E25,F25,#REF!,H25,I25,J25,K25,L25,M25,N25,O25,P25)</f>
        <v>#REF!</v>
      </c>
      <c r="R25" s="129" t="e">
        <f>Q25/12</f>
        <v>#REF!</v>
      </c>
      <c r="S25" s="129">
        <f>(E25*3+F25*1+G25*4+H25*4+I25*6+J25*3+K25*1+L25*4+M25*3+N25*3+O25*3+P25*1)/36</f>
        <v>82.777777777777771</v>
      </c>
      <c r="T25" s="121" t="s">
        <v>153</v>
      </c>
      <c r="U25">
        <v>13</v>
      </c>
      <c r="V25" t="str">
        <f t="shared" si="1"/>
        <v>良好</v>
      </c>
      <c r="AB25" s="175"/>
      <c r="AC25" s="175"/>
      <c r="AD25" s="176"/>
    </row>
    <row r="26" spans="1:31">
      <c r="B26" s="164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U26">
        <v>13.5</v>
      </c>
      <c r="V26" t="str">
        <f t="shared" si="1"/>
        <v>良好</v>
      </c>
      <c r="AB26" s="173"/>
      <c r="AC26" s="173"/>
      <c r="AD26" s="178"/>
    </row>
    <row r="27" spans="1:31" ht="21.6">
      <c r="A27" s="163">
        <v>12</v>
      </c>
      <c r="B27" s="169" t="s">
        <v>60</v>
      </c>
      <c r="C27" s="130" t="s">
        <v>26</v>
      </c>
      <c r="D27" s="131" t="s">
        <v>61</v>
      </c>
      <c r="E27" s="131">
        <v>84</v>
      </c>
      <c r="F27" s="131">
        <v>96</v>
      </c>
      <c r="G27" s="131">
        <v>84</v>
      </c>
      <c r="H27" s="131">
        <v>86</v>
      </c>
      <c r="I27" s="131">
        <v>85</v>
      </c>
      <c r="J27" s="132">
        <v>79</v>
      </c>
      <c r="K27" s="132">
        <v>82</v>
      </c>
      <c r="L27" s="132">
        <v>76</v>
      </c>
      <c r="M27" s="132">
        <v>91</v>
      </c>
      <c r="N27" s="132">
        <v>70</v>
      </c>
      <c r="O27" s="133">
        <v>81</v>
      </c>
      <c r="P27" s="133">
        <v>90</v>
      </c>
      <c r="Q27" s="130">
        <f>SUM(E27,F27,G27,H27,I27,J27,K27,L27,M27,N27,O27,P27)</f>
        <v>1004</v>
      </c>
      <c r="R27" s="134">
        <f>Q27/12</f>
        <v>83.666666666666671</v>
      </c>
      <c r="S27" s="134">
        <f>(E27*3+F27*1+G27*4+H27*4+I27*6+J27*3+K27*1+L27*4+M27*3+N27*3+O27*3+P27*1)/36</f>
        <v>82.694444444444443</v>
      </c>
      <c r="T27" s="121" t="s">
        <v>153</v>
      </c>
      <c r="U27">
        <v>14</v>
      </c>
      <c r="V27" t="str">
        <f t="shared" ref="V27:V32" si="2">IF(S27&gt;85,"优秀","良好")</f>
        <v>良好</v>
      </c>
      <c r="AA27" s="174"/>
      <c r="AB27" s="175"/>
      <c r="AC27" s="173"/>
      <c r="AD27" s="178"/>
    </row>
    <row r="28" spans="1:31">
      <c r="B28" s="164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U28">
        <v>14.5</v>
      </c>
      <c r="V28" t="str">
        <f t="shared" si="2"/>
        <v>良好</v>
      </c>
      <c r="AA28" s="177"/>
      <c r="AB28" s="173"/>
      <c r="AC28" s="173"/>
      <c r="AD28" s="178"/>
    </row>
    <row r="29" spans="1:31" ht="21.6">
      <c r="A29" s="163">
        <v>13</v>
      </c>
      <c r="B29" s="168" t="s">
        <v>82</v>
      </c>
      <c r="C29" s="129" t="s">
        <v>26</v>
      </c>
      <c r="D29" s="128" t="s">
        <v>83</v>
      </c>
      <c r="E29" s="128">
        <v>96</v>
      </c>
      <c r="F29" s="128">
        <v>91</v>
      </c>
      <c r="G29" s="128">
        <v>78</v>
      </c>
      <c r="H29" s="128">
        <v>85</v>
      </c>
      <c r="I29" s="128">
        <v>79</v>
      </c>
      <c r="J29" s="128">
        <v>70</v>
      </c>
      <c r="K29" s="128">
        <v>87</v>
      </c>
      <c r="L29" s="128">
        <v>85</v>
      </c>
      <c r="M29" s="128">
        <v>88</v>
      </c>
      <c r="N29" s="128">
        <v>62</v>
      </c>
      <c r="O29" s="128">
        <v>76</v>
      </c>
      <c r="P29" s="128">
        <v>93</v>
      </c>
      <c r="Q29" s="129">
        <f>SUM(E29,F29,G29,H29,I29,J29,K29,L29,M29,N29,O29,P29)</f>
        <v>990</v>
      </c>
      <c r="R29" s="129">
        <f>Q29/12</f>
        <v>82.5</v>
      </c>
      <c r="S29" s="129">
        <f>(E29*3+F29*1+G29*4+H29*4+I29*6+J29*3+K29*1+L29*4+M29*3+N29*3+O29*3+P29*1)/36</f>
        <v>80.916666666666671</v>
      </c>
      <c r="T29" s="121" t="s">
        <v>153</v>
      </c>
      <c r="U29">
        <v>15</v>
      </c>
      <c r="V29" t="str">
        <f t="shared" si="2"/>
        <v>良好</v>
      </c>
      <c r="AA29" s="177"/>
      <c r="AB29" s="173"/>
      <c r="AC29" s="173"/>
      <c r="AD29" s="178"/>
    </row>
    <row r="30" spans="1:31">
      <c r="B30" s="164"/>
      <c r="C30" s="137"/>
      <c r="D30" s="137"/>
      <c r="E30" s="137"/>
      <c r="F30" s="137"/>
      <c r="G30" s="171"/>
      <c r="H30" s="171"/>
      <c r="I30" s="171"/>
      <c r="J30" s="171"/>
      <c r="K30" s="171"/>
      <c r="L30" s="171"/>
      <c r="M30" s="171"/>
      <c r="N30" s="171"/>
      <c r="O30" s="171"/>
      <c r="P30" s="137"/>
      <c r="Q30" s="137"/>
      <c r="R30" s="137"/>
      <c r="S30" s="137"/>
      <c r="U30">
        <v>15.5</v>
      </c>
      <c r="V30" t="str">
        <f t="shared" si="2"/>
        <v>良好</v>
      </c>
      <c r="Z30" s="177"/>
      <c r="AA30" s="177"/>
      <c r="AB30" s="173"/>
      <c r="AC30" s="173"/>
      <c r="AD30" s="178"/>
    </row>
    <row r="31" spans="1:31" ht="21.6">
      <c r="A31" s="163">
        <v>14</v>
      </c>
      <c r="B31" s="167" t="s">
        <v>88</v>
      </c>
      <c r="C31" s="125" t="s">
        <v>26</v>
      </c>
      <c r="D31" s="124" t="s">
        <v>89</v>
      </c>
      <c r="E31" s="126">
        <v>86</v>
      </c>
      <c r="F31" s="126">
        <v>90</v>
      </c>
      <c r="G31" s="172">
        <v>74</v>
      </c>
      <c r="H31" s="172">
        <v>74</v>
      </c>
      <c r="I31" s="172">
        <v>86</v>
      </c>
      <c r="J31" s="172">
        <v>68</v>
      </c>
      <c r="K31" s="172">
        <v>84</v>
      </c>
      <c r="L31" s="172">
        <v>88</v>
      </c>
      <c r="M31" s="172">
        <v>80</v>
      </c>
      <c r="N31" s="172">
        <v>83</v>
      </c>
      <c r="O31" s="172">
        <v>70</v>
      </c>
      <c r="P31" s="126">
        <v>81</v>
      </c>
      <c r="Q31" s="125">
        <f>SUM(E31,F31,G31,H31,I31,J31,K31,L31,M31,N31,O31,P31)</f>
        <v>964</v>
      </c>
      <c r="R31" s="127">
        <f>Q31/12</f>
        <v>80.333333333333329</v>
      </c>
      <c r="S31" s="127">
        <f>(E31*3+F31*1+G31*4+H31*4+I31*6+J31*3+K31*1+L31*4+M31*3+N31*6+O31*3+P31*1)/39</f>
        <v>80.128205128205124</v>
      </c>
      <c r="T31" s="121" t="s">
        <v>153</v>
      </c>
      <c r="U31">
        <v>16</v>
      </c>
      <c r="V31" t="str">
        <f t="shared" si="2"/>
        <v>良好</v>
      </c>
      <c r="Z31" s="177"/>
      <c r="AA31" s="177"/>
      <c r="AB31" s="173"/>
      <c r="AC31" s="173"/>
      <c r="AD31" s="178"/>
    </row>
    <row r="32" spans="1:31">
      <c r="B32" s="170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U32">
        <v>16.5</v>
      </c>
      <c r="V32" t="str">
        <f t="shared" si="2"/>
        <v>良好</v>
      </c>
      <c r="Z32" s="179"/>
      <c r="AA32" s="180"/>
      <c r="AB32" s="180"/>
      <c r="AC32" s="180"/>
      <c r="AD32" s="181"/>
    </row>
    <row r="33" spans="1:21" ht="21.6">
      <c r="A33" s="163">
        <v>15</v>
      </c>
      <c r="B33" s="153" t="s">
        <v>90</v>
      </c>
      <c r="C33" s="156" t="s">
        <v>26</v>
      </c>
      <c r="D33" s="153" t="s">
        <v>91</v>
      </c>
      <c r="E33" s="153">
        <v>88</v>
      </c>
      <c r="F33" s="153">
        <v>96</v>
      </c>
      <c r="G33" s="153">
        <v>83</v>
      </c>
      <c r="H33" s="153">
        <v>85</v>
      </c>
      <c r="I33" s="153">
        <v>80</v>
      </c>
      <c r="J33" s="153">
        <v>73</v>
      </c>
      <c r="K33" s="153">
        <v>86</v>
      </c>
      <c r="L33" s="153">
        <v>74</v>
      </c>
      <c r="M33" s="153">
        <v>79</v>
      </c>
      <c r="N33" s="153">
        <v>62</v>
      </c>
      <c r="O33" s="153">
        <v>85</v>
      </c>
      <c r="P33" s="153">
        <v>93</v>
      </c>
      <c r="Q33" s="156">
        <f>SUM(E33,F33,,G33,H33,I33,J33,K33,L33,M33,N33,O33,P33)</f>
        <v>984</v>
      </c>
      <c r="R33" s="156">
        <f>Q33/12</f>
        <v>82</v>
      </c>
      <c r="S33" s="156">
        <f>(E33*3+F33*1+G33*4+H33*4+I33*6+J33*3+K33*1+L33*4+M33*3+N33*3+O33*3+P33*1)/36</f>
        <v>80.111111111111114</v>
      </c>
      <c r="T33" s="121" t="s">
        <v>153</v>
      </c>
      <c r="U33">
        <v>17</v>
      </c>
    </row>
    <row r="34" spans="1:21">
      <c r="D34" s="238" t="s">
        <v>250</v>
      </c>
      <c r="E34" s="238"/>
      <c r="F34" s="238"/>
      <c r="G34" s="238"/>
      <c r="H34" s="238"/>
      <c r="I34" s="238"/>
      <c r="J34" s="238"/>
      <c r="K34" s="238"/>
      <c r="L34" s="239" t="s">
        <v>251</v>
      </c>
    </row>
    <row r="35" spans="1:21">
      <c r="D35" s="238"/>
      <c r="E35" s="238"/>
      <c r="F35" s="238"/>
      <c r="G35" s="238"/>
      <c r="H35" s="238"/>
      <c r="I35" s="238"/>
      <c r="J35" s="238"/>
      <c r="K35" s="238"/>
      <c r="L35" s="239"/>
    </row>
    <row r="36" spans="1:21">
      <c r="D36" s="238"/>
      <c r="E36" s="238"/>
      <c r="F36" s="238"/>
      <c r="G36" s="238"/>
      <c r="H36" s="238"/>
      <c r="I36" s="238"/>
      <c r="J36" s="238"/>
      <c r="K36" s="238"/>
      <c r="L36" s="239"/>
    </row>
    <row r="37" spans="1:21">
      <c r="D37" s="190"/>
      <c r="E37" s="190"/>
      <c r="F37" s="190"/>
      <c r="G37" s="190"/>
      <c r="H37" s="190"/>
      <c r="I37" s="190"/>
      <c r="J37" s="190"/>
      <c r="K37" s="190"/>
      <c r="L37" s="239"/>
    </row>
    <row r="38" spans="1:21">
      <c r="D38" s="190"/>
      <c r="E38" s="190"/>
      <c r="F38" s="190"/>
      <c r="G38" s="190"/>
      <c r="H38" s="190"/>
      <c r="I38" s="190"/>
      <c r="J38" s="190"/>
      <c r="K38" s="190"/>
      <c r="L38" s="239"/>
    </row>
    <row r="39" spans="1:21">
      <c r="D39" s="190"/>
      <c r="E39" s="190"/>
      <c r="F39" s="190"/>
      <c r="G39" s="190"/>
      <c r="H39" s="190"/>
      <c r="I39" s="190"/>
      <c r="J39" s="190"/>
      <c r="K39" s="190"/>
      <c r="L39" s="239"/>
    </row>
    <row r="40" spans="1:21">
      <c r="D40" s="190"/>
      <c r="E40" s="190">
        <f>名称*数量</f>
        <v>375</v>
      </c>
      <c r="F40" s="190"/>
      <c r="G40" s="190"/>
      <c r="H40" s="190"/>
      <c r="I40" s="190"/>
      <c r="J40" s="190"/>
      <c r="K40" s="190"/>
      <c r="L40" s="239"/>
    </row>
    <row r="41" spans="1:21">
      <c r="D41" s="190"/>
      <c r="E41" s="190">
        <f>名称*数量</f>
        <v>375</v>
      </c>
      <c r="F41" s="190"/>
      <c r="G41" s="190"/>
      <c r="H41" s="190"/>
      <c r="I41" s="191" t="s">
        <v>248</v>
      </c>
      <c r="J41" s="192">
        <v>15</v>
      </c>
      <c r="K41" s="190"/>
      <c r="L41" s="239"/>
      <c r="O41">
        <v>1</v>
      </c>
      <c r="S41">
        <f>1*$O41</f>
        <v>1</v>
      </c>
      <c r="T41">
        <f>2*$O41</f>
        <v>2</v>
      </c>
    </row>
    <row r="42" spans="1:21">
      <c r="D42" s="190"/>
      <c r="E42" s="190"/>
      <c r="F42" s="190"/>
      <c r="G42" s="190"/>
      <c r="H42" s="190"/>
      <c r="I42" s="191" t="s">
        <v>249</v>
      </c>
      <c r="J42" s="192">
        <v>25</v>
      </c>
      <c r="K42" s="190"/>
      <c r="L42" s="239"/>
      <c r="O42">
        <v>2</v>
      </c>
      <c r="S42">
        <f t="shared" ref="S42:S48" si="3">1*$O42</f>
        <v>2</v>
      </c>
      <c r="T42">
        <f t="shared" ref="T42:T49" si="4">2*$O42</f>
        <v>4</v>
      </c>
    </row>
    <row r="43" spans="1:21">
      <c r="D43" s="190"/>
      <c r="E43" s="190"/>
      <c r="F43" s="190"/>
      <c r="G43" s="190"/>
      <c r="H43" s="190"/>
      <c r="I43" s="190"/>
      <c r="J43" s="190"/>
      <c r="K43" s="190"/>
      <c r="L43" s="239"/>
      <c r="O43">
        <v>3</v>
      </c>
      <c r="S43">
        <f t="shared" si="3"/>
        <v>3</v>
      </c>
      <c r="T43">
        <f t="shared" si="4"/>
        <v>6</v>
      </c>
    </row>
    <row r="44" spans="1:21">
      <c r="D44" s="190"/>
      <c r="E44" s="190"/>
      <c r="F44" s="190"/>
      <c r="G44" s="190"/>
      <c r="H44" s="190"/>
      <c r="I44" s="190"/>
      <c r="J44" s="190">
        <f>15*25</f>
        <v>375</v>
      </c>
      <c r="K44" s="190"/>
      <c r="L44" s="239"/>
      <c r="O44">
        <v>4</v>
      </c>
      <c r="S44">
        <f t="shared" si="3"/>
        <v>4</v>
      </c>
      <c r="T44">
        <f t="shared" si="4"/>
        <v>8</v>
      </c>
    </row>
    <row r="45" spans="1:21">
      <c r="D45" s="190"/>
      <c r="E45" s="190"/>
      <c r="F45" s="190"/>
      <c r="G45" s="190"/>
      <c r="H45" s="190"/>
      <c r="I45" s="190"/>
      <c r="J45" s="190"/>
      <c r="K45" s="190"/>
      <c r="L45" s="239"/>
      <c r="O45">
        <v>5</v>
      </c>
      <c r="S45">
        <f t="shared" si="3"/>
        <v>5</v>
      </c>
      <c r="T45">
        <f t="shared" si="4"/>
        <v>10</v>
      </c>
    </row>
    <row r="46" spans="1:21">
      <c r="D46" s="190"/>
      <c r="E46" s="190"/>
      <c r="F46" s="190"/>
      <c r="G46" s="190"/>
      <c r="H46" s="190"/>
      <c r="I46" s="190"/>
      <c r="J46" s="190"/>
      <c r="K46" s="190"/>
      <c r="L46" s="239"/>
      <c r="O46">
        <v>6</v>
      </c>
      <c r="S46">
        <f t="shared" si="3"/>
        <v>6</v>
      </c>
      <c r="T46">
        <f t="shared" si="4"/>
        <v>12</v>
      </c>
    </row>
    <row r="47" spans="1:21">
      <c r="D47" s="190"/>
      <c r="E47" s="190"/>
      <c r="F47" s="190"/>
      <c r="G47" s="190"/>
      <c r="H47" s="190"/>
      <c r="I47" s="190"/>
      <c r="J47" s="190"/>
      <c r="K47" s="190"/>
      <c r="L47" s="239"/>
      <c r="O47">
        <v>7</v>
      </c>
      <c r="S47">
        <f t="shared" si="3"/>
        <v>7</v>
      </c>
      <c r="T47">
        <f t="shared" si="4"/>
        <v>14</v>
      </c>
    </row>
    <row r="48" spans="1:21">
      <c r="O48">
        <v>8</v>
      </c>
      <c r="S48">
        <f t="shared" si="3"/>
        <v>8</v>
      </c>
      <c r="T48">
        <f t="shared" si="4"/>
        <v>16</v>
      </c>
    </row>
    <row r="49" spans="4:23">
      <c r="O49">
        <v>9</v>
      </c>
      <c r="S49">
        <v>33</v>
      </c>
      <c r="T49">
        <f t="shared" si="4"/>
        <v>18</v>
      </c>
    </row>
    <row r="50" spans="4:23">
      <c r="D50" s="225" t="s">
        <v>285</v>
      </c>
      <c r="E50" s="225"/>
      <c r="F50" s="225"/>
      <c r="G50" s="225"/>
    </row>
    <row r="51" spans="4:23">
      <c r="D51" s="225"/>
      <c r="E51" s="225"/>
      <c r="F51" s="225"/>
      <c r="G51" s="225"/>
    </row>
    <row r="52" spans="4:23">
      <c r="D52" s="226" t="str">
        <f>IF(O49&gt;=S49,"0","1")</f>
        <v>1</v>
      </c>
      <c r="E52" s="226"/>
      <c r="F52" s="226"/>
      <c r="G52" s="226"/>
    </row>
    <row r="53" spans="4:23">
      <c r="D53" s="226"/>
      <c r="E53" s="226"/>
      <c r="F53" s="226"/>
      <c r="G53" s="226"/>
    </row>
    <row r="54" spans="4:23">
      <c r="D54" s="226"/>
      <c r="E54" s="226"/>
      <c r="F54" s="226"/>
      <c r="G54" s="226"/>
    </row>
    <row r="55" spans="4:23">
      <c r="K55" s="188"/>
      <c r="L55" s="188">
        <v>1</v>
      </c>
      <c r="M55" s="188">
        <v>2</v>
      </c>
      <c r="N55" s="188">
        <v>3</v>
      </c>
      <c r="O55" s="188">
        <v>4</v>
      </c>
      <c r="P55" s="188">
        <v>5</v>
      </c>
      <c r="Q55" s="188">
        <v>6</v>
      </c>
      <c r="R55" s="188">
        <v>7</v>
      </c>
      <c r="S55" s="188">
        <v>8</v>
      </c>
      <c r="T55" s="188">
        <v>9</v>
      </c>
      <c r="U55" s="188">
        <v>10</v>
      </c>
      <c r="V55" s="188">
        <v>11</v>
      </c>
      <c r="W55" s="188">
        <v>12</v>
      </c>
    </row>
    <row r="56" spans="4:23">
      <c r="K56" s="188">
        <v>1</v>
      </c>
      <c r="L56" s="189" t="str">
        <f>IF(L$55&gt;$K56,"",L$55&amp;"x"&amp;$K56&amp;"="&amp;$L$55*$K56)</f>
        <v>1x1=1</v>
      </c>
      <c r="M56" s="189" t="str">
        <f t="shared" ref="M56:W56" si="5">IF(M$55&gt;$K56,"",M$55&amp;"x"&amp;$K56&amp;"="&amp;$L$55*$K56)</f>
        <v/>
      </c>
      <c r="N56" s="189" t="str">
        <f t="shared" si="5"/>
        <v/>
      </c>
      <c r="O56" s="189" t="str">
        <f t="shared" si="5"/>
        <v/>
      </c>
      <c r="P56" s="189" t="str">
        <f t="shared" si="5"/>
        <v/>
      </c>
      <c r="Q56" s="189" t="str">
        <f t="shared" si="5"/>
        <v/>
      </c>
      <c r="R56" s="189" t="str">
        <f t="shared" si="5"/>
        <v/>
      </c>
      <c r="S56" s="189" t="str">
        <f t="shared" si="5"/>
        <v/>
      </c>
      <c r="T56" s="189" t="str">
        <f t="shared" si="5"/>
        <v/>
      </c>
      <c r="U56" s="189" t="str">
        <f t="shared" si="5"/>
        <v/>
      </c>
      <c r="V56" s="189" t="str">
        <f t="shared" si="5"/>
        <v/>
      </c>
      <c r="W56" s="189" t="str">
        <f t="shared" si="5"/>
        <v/>
      </c>
    </row>
    <row r="57" spans="4:23">
      <c r="K57" s="188">
        <v>2</v>
      </c>
      <c r="L57" s="189" t="str">
        <f t="shared" ref="L57:W67" si="6">IF(L$55&gt;$K57,"",L$55&amp;"x"&amp;$K57&amp;"="&amp;$L$55*$K57)</f>
        <v>1x2=2</v>
      </c>
      <c r="M57" s="189" t="str">
        <f t="shared" si="6"/>
        <v>2x2=2</v>
      </c>
      <c r="N57" s="189" t="str">
        <f t="shared" si="6"/>
        <v/>
      </c>
      <c r="O57" s="189" t="str">
        <f t="shared" si="6"/>
        <v/>
      </c>
      <c r="P57" s="189" t="str">
        <f t="shared" si="6"/>
        <v/>
      </c>
      <c r="Q57" s="189" t="str">
        <f t="shared" si="6"/>
        <v/>
      </c>
      <c r="R57" s="189" t="str">
        <f t="shared" si="6"/>
        <v/>
      </c>
      <c r="S57" s="189" t="str">
        <f t="shared" si="6"/>
        <v/>
      </c>
      <c r="T57" s="189" t="str">
        <f t="shared" si="6"/>
        <v/>
      </c>
      <c r="U57" s="189" t="str">
        <f t="shared" si="6"/>
        <v/>
      </c>
      <c r="V57" s="189" t="str">
        <f t="shared" si="6"/>
        <v/>
      </c>
      <c r="W57" s="189" t="str">
        <f t="shared" si="6"/>
        <v/>
      </c>
    </row>
    <row r="58" spans="4:23">
      <c r="K58" s="188">
        <v>3</v>
      </c>
      <c r="L58" s="189" t="str">
        <f t="shared" si="6"/>
        <v>1x3=3</v>
      </c>
      <c r="M58" s="189" t="str">
        <f t="shared" si="6"/>
        <v>2x3=3</v>
      </c>
      <c r="N58" s="189" t="str">
        <f t="shared" si="6"/>
        <v>3x3=3</v>
      </c>
      <c r="O58" s="189" t="str">
        <f t="shared" si="6"/>
        <v/>
      </c>
      <c r="P58" s="189" t="str">
        <f t="shared" si="6"/>
        <v/>
      </c>
      <c r="Q58" s="189" t="str">
        <f t="shared" si="6"/>
        <v/>
      </c>
      <c r="R58" s="189" t="str">
        <f t="shared" si="6"/>
        <v/>
      </c>
      <c r="S58" s="189" t="str">
        <f t="shared" si="6"/>
        <v/>
      </c>
      <c r="T58" s="189" t="str">
        <f t="shared" si="6"/>
        <v/>
      </c>
      <c r="U58" s="189" t="str">
        <f t="shared" si="6"/>
        <v/>
      </c>
      <c r="V58" s="189" t="str">
        <f t="shared" si="6"/>
        <v/>
      </c>
      <c r="W58" s="189" t="str">
        <f t="shared" si="6"/>
        <v/>
      </c>
    </row>
    <row r="59" spans="4:23">
      <c r="K59" s="188">
        <v>4</v>
      </c>
      <c r="L59" s="189" t="str">
        <f t="shared" si="6"/>
        <v>1x4=4</v>
      </c>
      <c r="M59" s="189" t="str">
        <f t="shared" si="6"/>
        <v>2x4=4</v>
      </c>
      <c r="N59" s="189" t="str">
        <f t="shared" si="6"/>
        <v>3x4=4</v>
      </c>
      <c r="O59" s="189" t="str">
        <f t="shared" si="6"/>
        <v>4x4=4</v>
      </c>
      <c r="P59" s="189" t="str">
        <f t="shared" si="6"/>
        <v/>
      </c>
      <c r="Q59" s="189" t="str">
        <f t="shared" si="6"/>
        <v/>
      </c>
      <c r="R59" s="189" t="str">
        <f t="shared" si="6"/>
        <v/>
      </c>
      <c r="S59" s="189" t="str">
        <f t="shared" si="6"/>
        <v/>
      </c>
      <c r="T59" s="189" t="str">
        <f t="shared" si="6"/>
        <v/>
      </c>
      <c r="U59" s="189" t="str">
        <f t="shared" si="6"/>
        <v/>
      </c>
      <c r="V59" s="189" t="str">
        <f t="shared" si="6"/>
        <v/>
      </c>
      <c r="W59" s="189" t="str">
        <f t="shared" si="6"/>
        <v/>
      </c>
    </row>
    <row r="60" spans="4:23">
      <c r="K60" s="188">
        <v>5</v>
      </c>
      <c r="L60" s="189" t="str">
        <f t="shared" si="6"/>
        <v>1x5=5</v>
      </c>
      <c r="M60" s="189" t="str">
        <f t="shared" si="6"/>
        <v>2x5=5</v>
      </c>
      <c r="N60" s="189" t="str">
        <f t="shared" si="6"/>
        <v>3x5=5</v>
      </c>
      <c r="O60" s="189" t="str">
        <f t="shared" si="6"/>
        <v>4x5=5</v>
      </c>
      <c r="P60" s="189" t="str">
        <f t="shared" si="6"/>
        <v>5x5=5</v>
      </c>
      <c r="Q60" s="189" t="str">
        <f t="shared" si="6"/>
        <v/>
      </c>
      <c r="R60" s="189" t="str">
        <f t="shared" si="6"/>
        <v/>
      </c>
      <c r="S60" s="189" t="str">
        <f t="shared" si="6"/>
        <v/>
      </c>
      <c r="T60" s="189" t="str">
        <f t="shared" si="6"/>
        <v/>
      </c>
      <c r="U60" s="189" t="str">
        <f t="shared" si="6"/>
        <v/>
      </c>
      <c r="V60" s="189" t="str">
        <f t="shared" si="6"/>
        <v/>
      </c>
      <c r="W60" s="189" t="str">
        <f t="shared" si="6"/>
        <v/>
      </c>
    </row>
    <row r="61" spans="4:23">
      <c r="K61" s="188">
        <v>6</v>
      </c>
      <c r="L61" s="189" t="str">
        <f t="shared" si="6"/>
        <v>1x6=6</v>
      </c>
      <c r="M61" s="189" t="str">
        <f t="shared" si="6"/>
        <v>2x6=6</v>
      </c>
      <c r="N61" s="189" t="str">
        <f t="shared" si="6"/>
        <v>3x6=6</v>
      </c>
      <c r="O61" s="189" t="str">
        <f t="shared" si="6"/>
        <v>4x6=6</v>
      </c>
      <c r="P61" s="189" t="str">
        <f t="shared" si="6"/>
        <v>5x6=6</v>
      </c>
      <c r="Q61" s="189" t="str">
        <f t="shared" si="6"/>
        <v>6x6=6</v>
      </c>
      <c r="R61" s="189" t="str">
        <f t="shared" si="6"/>
        <v/>
      </c>
      <c r="S61" s="189" t="str">
        <f t="shared" si="6"/>
        <v/>
      </c>
      <c r="T61" s="189" t="str">
        <f t="shared" si="6"/>
        <v/>
      </c>
      <c r="U61" s="189" t="str">
        <f t="shared" si="6"/>
        <v/>
      </c>
      <c r="V61" s="189" t="str">
        <f t="shared" si="6"/>
        <v/>
      </c>
      <c r="W61" s="189" t="str">
        <f t="shared" si="6"/>
        <v/>
      </c>
    </row>
    <row r="62" spans="4:23">
      <c r="K62" s="188">
        <v>7</v>
      </c>
      <c r="L62" s="189" t="str">
        <f t="shared" si="6"/>
        <v>1x7=7</v>
      </c>
      <c r="M62" s="189" t="str">
        <f t="shared" si="6"/>
        <v>2x7=7</v>
      </c>
      <c r="N62" s="189" t="str">
        <f t="shared" si="6"/>
        <v>3x7=7</v>
      </c>
      <c r="O62" s="189" t="str">
        <f t="shared" si="6"/>
        <v>4x7=7</v>
      </c>
      <c r="P62" s="189" t="str">
        <f t="shared" si="6"/>
        <v>5x7=7</v>
      </c>
      <c r="Q62" s="189" t="str">
        <f t="shared" si="6"/>
        <v>6x7=7</v>
      </c>
      <c r="R62" s="189" t="str">
        <f t="shared" si="6"/>
        <v>7x7=7</v>
      </c>
      <c r="S62" s="189" t="str">
        <f t="shared" si="6"/>
        <v/>
      </c>
      <c r="T62" s="189" t="str">
        <f t="shared" si="6"/>
        <v/>
      </c>
      <c r="U62" s="189" t="str">
        <f t="shared" si="6"/>
        <v/>
      </c>
      <c r="V62" s="189" t="str">
        <f t="shared" si="6"/>
        <v/>
      </c>
      <c r="W62" s="189" t="str">
        <f t="shared" si="6"/>
        <v/>
      </c>
    </row>
    <row r="63" spans="4:23">
      <c r="D63" s="229" t="s">
        <v>254</v>
      </c>
      <c r="E63" s="229"/>
      <c r="F63" s="229"/>
      <c r="G63" s="229"/>
      <c r="H63" s="229"/>
      <c r="I63" s="229"/>
      <c r="K63" s="188">
        <v>8</v>
      </c>
      <c r="L63" s="189" t="str">
        <f t="shared" si="6"/>
        <v>1x8=8</v>
      </c>
      <c r="M63" s="189" t="str">
        <f t="shared" si="6"/>
        <v>2x8=8</v>
      </c>
      <c r="N63" s="189" t="str">
        <f t="shared" si="6"/>
        <v>3x8=8</v>
      </c>
      <c r="O63" s="189" t="str">
        <f t="shared" si="6"/>
        <v>4x8=8</v>
      </c>
      <c r="P63" s="189" t="str">
        <f t="shared" si="6"/>
        <v>5x8=8</v>
      </c>
      <c r="Q63" s="189" t="str">
        <f t="shared" si="6"/>
        <v>6x8=8</v>
      </c>
      <c r="R63" s="189" t="str">
        <f t="shared" si="6"/>
        <v>7x8=8</v>
      </c>
      <c r="S63" s="189" t="str">
        <f t="shared" si="6"/>
        <v>8x8=8</v>
      </c>
      <c r="T63" s="189" t="str">
        <f t="shared" si="6"/>
        <v/>
      </c>
      <c r="U63" s="189" t="str">
        <f t="shared" si="6"/>
        <v/>
      </c>
      <c r="V63" s="189" t="str">
        <f t="shared" si="6"/>
        <v/>
      </c>
      <c r="W63" s="189" t="str">
        <f t="shared" si="6"/>
        <v/>
      </c>
    </row>
    <row r="64" spans="4:23">
      <c r="D64" s="229"/>
      <c r="E64" s="229"/>
      <c r="F64" s="229"/>
      <c r="G64" s="229"/>
      <c r="H64" s="229"/>
      <c r="I64" s="229"/>
      <c r="K64" s="188">
        <v>9</v>
      </c>
      <c r="L64" s="189" t="str">
        <f t="shared" si="6"/>
        <v>1x9=9</v>
      </c>
      <c r="M64" s="189" t="str">
        <f t="shared" si="6"/>
        <v>2x9=9</v>
      </c>
      <c r="N64" s="189" t="str">
        <f t="shared" si="6"/>
        <v>3x9=9</v>
      </c>
      <c r="O64" s="189" t="str">
        <f t="shared" si="6"/>
        <v>4x9=9</v>
      </c>
      <c r="P64" s="189" t="str">
        <f t="shared" si="6"/>
        <v>5x9=9</v>
      </c>
      <c r="Q64" s="189" t="str">
        <f t="shared" si="6"/>
        <v>6x9=9</v>
      </c>
      <c r="R64" s="189" t="str">
        <f t="shared" si="6"/>
        <v>7x9=9</v>
      </c>
      <c r="S64" s="189" t="str">
        <f t="shared" si="6"/>
        <v>8x9=9</v>
      </c>
      <c r="T64" s="189" t="str">
        <f t="shared" si="6"/>
        <v>9x9=9</v>
      </c>
      <c r="U64" s="189" t="str">
        <f t="shared" si="6"/>
        <v/>
      </c>
      <c r="V64" s="189" t="str">
        <f t="shared" si="6"/>
        <v/>
      </c>
      <c r="W64" s="189" t="str">
        <f t="shared" si="6"/>
        <v/>
      </c>
    </row>
    <row r="65" spans="3:37">
      <c r="D65">
        <v>1</v>
      </c>
      <c r="E65">
        <v>2</v>
      </c>
      <c r="F65">
        <v>3</v>
      </c>
      <c r="G65">
        <v>5</v>
      </c>
      <c r="H65">
        <v>8</v>
      </c>
      <c r="K65" s="188">
        <v>10</v>
      </c>
      <c r="L65" s="189" t="str">
        <f t="shared" si="6"/>
        <v>1x10=10</v>
      </c>
      <c r="M65" s="189" t="str">
        <f t="shared" si="6"/>
        <v>2x10=10</v>
      </c>
      <c r="N65" s="189" t="str">
        <f t="shared" si="6"/>
        <v>3x10=10</v>
      </c>
      <c r="O65" s="189" t="str">
        <f t="shared" si="6"/>
        <v>4x10=10</v>
      </c>
      <c r="P65" s="189" t="str">
        <f t="shared" si="6"/>
        <v>5x10=10</v>
      </c>
      <c r="Q65" s="189" t="str">
        <f t="shared" si="6"/>
        <v>6x10=10</v>
      </c>
      <c r="R65" s="189" t="str">
        <f t="shared" si="6"/>
        <v>7x10=10</v>
      </c>
      <c r="S65" s="189" t="str">
        <f t="shared" si="6"/>
        <v>8x10=10</v>
      </c>
      <c r="T65" s="189" t="str">
        <f t="shared" si="6"/>
        <v>9x10=10</v>
      </c>
      <c r="U65" s="189" t="str">
        <f t="shared" si="6"/>
        <v>10x10=10</v>
      </c>
      <c r="V65" s="189" t="str">
        <f t="shared" si="6"/>
        <v/>
      </c>
      <c r="W65" s="189" t="str">
        <f t="shared" si="6"/>
        <v/>
      </c>
    </row>
    <row r="66" spans="3:37">
      <c r="D66">
        <v>0</v>
      </c>
      <c r="E66">
        <v>6</v>
      </c>
      <c r="F66">
        <v>1</v>
      </c>
      <c r="G66">
        <v>6</v>
      </c>
      <c r="H66">
        <v>7</v>
      </c>
      <c r="K66" s="188">
        <v>11</v>
      </c>
      <c r="L66" s="189" t="str">
        <f t="shared" si="6"/>
        <v>1x11=11</v>
      </c>
      <c r="M66" s="189" t="str">
        <f t="shared" si="6"/>
        <v>2x11=11</v>
      </c>
      <c r="N66" s="189" t="str">
        <f t="shared" si="6"/>
        <v>3x11=11</v>
      </c>
      <c r="O66" s="189" t="str">
        <f t="shared" si="6"/>
        <v>4x11=11</v>
      </c>
      <c r="P66" s="189" t="str">
        <f t="shared" si="6"/>
        <v>5x11=11</v>
      </c>
      <c r="Q66" s="189" t="str">
        <f t="shared" si="6"/>
        <v>6x11=11</v>
      </c>
      <c r="R66" s="189" t="str">
        <f t="shared" si="6"/>
        <v>7x11=11</v>
      </c>
      <c r="S66" s="189" t="str">
        <f t="shared" si="6"/>
        <v>8x11=11</v>
      </c>
      <c r="T66" s="189" t="str">
        <f t="shared" si="6"/>
        <v>9x11=11</v>
      </c>
      <c r="U66" s="189" t="str">
        <f t="shared" si="6"/>
        <v>10x11=11</v>
      </c>
      <c r="V66" s="189" t="str">
        <f t="shared" si="6"/>
        <v>11x11=11</v>
      </c>
      <c r="W66" s="189" t="str">
        <f t="shared" si="6"/>
        <v/>
      </c>
    </row>
    <row r="67" spans="3:37">
      <c r="D67">
        <v>3</v>
      </c>
      <c r="E67">
        <v>5</v>
      </c>
      <c r="F67">
        <v>8</v>
      </c>
      <c r="G67">
        <v>6</v>
      </c>
      <c r="H67">
        <v>10</v>
      </c>
      <c r="K67" s="188">
        <v>12</v>
      </c>
      <c r="L67" s="189" t="str">
        <f t="shared" si="6"/>
        <v>1x12=12</v>
      </c>
      <c r="M67" s="189" t="str">
        <f t="shared" si="6"/>
        <v>2x12=12</v>
      </c>
      <c r="N67" s="189" t="str">
        <f t="shared" si="6"/>
        <v>3x12=12</v>
      </c>
      <c r="O67" s="189" t="str">
        <f t="shared" si="6"/>
        <v>4x12=12</v>
      </c>
      <c r="P67" s="189" t="str">
        <f t="shared" si="6"/>
        <v>5x12=12</v>
      </c>
      <c r="Q67" s="189" t="str">
        <f t="shared" si="6"/>
        <v>6x12=12</v>
      </c>
      <c r="R67" s="189" t="str">
        <f t="shared" si="6"/>
        <v>7x12=12</v>
      </c>
      <c r="S67" s="189" t="str">
        <f t="shared" si="6"/>
        <v>8x12=12</v>
      </c>
      <c r="T67" s="189" t="str">
        <f t="shared" si="6"/>
        <v>9x12=12</v>
      </c>
      <c r="U67" s="189" t="str">
        <f t="shared" si="6"/>
        <v>10x12=12</v>
      </c>
      <c r="V67" s="189" t="str">
        <f t="shared" si="6"/>
        <v>11x12=12</v>
      </c>
      <c r="W67" s="189" t="str">
        <f t="shared" si="6"/>
        <v>12x12=12</v>
      </c>
    </row>
    <row r="68" spans="3:37" ht="14.4" customHeight="1">
      <c r="K68" s="188">
        <v>12</v>
      </c>
      <c r="L68" s="189"/>
      <c r="N68" s="234" t="s">
        <v>176</v>
      </c>
      <c r="O68" s="234"/>
      <c r="P68" s="234"/>
      <c r="Q68" s="234"/>
      <c r="R68" s="234"/>
      <c r="S68" s="234"/>
      <c r="T68" s="234"/>
      <c r="U68" s="234"/>
      <c r="V68" s="234"/>
    </row>
    <row r="69" spans="3:37" ht="14.4" customHeight="1">
      <c r="N69" s="234"/>
      <c r="O69" s="234"/>
      <c r="P69" s="234"/>
      <c r="Q69" s="234"/>
      <c r="R69" s="234"/>
      <c r="S69" s="234"/>
      <c r="T69" s="234"/>
      <c r="U69" s="234"/>
      <c r="V69" s="234"/>
    </row>
    <row r="70" spans="3:37">
      <c r="N70" s="188" t="s">
        <v>177</v>
      </c>
      <c r="O70" s="188" t="s">
        <v>178</v>
      </c>
      <c r="P70" s="188" t="s">
        <v>178</v>
      </c>
      <c r="Q70" s="188" t="s">
        <v>178</v>
      </c>
      <c r="R70" s="188" t="s">
        <v>178</v>
      </c>
      <c r="S70" s="188" t="s">
        <v>178</v>
      </c>
      <c r="T70" s="188" t="s">
        <v>178</v>
      </c>
      <c r="U70" s="188" t="s">
        <v>178</v>
      </c>
      <c r="V70" s="188" t="s">
        <v>178</v>
      </c>
    </row>
    <row r="71" spans="3:37">
      <c r="N71" s="188" t="s">
        <v>179</v>
      </c>
      <c r="O71" s="188" t="s">
        <v>180</v>
      </c>
      <c r="P71" s="188" t="s">
        <v>178</v>
      </c>
      <c r="Q71" s="188" t="s">
        <v>178</v>
      </c>
      <c r="R71" s="188" t="s">
        <v>178</v>
      </c>
      <c r="S71" s="188" t="s">
        <v>178</v>
      </c>
      <c r="T71" s="188" t="s">
        <v>178</v>
      </c>
      <c r="U71" s="188" t="s">
        <v>178</v>
      </c>
      <c r="V71" s="188" t="s">
        <v>178</v>
      </c>
    </row>
    <row r="72" spans="3:37">
      <c r="N72" s="188" t="s">
        <v>181</v>
      </c>
      <c r="O72" s="188" t="s">
        <v>182</v>
      </c>
      <c r="P72" s="188" t="s">
        <v>183</v>
      </c>
      <c r="Q72" s="188" t="s">
        <v>178</v>
      </c>
      <c r="R72" s="188" t="s">
        <v>178</v>
      </c>
      <c r="S72" s="188" t="s">
        <v>178</v>
      </c>
      <c r="T72" s="188" t="s">
        <v>178</v>
      </c>
      <c r="U72" s="188" t="s">
        <v>178</v>
      </c>
      <c r="V72" s="188" t="s">
        <v>178</v>
      </c>
      <c r="AA72" s="230" t="s">
        <v>238</v>
      </c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</row>
    <row r="73" spans="3:37">
      <c r="N73" s="188" t="s">
        <v>184</v>
      </c>
      <c r="O73" s="188" t="s">
        <v>185</v>
      </c>
      <c r="P73" s="188" t="s">
        <v>186</v>
      </c>
      <c r="Q73" s="188" t="s">
        <v>187</v>
      </c>
      <c r="R73" s="188" t="s">
        <v>178</v>
      </c>
      <c r="S73" s="188" t="s">
        <v>178</v>
      </c>
      <c r="T73" s="188" t="s">
        <v>178</v>
      </c>
      <c r="U73" s="188" t="s">
        <v>178</v>
      </c>
      <c r="V73" s="188" t="s">
        <v>178</v>
      </c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</row>
    <row r="74" spans="3:37">
      <c r="N74" s="188" t="s">
        <v>188</v>
      </c>
      <c r="O74" s="188" t="s">
        <v>189</v>
      </c>
      <c r="P74" s="188" t="s">
        <v>190</v>
      </c>
      <c r="Q74" s="188" t="s">
        <v>191</v>
      </c>
      <c r="R74" s="188" t="s">
        <v>192</v>
      </c>
      <c r="S74" s="188" t="s">
        <v>178</v>
      </c>
      <c r="T74" s="188" t="s">
        <v>178</v>
      </c>
      <c r="U74" s="188" t="s">
        <v>178</v>
      </c>
      <c r="V74" s="188" t="s">
        <v>178</v>
      </c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  <c r="AK74" s="230"/>
    </row>
    <row r="75" spans="3:37">
      <c r="N75" s="188" t="s">
        <v>193</v>
      </c>
      <c r="O75" s="188" t="s">
        <v>194</v>
      </c>
      <c r="P75" s="188" t="s">
        <v>195</v>
      </c>
      <c r="Q75" s="188" t="s">
        <v>196</v>
      </c>
      <c r="R75" s="188" t="s">
        <v>197</v>
      </c>
      <c r="S75" s="188" t="s">
        <v>198</v>
      </c>
      <c r="T75" s="188" t="s">
        <v>178</v>
      </c>
      <c r="U75" s="188" t="s">
        <v>178</v>
      </c>
      <c r="V75" s="188" t="s">
        <v>178</v>
      </c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</row>
    <row r="76" spans="3:37">
      <c r="N76" s="188" t="s">
        <v>199</v>
      </c>
      <c r="O76" s="188" t="s">
        <v>200</v>
      </c>
      <c r="P76" s="188" t="s">
        <v>201</v>
      </c>
      <c r="Q76" s="188" t="s">
        <v>202</v>
      </c>
      <c r="R76" s="188" t="s">
        <v>203</v>
      </c>
      <c r="S76" s="188" t="s">
        <v>204</v>
      </c>
      <c r="T76" s="188" t="s">
        <v>205</v>
      </c>
      <c r="U76" s="188" t="s">
        <v>178</v>
      </c>
      <c r="V76" s="188" t="s">
        <v>178</v>
      </c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  <c r="AK76" s="230"/>
    </row>
    <row r="77" spans="3:37">
      <c r="N77" s="188" t="s">
        <v>206</v>
      </c>
      <c r="O77" s="188" t="s">
        <v>207</v>
      </c>
      <c r="P77" s="188" t="s">
        <v>208</v>
      </c>
      <c r="Q77" s="188" t="s">
        <v>209</v>
      </c>
      <c r="R77" s="188" t="s">
        <v>210</v>
      </c>
      <c r="S77" s="188" t="s">
        <v>211</v>
      </c>
      <c r="T77" s="188" t="s">
        <v>212</v>
      </c>
      <c r="U77" s="188" t="s">
        <v>213</v>
      </c>
      <c r="V77" s="188" t="s">
        <v>178</v>
      </c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  <c r="AK77" s="230"/>
    </row>
    <row r="78" spans="3:37">
      <c r="N78" s="188" t="s">
        <v>214</v>
      </c>
      <c r="O78" s="188" t="s">
        <v>215</v>
      </c>
      <c r="P78" s="188" t="s">
        <v>216</v>
      </c>
      <c r="Q78" s="188" t="s">
        <v>217</v>
      </c>
      <c r="R78" s="188" t="s">
        <v>218</v>
      </c>
      <c r="S78" s="188" t="s">
        <v>219</v>
      </c>
      <c r="T78" s="188" t="s">
        <v>220</v>
      </c>
      <c r="U78" s="188" t="s">
        <v>221</v>
      </c>
      <c r="V78" s="188" t="s">
        <v>222</v>
      </c>
    </row>
    <row r="80" spans="3:37">
      <c r="C80" s="225" t="s">
        <v>253</v>
      </c>
      <c r="D80" s="225"/>
      <c r="E80" s="225"/>
      <c r="F80" s="225"/>
      <c r="G80" s="225"/>
      <c r="H80" s="225"/>
    </row>
    <row r="81" spans="3:21">
      <c r="C81" s="225"/>
      <c r="D81" s="225"/>
      <c r="E81" s="225"/>
      <c r="F81" s="225"/>
      <c r="G81" s="225"/>
      <c r="H81" s="225"/>
    </row>
    <row r="82" spans="3:21">
      <c r="F82" s="194">
        <f>大哥+Sheet1!F3</f>
        <v>116</v>
      </c>
      <c r="P82" s="114" t="s">
        <v>245</v>
      </c>
      <c r="Q82" s="114" t="s">
        <v>246</v>
      </c>
    </row>
    <row r="83" spans="3:21" ht="14.4" customHeight="1">
      <c r="J83" s="227" t="s">
        <v>237</v>
      </c>
      <c r="K83" s="227"/>
      <c r="L83" s="227"/>
      <c r="M83" s="227"/>
      <c r="N83" s="227"/>
      <c r="O83" s="227"/>
      <c r="P83" s="227"/>
      <c r="Q83" s="227"/>
      <c r="U83" s="231" t="s">
        <v>244</v>
      </c>
    </row>
    <row r="84" spans="3:21">
      <c r="J84" s="227"/>
      <c r="K84" s="227"/>
      <c r="L84" s="227"/>
      <c r="M84" s="227"/>
      <c r="N84" s="227"/>
      <c r="O84" s="227"/>
      <c r="P84" s="227"/>
      <c r="Q84" s="227"/>
      <c r="S84" s="114" t="s">
        <v>243</v>
      </c>
      <c r="U84" s="231"/>
    </row>
    <row r="85" spans="3:21">
      <c r="K85" s="114" t="s">
        <v>224</v>
      </c>
      <c r="L85" s="114" t="s">
        <v>228</v>
      </c>
      <c r="M85" s="114" t="s">
        <v>230</v>
      </c>
      <c r="N85" s="114" t="s">
        <v>232</v>
      </c>
      <c r="O85" s="114" t="s">
        <v>236</v>
      </c>
      <c r="P85" s="114" t="s">
        <v>247</v>
      </c>
      <c r="Q85" t="s">
        <v>240</v>
      </c>
      <c r="S85" t="s">
        <v>223</v>
      </c>
      <c r="U85" s="231"/>
    </row>
    <row r="86" spans="3:21">
      <c r="K86" s="114" t="s">
        <v>226</v>
      </c>
      <c r="L86" s="114" t="s">
        <v>228</v>
      </c>
      <c r="M86" s="114" t="s">
        <v>230</v>
      </c>
      <c r="N86" s="114" t="s">
        <v>234</v>
      </c>
      <c r="O86" s="114" t="s">
        <v>236</v>
      </c>
      <c r="P86" s="114" t="s">
        <v>241</v>
      </c>
      <c r="Q86" t="s">
        <v>242</v>
      </c>
      <c r="S86" t="s">
        <v>225</v>
      </c>
      <c r="U86" s="231"/>
    </row>
    <row r="87" spans="3:21">
      <c r="K87" s="114" t="s">
        <v>224</v>
      </c>
      <c r="L87" s="114" t="s">
        <v>228</v>
      </c>
      <c r="M87" s="114" t="s">
        <v>230</v>
      </c>
      <c r="N87" s="114" t="s">
        <v>232</v>
      </c>
      <c r="O87" s="114" t="s">
        <v>236</v>
      </c>
      <c r="P87" s="114" t="s">
        <v>239</v>
      </c>
      <c r="Q87" t="s">
        <v>240</v>
      </c>
      <c r="S87" t="s">
        <v>223</v>
      </c>
      <c r="U87" s="231"/>
    </row>
    <row r="88" spans="3:21">
      <c r="C88" s="228" t="s">
        <v>252</v>
      </c>
      <c r="D88" s="228"/>
      <c r="E88" s="228"/>
      <c r="F88" s="228"/>
      <c r="G88" s="228"/>
      <c r="K88" s="114" t="s">
        <v>226</v>
      </c>
      <c r="L88" s="114" t="s">
        <v>228</v>
      </c>
      <c r="M88" s="114" t="s">
        <v>230</v>
      </c>
      <c r="N88" s="114" t="s">
        <v>234</v>
      </c>
      <c r="O88" s="114" t="s">
        <v>236</v>
      </c>
      <c r="P88" s="114" t="s">
        <v>241</v>
      </c>
      <c r="Q88" t="s">
        <v>242</v>
      </c>
      <c r="S88" t="s">
        <v>225</v>
      </c>
      <c r="U88" s="231"/>
    </row>
    <row r="89" spans="3:21">
      <c r="C89" s="228"/>
      <c r="D89" s="228"/>
      <c r="E89" s="228"/>
      <c r="F89" s="228"/>
      <c r="G89" s="228"/>
      <c r="K89" s="114" t="s">
        <v>224</v>
      </c>
      <c r="L89" s="114" t="s">
        <v>228</v>
      </c>
      <c r="M89" s="114" t="s">
        <v>230</v>
      </c>
      <c r="N89" s="114" t="s">
        <v>232</v>
      </c>
      <c r="O89" s="114" t="s">
        <v>236</v>
      </c>
      <c r="P89" s="114" t="s">
        <v>239</v>
      </c>
      <c r="Q89" t="s">
        <v>240</v>
      </c>
      <c r="S89" t="s">
        <v>223</v>
      </c>
      <c r="U89" s="231"/>
    </row>
    <row r="90" spans="3:21">
      <c r="D90" s="114" t="s">
        <v>224</v>
      </c>
      <c r="E90" s="193" t="s">
        <v>228</v>
      </c>
      <c r="F90" t="e">
        <f>MATCH(D90,$E$90:$E$100,0)</f>
        <v>#N/A</v>
      </c>
      <c r="K90" s="114" t="s">
        <v>226</v>
      </c>
      <c r="L90" s="114" t="s">
        <v>228</v>
      </c>
      <c r="M90" s="114" t="s">
        <v>230</v>
      </c>
      <c r="N90" s="114" t="s">
        <v>234</v>
      </c>
      <c r="O90" s="114" t="s">
        <v>236</v>
      </c>
      <c r="P90" s="114" t="s">
        <v>241</v>
      </c>
      <c r="Q90" t="s">
        <v>242</v>
      </c>
      <c r="S90" t="s">
        <v>225</v>
      </c>
      <c r="U90" s="231"/>
    </row>
    <row r="91" spans="3:21">
      <c r="D91" s="114" t="s">
        <v>226</v>
      </c>
      <c r="E91" s="193" t="s">
        <v>228</v>
      </c>
      <c r="F91" t="e">
        <f t="shared" ref="F91:F100" si="7">MATCH(D91,$E$90:$E$100,0)</f>
        <v>#N/A</v>
      </c>
      <c r="K91" s="114" t="s">
        <v>224</v>
      </c>
      <c r="L91" s="114" t="s">
        <v>228</v>
      </c>
      <c r="M91" s="114" t="s">
        <v>230</v>
      </c>
      <c r="N91" s="114" t="s">
        <v>232</v>
      </c>
      <c r="O91" s="114" t="s">
        <v>236</v>
      </c>
      <c r="P91" s="114" t="s">
        <v>239</v>
      </c>
      <c r="Q91" t="s">
        <v>240</v>
      </c>
      <c r="S91" t="s">
        <v>223</v>
      </c>
      <c r="U91" s="231"/>
    </row>
    <row r="92" spans="3:21">
      <c r="D92" s="114" t="s">
        <v>224</v>
      </c>
      <c r="E92" s="193" t="s">
        <v>228</v>
      </c>
      <c r="F92" t="e">
        <f t="shared" si="7"/>
        <v>#N/A</v>
      </c>
      <c r="K92" s="114" t="s">
        <v>226</v>
      </c>
      <c r="L92" s="114" t="s">
        <v>228</v>
      </c>
      <c r="M92" s="114" t="s">
        <v>230</v>
      </c>
      <c r="N92" s="114" t="s">
        <v>234</v>
      </c>
      <c r="O92" s="114" t="s">
        <v>236</v>
      </c>
      <c r="P92" s="114" t="s">
        <v>241</v>
      </c>
      <c r="Q92" t="s">
        <v>242</v>
      </c>
      <c r="S92" t="s">
        <v>225</v>
      </c>
      <c r="U92" s="231"/>
    </row>
    <row r="93" spans="3:21">
      <c r="D93" s="114" t="s">
        <v>226</v>
      </c>
      <c r="E93" s="193" t="s">
        <v>228</v>
      </c>
      <c r="F93" t="e">
        <f t="shared" si="7"/>
        <v>#N/A</v>
      </c>
      <c r="K93" s="114" t="s">
        <v>224</v>
      </c>
      <c r="L93" s="114" t="s">
        <v>228</v>
      </c>
      <c r="M93" s="114" t="s">
        <v>230</v>
      </c>
      <c r="N93" s="114" t="s">
        <v>232</v>
      </c>
      <c r="O93" s="114" t="s">
        <v>236</v>
      </c>
      <c r="P93" s="114" t="s">
        <v>239</v>
      </c>
      <c r="Q93" t="s">
        <v>240</v>
      </c>
      <c r="S93" t="s">
        <v>223</v>
      </c>
      <c r="U93" s="231"/>
    </row>
    <row r="94" spans="3:21">
      <c r="D94" s="114" t="s">
        <v>224</v>
      </c>
      <c r="E94" s="193" t="s">
        <v>228</v>
      </c>
      <c r="F94" t="e">
        <f t="shared" si="7"/>
        <v>#N/A</v>
      </c>
      <c r="K94" s="114" t="s">
        <v>226</v>
      </c>
      <c r="L94" s="114" t="s">
        <v>228</v>
      </c>
      <c r="M94" s="114" t="s">
        <v>230</v>
      </c>
      <c r="N94" s="114" t="s">
        <v>234</v>
      </c>
      <c r="O94" s="114" t="s">
        <v>236</v>
      </c>
      <c r="P94" s="114" t="s">
        <v>241</v>
      </c>
      <c r="Q94" t="s">
        <v>242</v>
      </c>
      <c r="S94" t="s">
        <v>225</v>
      </c>
      <c r="U94" s="231"/>
    </row>
    <row r="95" spans="3:21">
      <c r="D95" s="114" t="s">
        <v>226</v>
      </c>
      <c r="E95" s="193" t="s">
        <v>228</v>
      </c>
      <c r="F95" t="e">
        <f t="shared" si="7"/>
        <v>#N/A</v>
      </c>
      <c r="K95" s="114" t="s">
        <v>224</v>
      </c>
      <c r="L95" s="114" t="s">
        <v>228</v>
      </c>
      <c r="M95" s="114" t="s">
        <v>230</v>
      </c>
      <c r="N95" s="114" t="s">
        <v>232</v>
      </c>
      <c r="O95" s="114" t="s">
        <v>236</v>
      </c>
      <c r="P95" s="114" t="s">
        <v>239</v>
      </c>
      <c r="Q95" t="s">
        <v>240</v>
      </c>
      <c r="S95" t="s">
        <v>223</v>
      </c>
      <c r="U95" s="231"/>
    </row>
    <row r="96" spans="3:21">
      <c r="D96" s="114" t="s">
        <v>228</v>
      </c>
      <c r="E96" s="114" t="s">
        <v>228</v>
      </c>
      <c r="F96">
        <f t="shared" si="7"/>
        <v>1</v>
      </c>
      <c r="K96" t="s">
        <v>227</v>
      </c>
      <c r="U96" s="231"/>
    </row>
    <row r="97" spans="1:19">
      <c r="D97" s="114" t="s">
        <v>226</v>
      </c>
      <c r="E97" s="193" t="s">
        <v>228</v>
      </c>
      <c r="F97" t="e">
        <f t="shared" si="7"/>
        <v>#N/A</v>
      </c>
      <c r="K97" t="s">
        <v>227</v>
      </c>
    </row>
    <row r="98" spans="1:19">
      <c r="D98" s="114" t="s">
        <v>224</v>
      </c>
      <c r="E98" s="193" t="s">
        <v>228</v>
      </c>
      <c r="F98" t="e">
        <f t="shared" si="7"/>
        <v>#N/A</v>
      </c>
      <c r="K98" t="s">
        <v>227</v>
      </c>
    </row>
    <row r="99" spans="1:19">
      <c r="D99" s="114" t="s">
        <v>226</v>
      </c>
      <c r="E99" s="193" t="s">
        <v>228</v>
      </c>
      <c r="F99" t="e">
        <f t="shared" si="7"/>
        <v>#N/A</v>
      </c>
      <c r="K99" t="s">
        <v>227</v>
      </c>
    </row>
    <row r="100" spans="1:19">
      <c r="D100" s="114" t="s">
        <v>224</v>
      </c>
      <c r="E100" s="193" t="s">
        <v>228</v>
      </c>
      <c r="F100" t="e">
        <f t="shared" si="7"/>
        <v>#N/A</v>
      </c>
      <c r="K100" t="s">
        <v>227</v>
      </c>
    </row>
    <row r="101" spans="1:19">
      <c r="K101" t="s">
        <v>227</v>
      </c>
    </row>
    <row r="102" spans="1:19">
      <c r="K102" t="s">
        <v>227</v>
      </c>
    </row>
    <row r="103" spans="1:19">
      <c r="K103" t="s">
        <v>227</v>
      </c>
    </row>
    <row r="104" spans="1:19">
      <c r="K104" t="s">
        <v>227</v>
      </c>
    </row>
    <row r="105" spans="1:19">
      <c r="K105" t="s">
        <v>227</v>
      </c>
    </row>
    <row r="106" spans="1:19">
      <c r="K106" t="s">
        <v>227</v>
      </c>
    </row>
    <row r="107" spans="1:19">
      <c r="K107" t="s">
        <v>229</v>
      </c>
    </row>
    <row r="108" spans="1:19">
      <c r="K108" t="s">
        <v>229</v>
      </c>
    </row>
    <row r="109" spans="1:19">
      <c r="A109" s="225" t="s">
        <v>262</v>
      </c>
      <c r="B109" s="225"/>
      <c r="C109" s="225"/>
      <c r="D109" s="225"/>
      <c r="E109" s="225"/>
      <c r="F109" s="225"/>
      <c r="G109" s="225"/>
      <c r="H109" s="225"/>
      <c r="K109" t="s">
        <v>229</v>
      </c>
    </row>
    <row r="110" spans="1:19">
      <c r="A110" s="225"/>
      <c r="B110" s="225"/>
      <c r="C110" s="225"/>
      <c r="D110" s="225"/>
      <c r="E110" s="225"/>
      <c r="F110" s="225"/>
      <c r="G110" s="225"/>
      <c r="H110" s="225"/>
      <c r="K110" t="s">
        <v>229</v>
      </c>
    </row>
    <row r="111" spans="1:19">
      <c r="A111" s="114" t="s">
        <v>256</v>
      </c>
      <c r="K111" t="s">
        <v>229</v>
      </c>
    </row>
    <row r="112" spans="1:19">
      <c r="A112" s="114" t="s">
        <v>258</v>
      </c>
      <c r="B112" t="str">
        <f>A111&amp;B111</f>
        <v>A</v>
      </c>
      <c r="K112" t="s">
        <v>229</v>
      </c>
      <c r="R112" s="114" t="s">
        <v>256</v>
      </c>
      <c r="S112" s="114" t="s">
        <v>256</v>
      </c>
    </row>
    <row r="113" spans="1:21">
      <c r="A113" s="114" t="s">
        <v>260</v>
      </c>
      <c r="B113" t="str">
        <f t="shared" ref="B113:B141" si="8">A112&amp;B112</f>
        <v>BA</v>
      </c>
      <c r="K113" t="s">
        <v>229</v>
      </c>
      <c r="R113" s="114" t="s">
        <v>257</v>
      </c>
      <c r="S113" s="114" t="s">
        <v>257</v>
      </c>
    </row>
    <row r="114" spans="1:21">
      <c r="A114" s="114" t="s">
        <v>159</v>
      </c>
      <c r="B114" t="str">
        <f t="shared" si="8"/>
        <v>CBA</v>
      </c>
      <c r="K114" t="s">
        <v>229</v>
      </c>
      <c r="R114" s="114" t="s">
        <v>259</v>
      </c>
      <c r="S114" s="114" t="s">
        <v>259</v>
      </c>
    </row>
    <row r="115" spans="1:21">
      <c r="A115" s="114" t="s">
        <v>160</v>
      </c>
      <c r="B115" t="str">
        <f t="shared" si="8"/>
        <v>dCBA</v>
      </c>
      <c r="K115" t="s">
        <v>229</v>
      </c>
      <c r="R115" s="114" t="s">
        <v>263</v>
      </c>
      <c r="S115" s="114" t="s">
        <v>263</v>
      </c>
    </row>
    <row r="116" spans="1:21">
      <c r="A116" s="114" t="s">
        <v>161</v>
      </c>
      <c r="B116" t="str">
        <f t="shared" si="8"/>
        <v>edCBA</v>
      </c>
      <c r="K116" t="s">
        <v>229</v>
      </c>
      <c r="R116" s="114" t="s">
        <v>264</v>
      </c>
      <c r="S116" s="114" t="s">
        <v>264</v>
      </c>
    </row>
    <row r="117" spans="1:21">
      <c r="A117" s="114" t="s">
        <v>162</v>
      </c>
      <c r="B117" t="str">
        <f t="shared" si="8"/>
        <v>fedCBA</v>
      </c>
      <c r="K117" t="s">
        <v>229</v>
      </c>
      <c r="R117" s="114" t="s">
        <v>265</v>
      </c>
      <c r="S117" s="114" t="s">
        <v>265</v>
      </c>
    </row>
    <row r="118" spans="1:21">
      <c r="A118" s="114" t="s">
        <v>155</v>
      </c>
      <c r="B118" t="str">
        <f t="shared" si="8"/>
        <v>gfedCBA</v>
      </c>
      <c r="K118" t="s">
        <v>231</v>
      </c>
      <c r="R118" s="114" t="s">
        <v>266</v>
      </c>
      <c r="S118" s="114" t="s">
        <v>266</v>
      </c>
    </row>
    <row r="119" spans="1:21">
      <c r="A119" s="114" t="s">
        <v>157</v>
      </c>
      <c r="B119" t="str">
        <f t="shared" si="8"/>
        <v>agfedCBA</v>
      </c>
      <c r="K119" t="s">
        <v>233</v>
      </c>
      <c r="R119" s="114" t="s">
        <v>267</v>
      </c>
      <c r="S119" s="114" t="s">
        <v>267</v>
      </c>
    </row>
    <row r="120" spans="1:21">
      <c r="A120" s="114" t="s">
        <v>158</v>
      </c>
      <c r="B120" t="str">
        <f t="shared" si="8"/>
        <v>bagfedCBA</v>
      </c>
      <c r="K120" t="s">
        <v>231</v>
      </c>
      <c r="R120" s="114" t="s">
        <v>268</v>
      </c>
      <c r="S120" s="114" t="s">
        <v>268</v>
      </c>
    </row>
    <row r="121" spans="1:21">
      <c r="A121" s="114" t="s">
        <v>159</v>
      </c>
      <c r="B121" t="str">
        <f t="shared" si="8"/>
        <v>cbagfedCBA</v>
      </c>
      <c r="K121" t="s">
        <v>233</v>
      </c>
      <c r="O121">
        <f>PI()</f>
        <v>3.1415926535897931</v>
      </c>
      <c r="R121" s="114" t="s">
        <v>266</v>
      </c>
      <c r="S121" s="114" t="s">
        <v>266</v>
      </c>
    </row>
    <row r="122" spans="1:21">
      <c r="A122" s="114" t="s">
        <v>160</v>
      </c>
      <c r="B122" t="str">
        <f t="shared" si="8"/>
        <v>dcbagfedCBA</v>
      </c>
      <c r="K122" t="s">
        <v>231</v>
      </c>
      <c r="P122">
        <v>3.1415926535897931</v>
      </c>
      <c r="R122" s="114" t="s">
        <v>269</v>
      </c>
      <c r="S122" s="114" t="s">
        <v>269</v>
      </c>
      <c r="U122">
        <f>CODE(K96)</f>
        <v>49622</v>
      </c>
    </row>
    <row r="123" spans="1:21">
      <c r="A123" s="114" t="s">
        <v>161</v>
      </c>
      <c r="B123" t="str">
        <f t="shared" si="8"/>
        <v>edcbagfedCBA</v>
      </c>
      <c r="K123" t="s">
        <v>233</v>
      </c>
      <c r="R123" s="114" t="s">
        <v>270</v>
      </c>
      <c r="S123" s="114" t="s">
        <v>270</v>
      </c>
      <c r="U123">
        <f t="shared" ref="U123:U137" si="9">CODE(K97)</f>
        <v>49622</v>
      </c>
    </row>
    <row r="124" spans="1:21">
      <c r="A124" s="114" t="s">
        <v>162</v>
      </c>
      <c r="B124" t="str">
        <f>A123&amp;B123</f>
        <v>fedcbagfedCBA</v>
      </c>
      <c r="K124" t="s">
        <v>231</v>
      </c>
      <c r="R124" s="114" t="s">
        <v>271</v>
      </c>
      <c r="S124" s="114" t="s">
        <v>271</v>
      </c>
      <c r="U124">
        <f t="shared" si="9"/>
        <v>49622</v>
      </c>
    </row>
    <row r="125" spans="1:21">
      <c r="A125" s="114" t="s">
        <v>155</v>
      </c>
      <c r="B125" t="str">
        <f t="shared" si="8"/>
        <v>gfedcbagfedCBA</v>
      </c>
      <c r="K125" t="s">
        <v>233</v>
      </c>
      <c r="R125" s="114" t="s">
        <v>272</v>
      </c>
      <c r="S125" s="114" t="s">
        <v>272</v>
      </c>
      <c r="U125">
        <f t="shared" si="9"/>
        <v>49622</v>
      </c>
    </row>
    <row r="126" spans="1:21">
      <c r="A126" s="114" t="s">
        <v>157</v>
      </c>
      <c r="B126" t="str">
        <f t="shared" si="8"/>
        <v>agfedcbagfedCBA</v>
      </c>
      <c r="K126" t="s">
        <v>231</v>
      </c>
      <c r="R126" s="114" t="s">
        <v>273</v>
      </c>
      <c r="S126" s="114" t="s">
        <v>273</v>
      </c>
      <c r="U126">
        <f t="shared" si="9"/>
        <v>49622</v>
      </c>
    </row>
    <row r="127" spans="1:21">
      <c r="A127" s="114" t="s">
        <v>158</v>
      </c>
      <c r="B127" t="str">
        <f t="shared" si="8"/>
        <v>bagfedcbagfedCBA</v>
      </c>
      <c r="K127" t="s">
        <v>233</v>
      </c>
      <c r="R127" s="114" t="s">
        <v>274</v>
      </c>
      <c r="S127" s="114" t="s">
        <v>274</v>
      </c>
      <c r="U127">
        <f t="shared" si="9"/>
        <v>49622</v>
      </c>
    </row>
    <row r="128" spans="1:21">
      <c r="A128" s="114" t="s">
        <v>159</v>
      </c>
      <c r="B128" t="str">
        <f t="shared" si="8"/>
        <v>cbagfedcbagfedCBA</v>
      </c>
      <c r="K128" t="s">
        <v>231</v>
      </c>
      <c r="R128" s="114" t="s">
        <v>275</v>
      </c>
      <c r="S128" s="114" t="s">
        <v>275</v>
      </c>
      <c r="U128">
        <f t="shared" si="9"/>
        <v>49622</v>
      </c>
    </row>
    <row r="129" spans="1:21">
      <c r="A129" s="114" t="s">
        <v>160</v>
      </c>
      <c r="B129" t="str">
        <f t="shared" si="8"/>
        <v>dcbagfedcbagfedCBA</v>
      </c>
      <c r="K129" t="s">
        <v>235</v>
      </c>
      <c r="R129" s="114" t="s">
        <v>276</v>
      </c>
      <c r="S129" s="114" t="s">
        <v>276</v>
      </c>
      <c r="U129">
        <f t="shared" si="9"/>
        <v>49622</v>
      </c>
    </row>
    <row r="130" spans="1:21">
      <c r="A130" s="114" t="s">
        <v>161</v>
      </c>
      <c r="B130" t="str">
        <f>A129&amp;B129</f>
        <v>edcbagfedcbagfedCBA</v>
      </c>
      <c r="K130" t="s">
        <v>235</v>
      </c>
      <c r="R130" s="114" t="s">
        <v>277</v>
      </c>
      <c r="S130" s="114" t="s">
        <v>277</v>
      </c>
      <c r="U130">
        <f t="shared" si="9"/>
        <v>49622</v>
      </c>
    </row>
    <row r="131" spans="1:21">
      <c r="A131" s="114" t="s">
        <v>162</v>
      </c>
      <c r="B131" t="str">
        <f t="shared" si="8"/>
        <v>fedcbagfedcbagfedCBA</v>
      </c>
      <c r="K131" t="s">
        <v>235</v>
      </c>
      <c r="R131" s="114" t="s">
        <v>278</v>
      </c>
      <c r="S131" s="114" t="s">
        <v>278</v>
      </c>
      <c r="U131">
        <f t="shared" si="9"/>
        <v>49622</v>
      </c>
    </row>
    <row r="132" spans="1:21">
      <c r="A132" s="114" t="s">
        <v>155</v>
      </c>
      <c r="B132" t="str">
        <f t="shared" si="8"/>
        <v>gfedcbagfedcbagfedCBA</v>
      </c>
      <c r="K132" t="s">
        <v>235</v>
      </c>
      <c r="R132" s="114" t="s">
        <v>279</v>
      </c>
      <c r="S132" s="114" t="s">
        <v>279</v>
      </c>
      <c r="U132">
        <f t="shared" si="9"/>
        <v>49622</v>
      </c>
    </row>
    <row r="133" spans="1:21">
      <c r="A133" s="114" t="s">
        <v>157</v>
      </c>
      <c r="B133" t="str">
        <f t="shared" si="8"/>
        <v>agfedcbagfedcbagfedCBA</v>
      </c>
      <c r="K133" t="s">
        <v>235</v>
      </c>
      <c r="R133" s="114" t="s">
        <v>280</v>
      </c>
      <c r="S133" s="114" t="s">
        <v>280</v>
      </c>
      <c r="U133">
        <f t="shared" si="9"/>
        <v>55004</v>
      </c>
    </row>
    <row r="134" spans="1:21">
      <c r="A134" s="114" t="s">
        <v>158</v>
      </c>
      <c r="B134" t="str">
        <f t="shared" si="8"/>
        <v>bagfedcbagfedcbagfedCBA</v>
      </c>
      <c r="K134" t="s">
        <v>235</v>
      </c>
      <c r="R134" s="114" t="s">
        <v>281</v>
      </c>
      <c r="S134" s="114" t="s">
        <v>281</v>
      </c>
      <c r="U134">
        <f t="shared" si="9"/>
        <v>55004</v>
      </c>
    </row>
    <row r="135" spans="1:21">
      <c r="A135" s="114" t="s">
        <v>159</v>
      </c>
      <c r="B135" t="str">
        <f t="shared" si="8"/>
        <v>cbagfedcbagfedcbagfedCBA</v>
      </c>
      <c r="K135" t="s">
        <v>235</v>
      </c>
      <c r="R135" s="114" t="s">
        <v>282</v>
      </c>
      <c r="S135" s="114" t="s">
        <v>282</v>
      </c>
      <c r="U135">
        <f t="shared" si="9"/>
        <v>55004</v>
      </c>
    </row>
    <row r="136" spans="1:21">
      <c r="A136" s="114" t="s">
        <v>160</v>
      </c>
      <c r="B136" t="str">
        <f t="shared" si="8"/>
        <v>dcbagfedcbagfedcbagfedCBA</v>
      </c>
      <c r="K136" t="s">
        <v>235</v>
      </c>
      <c r="R136" s="114" t="s">
        <v>283</v>
      </c>
      <c r="S136" s="114" t="s">
        <v>283</v>
      </c>
      <c r="U136">
        <f t="shared" si="9"/>
        <v>55004</v>
      </c>
    </row>
    <row r="137" spans="1:21">
      <c r="A137" s="114" t="s">
        <v>161</v>
      </c>
      <c r="B137" t="str">
        <f t="shared" si="8"/>
        <v>edcbagfedcbagfedcbagfedCBA</v>
      </c>
      <c r="K137" t="s">
        <v>235</v>
      </c>
      <c r="R137" s="114" t="s">
        <v>284</v>
      </c>
      <c r="S137" s="114" t="s">
        <v>284</v>
      </c>
      <c r="U137">
        <f t="shared" si="9"/>
        <v>55004</v>
      </c>
    </row>
    <row r="138" spans="1:21">
      <c r="A138" s="114" t="s">
        <v>162</v>
      </c>
      <c r="B138" t="str">
        <f t="shared" si="8"/>
        <v>fedcbagfedcbagfedcbagfedCBA</v>
      </c>
      <c r="K138" t="s">
        <v>235</v>
      </c>
      <c r="R138" s="114"/>
      <c r="S138" s="114" t="s">
        <v>255</v>
      </c>
      <c r="U138">
        <f>CODE(K112)</f>
        <v>55004</v>
      </c>
    </row>
    <row r="139" spans="1:21">
      <c r="A139" s="114" t="s">
        <v>155</v>
      </c>
      <c r="B139" t="str">
        <f t="shared" si="8"/>
        <v>gfedcbagfedcbagfedcbagfedCBA</v>
      </c>
      <c r="K139" t="s">
        <v>235</v>
      </c>
      <c r="R139" s="114"/>
      <c r="S139" s="114" t="s">
        <v>257</v>
      </c>
      <c r="U139">
        <f>CODE(K113)</f>
        <v>55004</v>
      </c>
    </row>
    <row r="140" spans="1:21">
      <c r="A140" s="114" t="s">
        <v>157</v>
      </c>
      <c r="B140" t="str">
        <f t="shared" si="8"/>
        <v>agfedcbagfedcbagfedcbagfedCBA</v>
      </c>
      <c r="K140" t="s">
        <v>223</v>
      </c>
      <c r="R140" s="114"/>
      <c r="S140" s="114" t="s">
        <v>259</v>
      </c>
    </row>
    <row r="141" spans="1:21">
      <c r="A141" s="114" t="s">
        <v>158</v>
      </c>
      <c r="B141" t="str">
        <f t="shared" si="8"/>
        <v>bagfedcbagfedcbagfedcbagfedCBA</v>
      </c>
      <c r="K141" t="s">
        <v>225</v>
      </c>
      <c r="R141" s="114"/>
      <c r="S141" s="114" t="s">
        <v>263</v>
      </c>
    </row>
    <row r="142" spans="1:21">
      <c r="A142" s="114" t="s">
        <v>159</v>
      </c>
      <c r="K142" t="s">
        <v>223</v>
      </c>
      <c r="R142" s="114"/>
      <c r="S142" s="114" t="s">
        <v>264</v>
      </c>
    </row>
    <row r="143" spans="1:21">
      <c r="A143" s="114" t="s">
        <v>160</v>
      </c>
      <c r="K143" t="s">
        <v>225</v>
      </c>
      <c r="R143" s="114"/>
      <c r="S143" s="114" t="s">
        <v>265</v>
      </c>
    </row>
    <row r="144" spans="1:21">
      <c r="A144" s="114" t="s">
        <v>161</v>
      </c>
      <c r="K144" t="s">
        <v>223</v>
      </c>
      <c r="R144" s="114"/>
      <c r="S144" s="114" t="s">
        <v>266</v>
      </c>
    </row>
    <row r="145" spans="1:19">
      <c r="A145" s="114" t="s">
        <v>162</v>
      </c>
      <c r="K145" t="s">
        <v>225</v>
      </c>
      <c r="S145" s="114" t="s">
        <v>267</v>
      </c>
    </row>
    <row r="146" spans="1:19">
      <c r="A146" s="114" t="s">
        <v>155</v>
      </c>
      <c r="K146" t="s">
        <v>223</v>
      </c>
      <c r="S146" s="114" t="s">
        <v>268</v>
      </c>
    </row>
    <row r="147" spans="1:19">
      <c r="A147" s="114" t="s">
        <v>157</v>
      </c>
      <c r="K147" t="s">
        <v>225</v>
      </c>
      <c r="N147">
        <f ca="1">RANDBETWEEN(1,6)</f>
        <v>5</v>
      </c>
      <c r="O147">
        <f t="shared" ref="O147:Q147" ca="1" si="10">RANDBETWEEN(1,6)</f>
        <v>2</v>
      </c>
      <c r="P147">
        <f t="shared" ca="1" si="10"/>
        <v>4</v>
      </c>
      <c r="Q147">
        <f t="shared" ca="1" si="10"/>
        <v>2</v>
      </c>
      <c r="S147" s="114" t="s">
        <v>266</v>
      </c>
    </row>
    <row r="148" spans="1:19">
      <c r="A148" s="114" t="s">
        <v>158</v>
      </c>
      <c r="D148" s="224" t="s">
        <v>261</v>
      </c>
      <c r="E148" s="224"/>
      <c r="F148" s="224"/>
      <c r="G148" s="224"/>
      <c r="K148" t="s">
        <v>223</v>
      </c>
      <c r="N148">
        <f t="shared" ref="N148:Q154" ca="1" si="11">RANDBETWEEN(1,6)</f>
        <v>2</v>
      </c>
      <c r="O148">
        <f t="shared" ca="1" si="11"/>
        <v>1</v>
      </c>
      <c r="P148">
        <f t="shared" ca="1" si="11"/>
        <v>2</v>
      </c>
      <c r="Q148">
        <f t="shared" ca="1" si="11"/>
        <v>4</v>
      </c>
      <c r="S148" s="114" t="s">
        <v>269</v>
      </c>
    </row>
    <row r="149" spans="1:19">
      <c r="A149" s="114" t="s">
        <v>159</v>
      </c>
      <c r="D149" s="224"/>
      <c r="E149" s="224"/>
      <c r="F149" s="224"/>
      <c r="G149" s="224"/>
      <c r="K149" t="s">
        <v>225</v>
      </c>
      <c r="N149">
        <f t="shared" ca="1" si="11"/>
        <v>1</v>
      </c>
      <c r="O149">
        <f t="shared" ca="1" si="11"/>
        <v>1</v>
      </c>
      <c r="P149">
        <f t="shared" ca="1" si="11"/>
        <v>2</v>
      </c>
      <c r="Q149">
        <f t="shared" ca="1" si="11"/>
        <v>6</v>
      </c>
      <c r="S149" s="114" t="s">
        <v>270</v>
      </c>
    </row>
    <row r="150" spans="1:19">
      <c r="A150" s="114" t="s">
        <v>160</v>
      </c>
      <c r="D150" s="224"/>
      <c r="E150" s="224"/>
      <c r="F150" s="224"/>
      <c r="G150" s="224"/>
      <c r="K150" t="s">
        <v>223</v>
      </c>
      <c r="N150">
        <f t="shared" ca="1" si="11"/>
        <v>5</v>
      </c>
      <c r="O150">
        <f t="shared" ca="1" si="11"/>
        <v>5</v>
      </c>
      <c r="P150">
        <f t="shared" ca="1" si="11"/>
        <v>5</v>
      </c>
      <c r="Q150">
        <f t="shared" ca="1" si="11"/>
        <v>4</v>
      </c>
      <c r="S150" s="114" t="s">
        <v>271</v>
      </c>
    </row>
    <row r="151" spans="1:19">
      <c r="A151" s="114" t="s">
        <v>161</v>
      </c>
      <c r="K151">
        <v>0</v>
      </c>
      <c r="N151">
        <f t="shared" ca="1" si="11"/>
        <v>5</v>
      </c>
      <c r="O151">
        <f t="shared" ca="1" si="11"/>
        <v>6</v>
      </c>
      <c r="P151">
        <f t="shared" ca="1" si="11"/>
        <v>4</v>
      </c>
      <c r="Q151">
        <f t="shared" ca="1" si="11"/>
        <v>1</v>
      </c>
      <c r="S151" s="114" t="s">
        <v>272</v>
      </c>
    </row>
    <row r="152" spans="1:19">
      <c r="A152" s="114" t="s">
        <v>162</v>
      </c>
      <c r="K152">
        <v>0</v>
      </c>
      <c r="N152">
        <f t="shared" ca="1" si="11"/>
        <v>3</v>
      </c>
      <c r="O152">
        <f t="shared" ca="1" si="11"/>
        <v>1</v>
      </c>
      <c r="P152">
        <f t="shared" ca="1" si="11"/>
        <v>5</v>
      </c>
      <c r="Q152">
        <f t="shared" ca="1" si="11"/>
        <v>6</v>
      </c>
      <c r="S152" s="114" t="s">
        <v>273</v>
      </c>
    </row>
    <row r="153" spans="1:19">
      <c r="A153" s="114" t="s">
        <v>155</v>
      </c>
      <c r="K153">
        <v>0</v>
      </c>
      <c r="N153">
        <f t="shared" ca="1" si="11"/>
        <v>3</v>
      </c>
      <c r="O153">
        <f t="shared" ca="1" si="11"/>
        <v>5</v>
      </c>
      <c r="P153">
        <f t="shared" ca="1" si="11"/>
        <v>6</v>
      </c>
      <c r="Q153">
        <f t="shared" ca="1" si="11"/>
        <v>2</v>
      </c>
      <c r="S153" s="114" t="s">
        <v>274</v>
      </c>
    </row>
    <row r="154" spans="1:19">
      <c r="K154">
        <v>0</v>
      </c>
      <c r="N154">
        <f t="shared" ca="1" si="11"/>
        <v>1</v>
      </c>
      <c r="O154">
        <f t="shared" ca="1" si="11"/>
        <v>4</v>
      </c>
      <c r="P154">
        <f t="shared" ca="1" si="11"/>
        <v>3</v>
      </c>
      <c r="Q154">
        <f t="shared" ca="1" si="11"/>
        <v>5</v>
      </c>
      <c r="S154" s="114" t="s">
        <v>275</v>
      </c>
    </row>
    <row r="155" spans="1:19">
      <c r="K155">
        <v>0</v>
      </c>
      <c r="S155" s="114" t="s">
        <v>276</v>
      </c>
    </row>
  </sheetData>
  <sortState xmlns:xlrd2="http://schemas.microsoft.com/office/spreadsheetml/2017/richdata2" ref="A3:U33">
    <sortCondition ref="U3:U33"/>
  </sortState>
  <mergeCells count="21">
    <mergeCell ref="AA72:AK77"/>
    <mergeCell ref="U83:U96"/>
    <mergeCell ref="A1:A2"/>
    <mergeCell ref="B1:B2"/>
    <mergeCell ref="C1:C2"/>
    <mergeCell ref="D1:D2"/>
    <mergeCell ref="N68:V69"/>
    <mergeCell ref="E1:P1"/>
    <mergeCell ref="D34:K36"/>
    <mergeCell ref="L34:L47"/>
    <mergeCell ref="Q1:Q2"/>
    <mergeCell ref="R1:R2"/>
    <mergeCell ref="S1:S2"/>
    <mergeCell ref="D148:G150"/>
    <mergeCell ref="A109:H110"/>
    <mergeCell ref="D50:G51"/>
    <mergeCell ref="D52:G54"/>
    <mergeCell ref="J83:Q84"/>
    <mergeCell ref="C88:G89"/>
    <mergeCell ref="C80:H81"/>
    <mergeCell ref="D63:I64"/>
  </mergeCells>
  <phoneticPr fontId="9" type="noConversion"/>
  <dataValidations count="1">
    <dataValidation type="whole" allowBlank="1" showInputMessage="1" showErrorMessage="1" sqref="D65:H67" xr:uid="{A320B80A-9280-4DDC-B410-2C7AD4353915}">
      <formula1>0</formula1>
      <formula2>5</formula2>
    </dataValidation>
  </dataValidations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5167-5C17-4158-A157-B60E7540E219}">
  <sheetPr codeName="Sheet7"/>
  <dimension ref="A1:T38"/>
  <sheetViews>
    <sheetView workbookViewId="0">
      <selection activeCell="C11" sqref="C11:C13"/>
    </sheetView>
  </sheetViews>
  <sheetFormatPr defaultRowHeight="14.4"/>
  <cols>
    <col min="7" max="7" width="10.5546875" bestFit="1" customWidth="1"/>
    <col min="8" max="8" width="10.5546875" customWidth="1"/>
    <col min="9" max="9" width="27.77734375" customWidth="1"/>
    <col min="12" max="12" width="10.6640625" customWidth="1"/>
    <col min="13" max="14" width="8.88671875" customWidth="1"/>
    <col min="15" max="15" width="12.77734375" bestFit="1" customWidth="1"/>
  </cols>
  <sheetData>
    <row r="1" spans="1:9" ht="43.2">
      <c r="A1" s="198" t="s">
        <v>298</v>
      </c>
      <c r="B1" s="2" t="s">
        <v>293</v>
      </c>
      <c r="C1" s="2" t="s">
        <v>294</v>
      </c>
      <c r="D1" s="2" t="s">
        <v>296</v>
      </c>
      <c r="E1" s="2" t="s">
        <v>297</v>
      </c>
      <c r="I1" s="114" t="s">
        <v>295</v>
      </c>
    </row>
    <row r="2" spans="1:9">
      <c r="A2" s="45" t="s">
        <v>21</v>
      </c>
      <c r="B2" s="45">
        <v>62</v>
      </c>
      <c r="C2" s="45">
        <v>45</v>
      </c>
      <c r="D2" s="45">
        <v>21</v>
      </c>
      <c r="E2" s="45">
        <v>96</v>
      </c>
      <c r="F2" s="199">
        <v>2196</v>
      </c>
      <c r="G2" s="199">
        <v>4521</v>
      </c>
      <c r="H2" s="201"/>
      <c r="I2">
        <f ca="1">OFFSET(A2,,MATCH($I$1,$B$1:$E$1,0))</f>
        <v>21</v>
      </c>
    </row>
    <row r="3" spans="1:9">
      <c r="A3" s="4" t="s">
        <v>27</v>
      </c>
      <c r="B3" s="6">
        <v>86</v>
      </c>
      <c r="C3" s="6">
        <v>98</v>
      </c>
      <c r="D3" s="6">
        <v>88</v>
      </c>
      <c r="E3" s="6">
        <v>87</v>
      </c>
      <c r="F3" s="200">
        <v>8887</v>
      </c>
      <c r="G3" s="200">
        <v>9888</v>
      </c>
      <c r="H3" s="200"/>
      <c r="I3">
        <f t="shared" ref="I3:I7" ca="1" si="0">OFFSET(A3,,MATCH($I$1,$B$1:$E$1,0))</f>
        <v>88</v>
      </c>
    </row>
    <row r="4" spans="1:9">
      <c r="A4" s="4" t="s">
        <v>29</v>
      </c>
      <c r="B4" s="6">
        <v>95</v>
      </c>
      <c r="C4" s="6">
        <v>91</v>
      </c>
      <c r="D4" s="6">
        <v>94</v>
      </c>
      <c r="E4" s="6">
        <v>88</v>
      </c>
      <c r="F4" s="200">
        <v>9488</v>
      </c>
      <c r="G4" s="200">
        <v>9194</v>
      </c>
      <c r="H4" s="200"/>
      <c r="I4">
        <f t="shared" ca="1" si="0"/>
        <v>94</v>
      </c>
    </row>
    <row r="5" spans="1:9">
      <c r="A5" s="4" t="s">
        <v>31</v>
      </c>
      <c r="B5" s="6">
        <v>95</v>
      </c>
      <c r="C5" s="6">
        <v>97</v>
      </c>
      <c r="D5" s="6">
        <v>96</v>
      </c>
      <c r="E5" s="6">
        <v>87</v>
      </c>
      <c r="F5" s="200">
        <v>9687</v>
      </c>
      <c r="G5" s="200">
        <v>9796</v>
      </c>
      <c r="H5" s="200"/>
      <c r="I5">
        <f t="shared" ca="1" si="0"/>
        <v>96</v>
      </c>
    </row>
    <row r="6" spans="1:9">
      <c r="A6" s="7" t="s">
        <v>33</v>
      </c>
      <c r="B6" s="7">
        <v>93</v>
      </c>
      <c r="C6" s="7">
        <v>92</v>
      </c>
      <c r="D6" s="7">
        <v>76</v>
      </c>
      <c r="E6" s="7">
        <v>86</v>
      </c>
      <c r="F6" s="200">
        <v>7686</v>
      </c>
      <c r="G6" s="200">
        <v>9276</v>
      </c>
      <c r="H6" s="200"/>
      <c r="I6">
        <f t="shared" ca="1" si="0"/>
        <v>76</v>
      </c>
    </row>
    <row r="7" spans="1:9">
      <c r="A7" s="9" t="s">
        <v>35</v>
      </c>
      <c r="B7" s="13">
        <v>84</v>
      </c>
      <c r="C7" s="13">
        <v>91</v>
      </c>
      <c r="D7" s="13">
        <v>79</v>
      </c>
      <c r="E7" s="13">
        <v>83</v>
      </c>
      <c r="F7" s="200">
        <v>7983</v>
      </c>
      <c r="G7" s="200">
        <v>9179</v>
      </c>
      <c r="H7" s="200"/>
      <c r="I7">
        <f t="shared" ca="1" si="0"/>
        <v>79</v>
      </c>
    </row>
    <row r="8" spans="1:9" ht="43.2" customHeight="1">
      <c r="F8" s="241" t="s">
        <v>304</v>
      </c>
      <c r="G8" s="241"/>
      <c r="H8" s="202"/>
    </row>
    <row r="9" spans="1:9">
      <c r="G9">
        <f>SUMPRODUCT(F2:F7,G2:G7)</f>
        <v>424500589</v>
      </c>
    </row>
    <row r="10" spans="1:9">
      <c r="G10">
        <f>SUMPRODUCT(H10:H14,I10:I14)</f>
        <v>85</v>
      </c>
      <c r="H10">
        <v>1</v>
      </c>
      <c r="I10">
        <v>3</v>
      </c>
    </row>
    <row r="11" spans="1:9">
      <c r="B11">
        <f ca="1">OFFSET(A2,,MATCH($I$1,$B$1:$E$1,0))</f>
        <v>21</v>
      </c>
      <c r="C11">
        <f ca="1">OFFSET(A2,,2,)</f>
        <v>45</v>
      </c>
      <c r="E11">
        <f>MATCH(E1,F23:J23,0)</f>
        <v>5</v>
      </c>
      <c r="H11">
        <v>2</v>
      </c>
      <c r="I11">
        <v>4</v>
      </c>
    </row>
    <row r="12" spans="1:9">
      <c r="C12">
        <f t="shared" ref="C12:C13" ca="1" si="1">OFFSET(A3,,2,)</f>
        <v>98</v>
      </c>
      <c r="H12">
        <v>3</v>
      </c>
      <c r="I12">
        <v>5</v>
      </c>
    </row>
    <row r="13" spans="1:9">
      <c r="C13">
        <f t="shared" ca="1" si="1"/>
        <v>91</v>
      </c>
      <c r="H13">
        <v>4</v>
      </c>
      <c r="I13">
        <v>6</v>
      </c>
    </row>
    <row r="14" spans="1:9">
      <c r="H14">
        <v>5</v>
      </c>
      <c r="I14">
        <v>7</v>
      </c>
    </row>
    <row r="16" spans="1:9">
      <c r="G16">
        <f>3+8+15+24+35</f>
        <v>85</v>
      </c>
    </row>
    <row r="17" spans="1:20">
      <c r="C17">
        <f>MATCH($I$1,$B$1:$E$1,0)</f>
        <v>3</v>
      </c>
      <c r="I17">
        <f>(0&gt;1)+2</f>
        <v>2</v>
      </c>
    </row>
    <row r="19" spans="1:20">
      <c r="L19" s="240" t="s">
        <v>299</v>
      </c>
      <c r="M19" s="240"/>
      <c r="N19" s="240"/>
      <c r="O19" s="240"/>
      <c r="P19" s="240"/>
      <c r="Q19" s="240"/>
      <c r="R19" s="240"/>
      <c r="S19" s="240"/>
      <c r="T19" s="240"/>
    </row>
    <row r="20" spans="1:20">
      <c r="L20" s="240"/>
      <c r="M20" s="240"/>
      <c r="N20" s="240"/>
      <c r="O20" s="240"/>
      <c r="P20" s="240"/>
      <c r="Q20" s="240"/>
      <c r="R20" s="240"/>
      <c r="S20" s="240"/>
      <c r="T20" s="240"/>
    </row>
    <row r="21" spans="1:20">
      <c r="L21" s="240"/>
      <c r="M21" s="240"/>
      <c r="N21" s="240"/>
      <c r="O21" s="240"/>
      <c r="P21" s="240"/>
      <c r="Q21" s="240"/>
      <c r="R21" s="240"/>
      <c r="S21" s="240"/>
      <c r="T21" s="240"/>
    </row>
    <row r="23" spans="1:20" ht="43.2">
      <c r="F23" s="2" t="s">
        <v>293</v>
      </c>
      <c r="G23" s="2" t="s">
        <v>294</v>
      </c>
      <c r="H23" s="2"/>
      <c r="I23" s="2" t="s">
        <v>296</v>
      </c>
      <c r="J23" s="2" t="s">
        <v>297</v>
      </c>
    </row>
    <row r="25" spans="1:20">
      <c r="O25" s="147" t="s">
        <v>301</v>
      </c>
    </row>
    <row r="29" spans="1:20" ht="30" customHeight="1">
      <c r="F29" s="242" t="s">
        <v>368</v>
      </c>
      <c r="G29" s="242"/>
      <c r="H29" s="242"/>
      <c r="K29">
        <f>N(C17)</f>
        <v>3</v>
      </c>
      <c r="M29" s="114" t="s">
        <v>300</v>
      </c>
    </row>
    <row r="30" spans="1:20">
      <c r="F30" s="242"/>
      <c r="G30" s="242"/>
      <c r="H30" s="242"/>
      <c r="M30">
        <v>5</v>
      </c>
    </row>
    <row r="31" spans="1:20">
      <c r="A31" s="216"/>
      <c r="B31">
        <v>1</v>
      </c>
      <c r="C31">
        <v>2</v>
      </c>
      <c r="D31">
        <v>3</v>
      </c>
      <c r="F31" s="215">
        <f ca="1">OFFSET(A31,1,$A$34)</f>
        <v>0</v>
      </c>
      <c r="G31" s="215">
        <f t="shared" ref="G31:I35" ca="1" si="2">OFFSET(B31,1,$A$34)</f>
        <v>2</v>
      </c>
      <c r="H31" s="215">
        <f t="shared" ca="1" si="2"/>
        <v>3</v>
      </c>
      <c r="I31">
        <f t="shared" ca="1" si="2"/>
        <v>4</v>
      </c>
    </row>
    <row r="32" spans="1:20">
      <c r="B32">
        <v>2</v>
      </c>
      <c r="C32">
        <v>3</v>
      </c>
      <c r="D32">
        <v>4</v>
      </c>
      <c r="F32" s="215">
        <f t="shared" ref="F32:F35" ca="1" si="3">OFFSET(A32,1,$A$34)</f>
        <v>0</v>
      </c>
      <c r="G32" s="215">
        <f t="shared" ca="1" si="2"/>
        <v>3</v>
      </c>
      <c r="H32" s="215">
        <f t="shared" ca="1" si="2"/>
        <v>4</v>
      </c>
    </row>
    <row r="33" spans="2:13">
      <c r="B33">
        <v>3</v>
      </c>
      <c r="C33">
        <v>4</v>
      </c>
      <c r="D33">
        <v>5</v>
      </c>
      <c r="F33" s="215">
        <f t="shared" ca="1" si="3"/>
        <v>0</v>
      </c>
      <c r="G33" s="215">
        <f t="shared" ca="1" si="2"/>
        <v>4</v>
      </c>
      <c r="H33" s="215">
        <f t="shared" ca="1" si="2"/>
        <v>5</v>
      </c>
    </row>
    <row r="34" spans="2:13">
      <c r="B34">
        <v>4</v>
      </c>
      <c r="C34">
        <v>5</v>
      </c>
      <c r="D34">
        <v>6</v>
      </c>
      <c r="F34" s="215">
        <f t="shared" ca="1" si="3"/>
        <v>0</v>
      </c>
      <c r="G34" s="215">
        <f t="shared" ca="1" si="2"/>
        <v>5</v>
      </c>
      <c r="H34" s="215">
        <f t="shared" ca="1" si="2"/>
        <v>6</v>
      </c>
    </row>
    <row r="35" spans="2:13">
      <c r="B35">
        <v>5</v>
      </c>
      <c r="C35">
        <v>6</v>
      </c>
      <c r="D35">
        <v>7</v>
      </c>
      <c r="F35" s="215">
        <f t="shared" ca="1" si="3"/>
        <v>0</v>
      </c>
      <c r="G35" s="215">
        <f t="shared" ca="1" si="2"/>
        <v>0</v>
      </c>
      <c r="H35" s="215">
        <f t="shared" ca="1" si="2"/>
        <v>0</v>
      </c>
      <c r="L35" s="114" t="s">
        <v>303</v>
      </c>
      <c r="M35">
        <f>N(L35)</f>
        <v>0</v>
      </c>
    </row>
    <row r="36" spans="2:13">
      <c r="L36" s="114" t="s">
        <v>302</v>
      </c>
    </row>
    <row r="37" spans="2:13">
      <c r="K37" t="b">
        <f>(J38&lt;&gt;K38)</f>
        <v>1</v>
      </c>
      <c r="L37">
        <f>(J38&lt;&gt;K38)+N(L36)</f>
        <v>1</v>
      </c>
    </row>
    <row r="38" spans="2:13">
      <c r="I38">
        <f>N(J38)</f>
        <v>2</v>
      </c>
      <c r="J38">
        <v>2</v>
      </c>
      <c r="K38">
        <v>1</v>
      </c>
      <c r="L38">
        <v>2</v>
      </c>
    </row>
  </sheetData>
  <mergeCells count="3">
    <mergeCell ref="L19:T21"/>
    <mergeCell ref="F8:G8"/>
    <mergeCell ref="F29:H30"/>
  </mergeCells>
  <phoneticPr fontId="9" type="noConversion"/>
  <dataValidations count="1">
    <dataValidation type="list" allowBlank="1" showInputMessage="1" showErrorMessage="1" sqref="I1" xr:uid="{5031DCE0-264C-4B31-8BF9-DBF2547D79FF}">
      <formula1>$B$1:$E$1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F3AD-6BC6-4933-AB83-722C75C8876B}">
  <sheetPr codeName="Sheet8">
    <tabColor theme="8" tint="-0.249977111117893"/>
    <pageSetUpPr autoPageBreaks="0"/>
  </sheetPr>
  <dimension ref="A1:BO46"/>
  <sheetViews>
    <sheetView topLeftCell="A26" workbookViewId="0">
      <selection activeCell="R13" sqref="R13"/>
    </sheetView>
  </sheetViews>
  <sheetFormatPr defaultRowHeight="14.4"/>
  <cols>
    <col min="10" max="10" width="8.88671875" customWidth="1"/>
    <col min="21" max="21" width="8.88671875" customWidth="1"/>
    <col min="63" max="63" width="10.109375" bestFit="1" customWidth="1"/>
    <col min="64" max="67" width="18.109375" bestFit="1" customWidth="1"/>
  </cols>
  <sheetData>
    <row r="1" spans="1:19">
      <c r="A1" s="203"/>
      <c r="B1" s="204" t="s">
        <v>306</v>
      </c>
      <c r="D1" s="205" t="s">
        <v>307</v>
      </c>
      <c r="E1" s="205" t="s">
        <v>308</v>
      </c>
      <c r="F1" s="205" t="s">
        <v>309</v>
      </c>
      <c r="G1" s="205" t="s">
        <v>310</v>
      </c>
      <c r="H1" s="243" t="s" ph="1">
        <v>385</v>
      </c>
      <c r="I1" s="243" ph="1"/>
      <c r="J1" s="243" ph="1"/>
      <c r="K1" s="243" ph="1"/>
      <c r="L1" s="243" ph="1"/>
      <c r="M1" s="243" ph="1"/>
      <c r="N1" s="243" ph="1"/>
      <c r="O1" s="243" ph="1"/>
      <c r="P1" s="243" ph="1"/>
    </row>
    <row r="2" spans="1:19">
      <c r="A2" s="204" t="s">
        <v>305</v>
      </c>
      <c r="B2" s="203">
        <v>13</v>
      </c>
      <c r="D2" s="206">
        <v>20</v>
      </c>
      <c r="E2" s="206">
        <v>60</v>
      </c>
      <c r="F2" s="206">
        <v>20</v>
      </c>
      <c r="G2" s="206">
        <v>40</v>
      </c>
      <c r="H2" s="243" ph="1"/>
      <c r="I2" s="243" ph="1"/>
      <c r="J2" s="243" ph="1"/>
      <c r="K2" s="243" ph="1"/>
      <c r="L2" s="243" ph="1"/>
      <c r="M2" s="243" ph="1"/>
      <c r="N2" s="243" ph="1"/>
      <c r="O2" s="243" ph="1"/>
      <c r="P2" s="243" ph="1"/>
    </row>
    <row r="3" spans="1:19">
      <c r="A3" s="204" t="s">
        <v>257</v>
      </c>
      <c r="B3" s="203">
        <v>37</v>
      </c>
      <c r="D3" s="206">
        <v>20</v>
      </c>
      <c r="E3" s="206">
        <v>60</v>
      </c>
      <c r="F3" s="206">
        <v>20</v>
      </c>
      <c r="G3" s="206">
        <v>40</v>
      </c>
      <c r="H3" s="243" ph="1"/>
      <c r="I3" s="243" ph="1"/>
      <c r="J3" s="243" ph="1"/>
      <c r="K3" s="243" ph="1"/>
      <c r="L3" s="243" ph="1"/>
      <c r="M3" s="243" ph="1"/>
      <c r="N3" s="243" ph="1"/>
      <c r="O3" s="243" ph="1"/>
      <c r="P3" s="243" ph="1"/>
    </row>
    <row r="4" spans="1:19">
      <c r="A4" s="204" t="s">
        <v>259</v>
      </c>
      <c r="B4" s="203">
        <v>30</v>
      </c>
      <c r="D4" s="206">
        <v>20</v>
      </c>
      <c r="E4" s="206">
        <v>60</v>
      </c>
      <c r="F4" s="206">
        <v>20</v>
      </c>
      <c r="G4" s="206">
        <v>40</v>
      </c>
      <c r="H4" s="243" ph="1"/>
      <c r="I4" s="243" ph="1"/>
      <c r="J4" s="243" ph="1"/>
      <c r="K4" s="243" ph="1"/>
      <c r="L4" s="243" ph="1"/>
      <c r="M4" s="243" ph="1"/>
      <c r="N4" s="243" ph="1"/>
      <c r="O4" s="243" ph="1"/>
      <c r="P4" s="243" ph="1"/>
    </row>
    <row r="5" spans="1:19">
      <c r="A5" s="204" t="s">
        <v>263</v>
      </c>
      <c r="B5" s="203">
        <v>31</v>
      </c>
      <c r="D5" s="206">
        <v>20</v>
      </c>
      <c r="E5" s="206">
        <v>60</v>
      </c>
      <c r="F5" s="206">
        <v>20</v>
      </c>
      <c r="G5" s="206">
        <v>40</v>
      </c>
      <c r="H5" s="243" ph="1"/>
      <c r="I5" s="243" ph="1"/>
      <c r="J5" s="243" ph="1"/>
      <c r="K5" s="243" ph="1"/>
      <c r="L5" s="243" ph="1"/>
      <c r="M5" s="243" ph="1"/>
      <c r="N5" s="243" ph="1"/>
      <c r="O5" s="243" ph="1"/>
      <c r="P5" s="243" ph="1"/>
    </row>
    <row r="6" spans="1:19">
      <c r="A6" s="204" t="s">
        <v>264</v>
      </c>
      <c r="B6" s="203">
        <v>69</v>
      </c>
      <c r="D6" s="206">
        <v>20</v>
      </c>
      <c r="E6" s="206">
        <v>60</v>
      </c>
      <c r="F6" s="206">
        <v>20</v>
      </c>
      <c r="G6" s="206">
        <v>40</v>
      </c>
    </row>
    <row r="7" spans="1:19">
      <c r="A7" s="204" t="s">
        <v>265</v>
      </c>
      <c r="B7" s="203">
        <v>30</v>
      </c>
      <c r="D7" s="206">
        <v>20</v>
      </c>
      <c r="E7" s="206">
        <v>60</v>
      </c>
      <c r="F7" s="206">
        <v>20</v>
      </c>
      <c r="G7" s="206">
        <v>40</v>
      </c>
    </row>
    <row r="8" spans="1:19">
      <c r="A8" s="204" t="s">
        <v>266</v>
      </c>
      <c r="B8" s="203">
        <v>49</v>
      </c>
      <c r="D8" s="206">
        <v>20</v>
      </c>
      <c r="E8" s="206">
        <v>60</v>
      </c>
      <c r="F8" s="206">
        <v>20</v>
      </c>
      <c r="G8" s="206">
        <v>40</v>
      </c>
    </row>
    <row r="9" spans="1:19">
      <c r="A9" s="204" t="s">
        <v>267</v>
      </c>
      <c r="B9" s="203">
        <v>47</v>
      </c>
      <c r="D9" s="206">
        <v>20</v>
      </c>
      <c r="E9" s="206">
        <v>60</v>
      </c>
      <c r="F9" s="206">
        <v>20</v>
      </c>
      <c r="G9" s="206">
        <v>40</v>
      </c>
      <c r="S9" s="220">
        <v>1</v>
      </c>
    </row>
    <row r="10" spans="1:19">
      <c r="A10" s="204" t="s">
        <v>268</v>
      </c>
      <c r="B10" s="203">
        <v>98</v>
      </c>
      <c r="D10" s="206">
        <v>20</v>
      </c>
      <c r="E10" s="206">
        <v>60</v>
      </c>
      <c r="F10" s="206">
        <v>20</v>
      </c>
      <c r="G10" s="206">
        <v>40</v>
      </c>
      <c r="S10" s="220">
        <v>2</v>
      </c>
    </row>
    <row r="11" spans="1:19">
      <c r="A11" s="204" t="s">
        <v>266</v>
      </c>
      <c r="B11" s="203">
        <v>41</v>
      </c>
      <c r="D11" s="206">
        <v>20</v>
      </c>
      <c r="E11" s="206">
        <v>60</v>
      </c>
      <c r="F11" s="206">
        <v>20</v>
      </c>
      <c r="G11" s="206">
        <v>40</v>
      </c>
      <c r="S11" s="220">
        <v>3</v>
      </c>
    </row>
    <row r="12" spans="1:19">
      <c r="A12" s="204" t="s">
        <v>269</v>
      </c>
      <c r="B12" s="203">
        <v>12</v>
      </c>
      <c r="D12" s="206">
        <v>20</v>
      </c>
      <c r="E12" s="206">
        <v>60</v>
      </c>
      <c r="F12" s="206">
        <v>20</v>
      </c>
      <c r="G12" s="206">
        <v>40</v>
      </c>
      <c r="S12" s="220">
        <v>4</v>
      </c>
    </row>
    <row r="13" spans="1:19">
      <c r="A13" s="244" t="s">
        <v>311</v>
      </c>
      <c r="B13" s="244"/>
      <c r="C13" s="244"/>
      <c r="D13" s="244"/>
      <c r="E13" s="244"/>
      <c r="F13" s="244"/>
      <c r="S13" s="220">
        <v>5</v>
      </c>
    </row>
    <row r="14" spans="1:19">
      <c r="A14" s="244"/>
      <c r="B14" s="244"/>
      <c r="C14" s="244"/>
      <c r="D14" s="244"/>
      <c r="E14" s="244"/>
      <c r="F14" s="244"/>
    </row>
    <row r="15" spans="1:19">
      <c r="A15" s="244"/>
      <c r="B15" s="244"/>
      <c r="C15" s="244"/>
      <c r="D15" s="244"/>
      <c r="E15" s="244"/>
      <c r="F15" s="244"/>
    </row>
    <row r="17" spans="5:67">
      <c r="BK17" s="221" t="s">
        <v>386</v>
      </c>
      <c r="BL17" t="s">
        <v>387</v>
      </c>
    </row>
    <row r="19" spans="5:67">
      <c r="BK19" s="221" t="s">
        <v>388</v>
      </c>
      <c r="BL19" t="s">
        <v>390</v>
      </c>
      <c r="BM19" t="s">
        <v>391</v>
      </c>
      <c r="BN19" t="s">
        <v>393</v>
      </c>
      <c r="BO19" t="s">
        <v>392</v>
      </c>
    </row>
    <row r="20" spans="5:67">
      <c r="BK20" s="222">
        <v>60</v>
      </c>
      <c r="BL20" s="223">
        <v>220</v>
      </c>
      <c r="BM20" s="223">
        <v>660</v>
      </c>
      <c r="BN20" s="223">
        <v>440</v>
      </c>
      <c r="BO20" s="223">
        <v>220</v>
      </c>
    </row>
    <row r="21" spans="5:67">
      <c r="E21" s="247" t="s" ph="1">
        <v>384</v>
      </c>
      <c r="F21" s="247" ph="1"/>
      <c r="G21" s="247" ph="1"/>
      <c r="BK21" s="222" t="s">
        <v>389</v>
      </c>
      <c r="BL21" s="223">
        <v>220</v>
      </c>
      <c r="BM21" s="223">
        <v>660</v>
      </c>
      <c r="BN21" s="223">
        <v>440</v>
      </c>
      <c r="BO21" s="223">
        <v>220</v>
      </c>
    </row>
    <row r="22" spans="5:67">
      <c r="E22" s="247" ph="1"/>
      <c r="F22" s="247" ph="1"/>
      <c r="G22" s="247" ph="1"/>
    </row>
    <row r="23" spans="5:67">
      <c r="E23" s="247" ph="1"/>
      <c r="F23" s="247" ph="1"/>
      <c r="G23" s="247" ph="1"/>
    </row>
    <row r="27" spans="5:67">
      <c r="G27" s="246" t="s">
        <v>382</v>
      </c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</row>
    <row r="28" spans="5:67"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</row>
    <row r="29" spans="5:67"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</row>
    <row r="30" spans="5:67">
      <c r="I30" s="245" t="s">
        <v>312</v>
      </c>
      <c r="J30" s="245"/>
      <c r="K30" s="245"/>
      <c r="L30" s="245"/>
      <c r="M30" s="245"/>
      <c r="N30" s="245"/>
    </row>
    <row r="31" spans="5:67">
      <c r="I31" s="245"/>
      <c r="J31" s="245"/>
      <c r="K31" s="245"/>
      <c r="L31" s="245"/>
      <c r="M31" s="245"/>
      <c r="N31" s="245"/>
    </row>
    <row r="36" spans="1:3">
      <c r="B36" s="114" t="s">
        <v>306</v>
      </c>
      <c r="C36" s="114" t="s">
        <v>323</v>
      </c>
    </row>
    <row r="37" spans="1:3">
      <c r="A37" s="114" t="s">
        <v>313</v>
      </c>
      <c r="B37">
        <v>13</v>
      </c>
      <c r="C37">
        <v>100</v>
      </c>
    </row>
    <row r="38" spans="1:3">
      <c r="A38" s="114" t="s">
        <v>314</v>
      </c>
      <c r="B38">
        <v>37</v>
      </c>
      <c r="C38">
        <v>100</v>
      </c>
    </row>
    <row r="39" spans="1:3">
      <c r="A39" s="114" t="s">
        <v>315</v>
      </c>
      <c r="B39">
        <v>30</v>
      </c>
      <c r="C39">
        <v>100</v>
      </c>
    </row>
    <row r="40" spans="1:3">
      <c r="A40" s="114" t="s">
        <v>316</v>
      </c>
      <c r="B40">
        <v>31</v>
      </c>
      <c r="C40">
        <v>100</v>
      </c>
    </row>
    <row r="41" spans="1:3">
      <c r="A41" s="114" t="s">
        <v>317</v>
      </c>
      <c r="B41">
        <v>69</v>
      </c>
      <c r="C41">
        <v>100</v>
      </c>
    </row>
    <row r="42" spans="1:3">
      <c r="A42" s="114" t="s">
        <v>318</v>
      </c>
      <c r="B42">
        <v>30</v>
      </c>
      <c r="C42">
        <v>100</v>
      </c>
    </row>
    <row r="43" spans="1:3">
      <c r="A43" s="114" t="s">
        <v>319</v>
      </c>
      <c r="B43">
        <v>49</v>
      </c>
      <c r="C43">
        <v>100</v>
      </c>
    </row>
    <row r="44" spans="1:3">
      <c r="A44" s="114" t="s">
        <v>320</v>
      </c>
      <c r="B44">
        <v>47</v>
      </c>
      <c r="C44">
        <v>100</v>
      </c>
    </row>
    <row r="45" spans="1:3">
      <c r="A45" s="114" t="s">
        <v>321</v>
      </c>
      <c r="B45">
        <v>98</v>
      </c>
      <c r="C45">
        <v>100</v>
      </c>
    </row>
    <row r="46" spans="1:3">
      <c r="A46" s="114" t="s">
        <v>322</v>
      </c>
      <c r="B46">
        <v>41</v>
      </c>
      <c r="C46">
        <v>100</v>
      </c>
    </row>
  </sheetData>
  <mergeCells count="5">
    <mergeCell ref="H1:P5"/>
    <mergeCell ref="A13:F15"/>
    <mergeCell ref="I30:N31"/>
    <mergeCell ref="G27:R29"/>
    <mergeCell ref="E21:G23"/>
  </mergeCells>
  <phoneticPr fontId="9" type="noConversion" alignment="distributed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72AE-F5D4-49AE-A616-B037AFC3A2B7}">
  <sheetPr codeName="Sheet9">
    <tabColor rgb="FFFFFF00"/>
  </sheetPr>
  <dimension ref="A2:N24"/>
  <sheetViews>
    <sheetView topLeftCell="J6" workbookViewId="0">
      <selection activeCell="W15" sqref="W15"/>
    </sheetView>
  </sheetViews>
  <sheetFormatPr defaultRowHeight="14.4"/>
  <sheetData>
    <row r="2" spans="1:4">
      <c r="A2" s="114" t="s">
        <v>324</v>
      </c>
      <c r="B2" s="114" t="s">
        <v>325</v>
      </c>
    </row>
    <row r="3" spans="1:4">
      <c r="A3" s="69" t="s">
        <v>119</v>
      </c>
      <c r="B3">
        <v>85</v>
      </c>
      <c r="D3">
        <v>0</v>
      </c>
    </row>
    <row r="4" spans="1:4">
      <c r="A4" s="69" t="s">
        <v>121</v>
      </c>
      <c r="B4">
        <v>77</v>
      </c>
    </row>
    <row r="5" spans="1:4">
      <c r="A5" s="69" t="s">
        <v>123</v>
      </c>
      <c r="B5">
        <v>77</v>
      </c>
    </row>
    <row r="6" spans="1:4">
      <c r="A6" s="78" t="s">
        <v>125</v>
      </c>
      <c r="B6">
        <v>68</v>
      </c>
    </row>
    <row r="7" spans="1:4">
      <c r="A7" s="67" t="s">
        <v>127</v>
      </c>
      <c r="B7">
        <v>76</v>
      </c>
    </row>
    <row r="8" spans="1:4">
      <c r="A8" s="200" t="s">
        <v>326</v>
      </c>
      <c r="B8">
        <f>SUM(B3:B7)</f>
        <v>383</v>
      </c>
    </row>
    <row r="23" spans="5:14">
      <c r="E23" s="248" t="s">
        <v>327</v>
      </c>
      <c r="F23" s="248"/>
      <c r="G23" s="248"/>
      <c r="H23" s="248"/>
      <c r="I23" s="248"/>
      <c r="J23" s="248"/>
      <c r="K23" s="248"/>
      <c r="L23" s="248"/>
      <c r="M23" s="248"/>
      <c r="N23" s="248"/>
    </row>
    <row r="24" spans="5:14">
      <c r="E24" s="248"/>
      <c r="F24" s="248"/>
      <c r="G24" s="248"/>
      <c r="H24" s="248"/>
      <c r="I24" s="248"/>
      <c r="J24" s="248"/>
      <c r="K24" s="248"/>
      <c r="L24" s="248"/>
      <c r="M24" s="248"/>
      <c r="N24" s="248"/>
    </row>
  </sheetData>
  <mergeCells count="1">
    <mergeCell ref="E23:N24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910D-21E3-4246-80C8-2F2BA4CCC03B}">
  <sheetPr codeName="Sheet10">
    <tabColor rgb="FFC00000"/>
  </sheetPr>
  <dimension ref="A1:P13"/>
  <sheetViews>
    <sheetView workbookViewId="0">
      <selection activeCell="R15" sqref="R15"/>
    </sheetView>
  </sheetViews>
  <sheetFormatPr defaultRowHeight="14.4"/>
  <sheetData>
    <row r="1" spans="1:16">
      <c r="A1" s="114" t="s">
        <v>328</v>
      </c>
      <c r="B1" s="114" t="s">
        <v>329</v>
      </c>
      <c r="C1" s="114" t="s">
        <v>330</v>
      </c>
      <c r="F1" s="249" t="s">
        <v>343</v>
      </c>
      <c r="G1" s="249"/>
      <c r="H1" s="249"/>
      <c r="I1" s="249"/>
      <c r="J1" s="249"/>
      <c r="K1" s="249"/>
      <c r="L1" s="249"/>
      <c r="M1" s="249"/>
      <c r="N1" s="249"/>
      <c r="O1" s="249"/>
      <c r="P1" s="249"/>
    </row>
    <row r="2" spans="1:16">
      <c r="A2" s="114" t="s">
        <v>331</v>
      </c>
      <c r="B2">
        <v>37.5</v>
      </c>
      <c r="C2">
        <v>2.8</v>
      </c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</row>
    <row r="3" spans="1:16">
      <c r="A3" s="114" t="s">
        <v>332</v>
      </c>
      <c r="B3">
        <v>38.5</v>
      </c>
      <c r="C3">
        <v>3.8</v>
      </c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</row>
    <row r="4" spans="1:16">
      <c r="A4" s="114" t="s">
        <v>333</v>
      </c>
      <c r="B4">
        <v>39.5</v>
      </c>
      <c r="C4">
        <v>4.8</v>
      </c>
    </row>
    <row r="5" spans="1:16">
      <c r="A5" s="114" t="s">
        <v>334</v>
      </c>
      <c r="B5">
        <v>40.5</v>
      </c>
      <c r="C5">
        <v>5.8</v>
      </c>
    </row>
    <row r="6" spans="1:16">
      <c r="A6" s="114" t="s">
        <v>335</v>
      </c>
      <c r="B6">
        <v>41.5</v>
      </c>
      <c r="C6">
        <v>4.2</v>
      </c>
    </row>
    <row r="7" spans="1:16">
      <c r="A7" s="114" t="s">
        <v>336</v>
      </c>
      <c r="B7">
        <v>40.299999999999997</v>
      </c>
      <c r="C7">
        <v>4.03</v>
      </c>
    </row>
    <row r="8" spans="1:16">
      <c r="A8" s="114" t="s">
        <v>337</v>
      </c>
      <c r="B8">
        <v>39.1</v>
      </c>
      <c r="C8">
        <v>3.86</v>
      </c>
    </row>
    <row r="9" spans="1:16">
      <c r="A9" s="114" t="s">
        <v>338</v>
      </c>
      <c r="B9">
        <v>37.9</v>
      </c>
      <c r="C9">
        <v>3.69</v>
      </c>
    </row>
    <row r="10" spans="1:16">
      <c r="A10" s="114" t="s">
        <v>339</v>
      </c>
      <c r="B10">
        <v>36.700000000000003</v>
      </c>
      <c r="C10">
        <v>3.52</v>
      </c>
    </row>
    <row r="11" spans="1:16">
      <c r="A11" s="114" t="s">
        <v>340</v>
      </c>
      <c r="B11">
        <v>35.5</v>
      </c>
      <c r="C11">
        <v>3.35</v>
      </c>
    </row>
    <row r="12" spans="1:16">
      <c r="A12" s="114" t="s">
        <v>341</v>
      </c>
      <c r="B12">
        <v>34.299999999999997</v>
      </c>
      <c r="C12">
        <v>3.18</v>
      </c>
    </row>
    <row r="13" spans="1:16">
      <c r="A13" s="114" t="s">
        <v>342</v>
      </c>
      <c r="B13">
        <v>33.1</v>
      </c>
      <c r="C13">
        <v>3.01</v>
      </c>
    </row>
  </sheetData>
  <mergeCells count="1">
    <mergeCell ref="F1:P3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Sheet1</vt:lpstr>
      <vt:lpstr>Sheet10</vt:lpstr>
      <vt:lpstr>设置横纵坐标名称</vt:lpstr>
      <vt:lpstr>正态分布表</vt:lpstr>
      <vt:lpstr>dawjd</vt:lpstr>
      <vt:lpstr>offset函数</vt:lpstr>
      <vt:lpstr>折线图添加背景</vt:lpstr>
      <vt:lpstr>饼图</vt:lpstr>
      <vt:lpstr>双坐标轴</vt:lpstr>
      <vt:lpstr>正负数据</vt:lpstr>
      <vt:lpstr>背对背比较图</vt:lpstr>
      <vt:lpstr>气泡图</vt:lpstr>
      <vt:lpstr>有空格时</vt:lpstr>
      <vt:lpstr>坐标轴不是整数怎样改乘整数</vt:lpstr>
      <vt:lpstr>Sheet5</vt:lpstr>
      <vt:lpstr>Sheet6</vt:lpstr>
      <vt:lpstr>Sheet7</vt:lpstr>
      <vt:lpstr>只保留线条的折线图</vt:lpstr>
      <vt:lpstr>利用滑块来制作动态图</vt:lpstr>
      <vt:lpstr>Sheet3</vt:lpstr>
      <vt:lpstr>Sheet4</vt:lpstr>
      <vt:lpstr>Sheet2</vt:lpstr>
      <vt:lpstr>fi</vt:lpstr>
      <vt:lpstr>op</vt:lpstr>
      <vt:lpstr>Sheet2!Print_Area</vt:lpstr>
      <vt:lpstr>Sheet2!Print_Titles</vt:lpstr>
      <vt:lpstr>Sheet1!wa</vt:lpstr>
      <vt:lpstr>大哥</vt:lpstr>
      <vt:lpstr>名称</vt:lpstr>
      <vt:lpstr>名字</vt:lpstr>
      <vt:lpstr>数量</vt:lpstr>
      <vt:lpstr>小哥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练手的</dc:title>
  <dc:creator>lwy</dc:creator>
  <cp:lastModifiedBy>Windows 用户</cp:lastModifiedBy>
  <cp:lastPrinted>2021-03-25T02:01:35Z</cp:lastPrinted>
  <dcterms:created xsi:type="dcterms:W3CDTF">2020-09-18T07:14:00Z</dcterms:created>
  <dcterms:modified xsi:type="dcterms:W3CDTF">2021-04-08T00:51:27Z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