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ng Li Zheng\Desktop\"/>
    </mc:Choice>
  </mc:AlternateContent>
  <xr:revisionPtr revIDLastSave="0" documentId="13_ncr:1_{0D3CFEE4-1515-4BE9-9456-0788433ADB63}" xr6:coauthVersionLast="47" xr6:coauthVersionMax="47" xr10:uidLastSave="{00000000-0000-0000-0000-000000000000}"/>
  <bookViews>
    <workbookView xWindow="-108" yWindow="-108" windowWidth="23256" windowHeight="12576" xr2:uid="{260018BF-EBD9-42BB-8D15-D7C743D83565}"/>
  </bookViews>
  <sheets>
    <sheet name="Sheet1" sheetId="1" r:id="rId1"/>
  </sheets>
  <definedNames>
    <definedName name="solver_adj" localSheetId="0" hidden="1">Sheet1!$F$1:$F$2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Sheet1!$G$4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</definedName>
    <definedName name="solver_nwt" localSheetId="0" hidden="1">1</definedName>
    <definedName name="solver_opt" localSheetId="0" hidden="1">Sheet1!$G$4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hs1" localSheetId="0" hidden="1">101330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3" i="1" l="1"/>
  <c r="J13" i="1"/>
  <c r="K12" i="1"/>
  <c r="J12" i="1"/>
  <c r="K11" i="1"/>
  <c r="J11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F5" i="1" l="1"/>
  <c r="F6" i="1"/>
  <c r="F7" i="1"/>
  <c r="F8" i="1"/>
  <c r="F9" i="1"/>
  <c r="F10" i="1"/>
  <c r="F11" i="1"/>
  <c r="F12" i="1"/>
  <c r="F13" i="1"/>
  <c r="F4" i="1"/>
  <c r="C5" i="1"/>
  <c r="E5" i="1" s="1"/>
  <c r="C6" i="1"/>
  <c r="E6" i="1" s="1"/>
  <c r="G6" i="1" s="1"/>
  <c r="L6" i="1" s="1"/>
  <c r="C7" i="1"/>
  <c r="E7" i="1" s="1"/>
  <c r="C8" i="1"/>
  <c r="E8" i="1" s="1"/>
  <c r="C9" i="1"/>
  <c r="E9" i="1" s="1"/>
  <c r="C10" i="1"/>
  <c r="E10" i="1" s="1"/>
  <c r="C11" i="1"/>
  <c r="E11" i="1" s="1"/>
  <c r="C12" i="1"/>
  <c r="E12" i="1" s="1"/>
  <c r="C13" i="1"/>
  <c r="E13" i="1" s="1"/>
  <c r="C4" i="1"/>
  <c r="E4" i="1" s="1"/>
  <c r="G4" i="1" l="1"/>
  <c r="G5" i="1"/>
  <c r="H4" i="1"/>
  <c r="L4" i="1"/>
  <c r="G10" i="1"/>
  <c r="L10" i="1" s="1"/>
  <c r="G11" i="1"/>
  <c r="L11" i="1" s="1"/>
  <c r="G9" i="1"/>
  <c r="L9" i="1" s="1"/>
  <c r="G8" i="1"/>
  <c r="G12" i="1"/>
  <c r="G7" i="1"/>
  <c r="H9" i="1"/>
  <c r="H11" i="1"/>
  <c r="G13" i="1"/>
  <c r="H6" i="1"/>
  <c r="H10" i="1" l="1"/>
  <c r="H12" i="1"/>
  <c r="L12" i="1"/>
  <c r="H7" i="1"/>
  <c r="L7" i="1"/>
  <c r="H8" i="1"/>
  <c r="L8" i="1"/>
  <c r="H13" i="1"/>
  <c r="L13" i="1"/>
  <c r="H5" i="1"/>
  <c r="L5" i="1"/>
  <c r="H14" i="1"/>
</calcChain>
</file>

<file path=xl/sharedStrings.xml><?xml version="1.0" encoding="utf-8"?>
<sst xmlns="http://schemas.openxmlformats.org/spreadsheetml/2006/main" count="31" uniqueCount="29">
  <si>
    <t>A</t>
  </si>
  <si>
    <t>B</t>
  </si>
  <si>
    <t>J/mol</t>
  </si>
  <si>
    <t>Pcalc</t>
  </si>
  <si>
    <t>(P-Pcalc)^2</t>
  </si>
  <si>
    <t>Total</t>
  </si>
  <si>
    <t>Species</t>
  </si>
  <si>
    <t>C</t>
  </si>
  <si>
    <t>methanol</t>
  </si>
  <si>
    <t>benzene</t>
  </si>
  <si>
    <t>J/molK</t>
  </si>
  <si>
    <t>Pa</t>
  </si>
  <si>
    <t>A=</t>
  </si>
  <si>
    <t>B=</t>
  </si>
  <si>
    <r>
      <t>x</t>
    </r>
    <r>
      <rPr>
        <vertAlign val="subscript"/>
        <sz val="11"/>
        <color theme="1"/>
        <rFont val="Calibri"/>
        <family val="2"/>
        <scheme val="minor"/>
      </rPr>
      <t>a</t>
    </r>
  </si>
  <si>
    <r>
      <t>x</t>
    </r>
    <r>
      <rPr>
        <vertAlign val="subscript"/>
        <sz val="11"/>
        <color theme="1"/>
        <rFont val="Calibri"/>
        <family val="2"/>
        <scheme val="minor"/>
      </rPr>
      <t>b</t>
    </r>
  </si>
  <si>
    <t>P</t>
  </si>
  <si>
    <t>Objective Function</t>
  </si>
  <si>
    <r>
      <t>P</t>
    </r>
    <r>
      <rPr>
        <vertAlign val="subscript"/>
        <sz val="11"/>
        <color theme="1"/>
        <rFont val="Calibri"/>
        <family val="2"/>
        <scheme val="minor"/>
      </rPr>
      <t>a,sat</t>
    </r>
  </si>
  <si>
    <r>
      <t>P</t>
    </r>
    <r>
      <rPr>
        <vertAlign val="subscript"/>
        <sz val="11"/>
        <color theme="1"/>
        <rFont val="Calibri"/>
        <family val="2"/>
        <scheme val="minor"/>
      </rPr>
      <t>b,sat</t>
    </r>
  </si>
  <si>
    <r>
      <t>y</t>
    </r>
    <r>
      <rPr>
        <vertAlign val="subscript"/>
        <sz val="11"/>
        <color theme="1"/>
        <rFont val="Calibri"/>
        <family val="2"/>
        <scheme val="minor"/>
      </rPr>
      <t>a</t>
    </r>
  </si>
  <si>
    <r>
      <t>γ</t>
    </r>
    <r>
      <rPr>
        <vertAlign val="subscript"/>
        <sz val="11"/>
        <color theme="1"/>
        <rFont val="Calibri"/>
        <family val="2"/>
      </rPr>
      <t>a</t>
    </r>
  </si>
  <si>
    <r>
      <t>γ</t>
    </r>
    <r>
      <rPr>
        <vertAlign val="subscript"/>
        <sz val="11"/>
        <color theme="1"/>
        <rFont val="Calibri"/>
        <family val="2"/>
        <scheme val="minor"/>
      </rPr>
      <t>b</t>
    </r>
  </si>
  <si>
    <t>Temperature (K)</t>
  </si>
  <si>
    <r>
      <t>y</t>
    </r>
    <r>
      <rPr>
        <vertAlign val="subscript"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>=x</t>
    </r>
    <r>
      <rPr>
        <vertAlign val="subscript"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>P</t>
    </r>
    <r>
      <rPr>
        <vertAlign val="subscript"/>
        <sz val="11"/>
        <color theme="1"/>
        <rFont val="Calibri"/>
        <family val="2"/>
        <scheme val="minor"/>
      </rPr>
      <t>a,sat</t>
    </r>
    <r>
      <rPr>
        <sz val="11"/>
        <color theme="1"/>
        <rFont val="Calibri"/>
        <family val="2"/>
        <scheme val="minor"/>
      </rPr>
      <t>/Pcalc</t>
    </r>
  </si>
  <si>
    <t>Wilson</t>
  </si>
  <si>
    <t>3-suffix</t>
  </si>
  <si>
    <t>Experiment Data</t>
  </si>
  <si>
    <t>Van Laar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</si>
</sst>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000"/>
    <numFmt numFmtId="166" formatCode="0.00000"/>
  </numFmts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  <font>
      <vertAlign val="subscript"/>
      <sz val="11"/>
      <color theme="1"/>
      <name val="Calibri"/>
      <family val="2"/>
    </font>
    <font>
      <vertAlign val="subscript"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0" fontId="0" fillId="3" borderId="0" xfId="0" applyFill="1"/>
    <xf numFmtId="0" fontId="1" fillId="4" borderId="0" xfId="0" applyFont="1" applyFill="1"/>
    <xf numFmtId="0" fontId="0" fillId="4" borderId="0" xfId="0" applyFill="1"/>
    <xf numFmtId="0" fontId="2" fillId="2" borderId="0" xfId="0" applyFont="1" applyFill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165" fontId="0" fillId="3" borderId="0" xfId="0" applyNumberFormat="1" applyFill="1"/>
    <xf numFmtId="11" fontId="0" fillId="0" borderId="0" xfId="0" applyNumberFormat="1"/>
    <xf numFmtId="166" fontId="0" fillId="0" borderId="0" xfId="0" applyNumberFormat="1"/>
    <xf numFmtId="164" fontId="5" fillId="0" borderId="0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/>
              <a:t>VLE</a:t>
            </a:r>
            <a:r>
              <a:rPr lang="en-MY" baseline="0"/>
              <a:t> for methanol-benzene system (P=101300 Pa)</a:t>
            </a:r>
            <a:endParaRPr lang="en-MY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3-suffix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Sheet1!$A$22:$A$31</c:f>
              <c:numCache>
                <c:formatCode>0.0000</c:formatCode>
                <c:ptCount val="10"/>
                <c:pt idx="0">
                  <c:v>2E-3</c:v>
                </c:pt>
                <c:pt idx="1">
                  <c:v>2.8E-3</c:v>
                </c:pt>
                <c:pt idx="2">
                  <c:v>3.0000000000000001E-3</c:v>
                </c:pt>
                <c:pt idx="3">
                  <c:v>3.0000000000000001E-3</c:v>
                </c:pt>
                <c:pt idx="4">
                  <c:v>4.1000000000000003E-3</c:v>
                </c:pt>
                <c:pt idx="5">
                  <c:v>5.4999999999999997E-3</c:v>
                </c:pt>
                <c:pt idx="6">
                  <c:v>5.7999999999999996E-3</c:v>
                </c:pt>
                <c:pt idx="7">
                  <c:v>1.34E-2</c:v>
                </c:pt>
                <c:pt idx="8">
                  <c:v>1.9E-2</c:v>
                </c:pt>
                <c:pt idx="9">
                  <c:v>2.76E-2</c:v>
                </c:pt>
              </c:numCache>
            </c:numRef>
          </c:xVal>
          <c:yVal>
            <c:numRef>
              <c:f>Sheet1!$B$22:$B$31</c:f>
              <c:numCache>
                <c:formatCode>0.00000</c:formatCode>
                <c:ptCount val="10"/>
                <c:pt idx="0">
                  <c:v>3.3999999999999998E-3</c:v>
                </c:pt>
                <c:pt idx="1">
                  <c:v>4.6499999999999996E-3</c:v>
                </c:pt>
                <c:pt idx="2">
                  <c:v>4.96E-3</c:v>
                </c:pt>
                <c:pt idx="3">
                  <c:v>4.96E-3</c:v>
                </c:pt>
                <c:pt idx="4">
                  <c:v>6.6100000000000004E-3</c:v>
                </c:pt>
                <c:pt idx="5">
                  <c:v>8.5699999999999995E-3</c:v>
                </c:pt>
                <c:pt idx="6">
                  <c:v>8.9499999999999996E-3</c:v>
                </c:pt>
                <c:pt idx="7">
                  <c:v>1.7899999999999999E-2</c:v>
                </c:pt>
                <c:pt idx="8">
                  <c:v>2.3199999999999998E-2</c:v>
                </c:pt>
                <c:pt idx="9">
                  <c:v>2.6599999999999999E-2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9C-423F-9A5F-860538E96FE1}"/>
            </c:ext>
          </c:extLst>
        </c:ser>
        <c:ser>
          <c:idx val="1"/>
          <c:order val="1"/>
          <c:tx>
            <c:v>Van Laar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Sheet1!$A$22:$A$31</c:f>
              <c:numCache>
                <c:formatCode>0.0000</c:formatCode>
                <c:ptCount val="10"/>
                <c:pt idx="0">
                  <c:v>2E-3</c:v>
                </c:pt>
                <c:pt idx="1">
                  <c:v>2.8E-3</c:v>
                </c:pt>
                <c:pt idx="2">
                  <c:v>3.0000000000000001E-3</c:v>
                </c:pt>
                <c:pt idx="3">
                  <c:v>3.0000000000000001E-3</c:v>
                </c:pt>
                <c:pt idx="4">
                  <c:v>4.1000000000000003E-3</c:v>
                </c:pt>
                <c:pt idx="5">
                  <c:v>5.4999999999999997E-3</c:v>
                </c:pt>
                <c:pt idx="6">
                  <c:v>5.7999999999999996E-3</c:v>
                </c:pt>
                <c:pt idx="7">
                  <c:v>1.34E-2</c:v>
                </c:pt>
                <c:pt idx="8">
                  <c:v>1.9E-2</c:v>
                </c:pt>
                <c:pt idx="9">
                  <c:v>2.76E-2</c:v>
                </c:pt>
              </c:numCache>
            </c:numRef>
          </c:xVal>
          <c:yVal>
            <c:numRef>
              <c:f>Sheet1!$C$22:$C$31</c:f>
              <c:numCache>
                <c:formatCode>General</c:formatCode>
                <c:ptCount val="10"/>
                <c:pt idx="0">
                  <c:v>1.0106299999999999</c:v>
                </c:pt>
                <c:pt idx="1">
                  <c:v>1.01065</c:v>
                </c:pt>
                <c:pt idx="2">
                  <c:v>1.01065</c:v>
                </c:pt>
                <c:pt idx="3">
                  <c:v>1.0106599999999999</c:v>
                </c:pt>
                <c:pt idx="4">
                  <c:v>1.01064</c:v>
                </c:pt>
                <c:pt idx="5">
                  <c:v>1.0106599999999999</c:v>
                </c:pt>
                <c:pt idx="6">
                  <c:v>1.01068</c:v>
                </c:pt>
                <c:pt idx="7">
                  <c:v>1.0106299999999999</c:v>
                </c:pt>
                <c:pt idx="8">
                  <c:v>1.01057</c:v>
                </c:pt>
                <c:pt idx="9">
                  <c:v>1.0105200000000001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9C-423F-9A5F-860538E96FE1}"/>
            </c:ext>
          </c:extLst>
        </c:ser>
        <c:ser>
          <c:idx val="2"/>
          <c:order val="2"/>
          <c:tx>
            <c:v>Wilson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Sheet1!$A$22:$A$31</c:f>
              <c:numCache>
                <c:formatCode>0.0000</c:formatCode>
                <c:ptCount val="10"/>
                <c:pt idx="0">
                  <c:v>2E-3</c:v>
                </c:pt>
                <c:pt idx="1">
                  <c:v>2.8E-3</c:v>
                </c:pt>
                <c:pt idx="2">
                  <c:v>3.0000000000000001E-3</c:v>
                </c:pt>
                <c:pt idx="3">
                  <c:v>3.0000000000000001E-3</c:v>
                </c:pt>
                <c:pt idx="4">
                  <c:v>4.1000000000000003E-3</c:v>
                </c:pt>
                <c:pt idx="5">
                  <c:v>5.4999999999999997E-3</c:v>
                </c:pt>
                <c:pt idx="6">
                  <c:v>5.7999999999999996E-3</c:v>
                </c:pt>
                <c:pt idx="7">
                  <c:v>1.34E-2</c:v>
                </c:pt>
                <c:pt idx="8">
                  <c:v>1.9E-2</c:v>
                </c:pt>
                <c:pt idx="9">
                  <c:v>2.76E-2</c:v>
                </c:pt>
              </c:numCache>
            </c:numRef>
          </c:xVal>
          <c:yVal>
            <c:numRef>
              <c:f>Sheet1!$D$22:$D$31</c:f>
              <c:numCache>
                <c:formatCode>0.00000</c:formatCode>
                <c:ptCount val="10"/>
                <c:pt idx="0">
                  <c:v>3.3700000000000002E-3</c:v>
                </c:pt>
                <c:pt idx="1">
                  <c:v>4.6100000000000004E-3</c:v>
                </c:pt>
                <c:pt idx="2">
                  <c:v>4.9199999999999999E-3</c:v>
                </c:pt>
                <c:pt idx="3">
                  <c:v>4.9100000000000003E-3</c:v>
                </c:pt>
                <c:pt idx="4">
                  <c:v>6.5599999999999999E-3</c:v>
                </c:pt>
                <c:pt idx="5">
                  <c:v>8.5500000000000003E-3</c:v>
                </c:pt>
                <c:pt idx="6">
                  <c:v>8.94E-3</c:v>
                </c:pt>
                <c:pt idx="7">
                  <c:v>1.89E-2</c:v>
                </c:pt>
                <c:pt idx="8">
                  <c:v>2.58E-2</c:v>
                </c:pt>
                <c:pt idx="9">
                  <c:v>3.61E-2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49C-423F-9A5F-860538E96FE1}"/>
            </c:ext>
          </c:extLst>
        </c:ser>
        <c:ser>
          <c:idx val="3"/>
          <c:order val="3"/>
          <c:tx>
            <c:v>Experiment Data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Sheet1!$A$22:$A$31</c:f>
              <c:numCache>
                <c:formatCode>0.0000</c:formatCode>
                <c:ptCount val="10"/>
                <c:pt idx="0">
                  <c:v>2E-3</c:v>
                </c:pt>
                <c:pt idx="1">
                  <c:v>2.8E-3</c:v>
                </c:pt>
                <c:pt idx="2">
                  <c:v>3.0000000000000001E-3</c:v>
                </c:pt>
                <c:pt idx="3">
                  <c:v>3.0000000000000001E-3</c:v>
                </c:pt>
                <c:pt idx="4">
                  <c:v>4.1000000000000003E-3</c:v>
                </c:pt>
                <c:pt idx="5">
                  <c:v>5.4999999999999997E-3</c:v>
                </c:pt>
                <c:pt idx="6">
                  <c:v>5.7999999999999996E-3</c:v>
                </c:pt>
                <c:pt idx="7">
                  <c:v>1.34E-2</c:v>
                </c:pt>
                <c:pt idx="8">
                  <c:v>1.9E-2</c:v>
                </c:pt>
                <c:pt idx="9">
                  <c:v>2.76E-2</c:v>
                </c:pt>
              </c:numCache>
            </c:numRef>
          </c:xVal>
          <c:yVal>
            <c:numRef>
              <c:f>Sheet1!$E$22:$E$31</c:f>
              <c:numCache>
                <c:formatCode>0.0000</c:formatCode>
                <c:ptCount val="10"/>
                <c:pt idx="0">
                  <c:v>4.1000000000000002E-2</c:v>
                </c:pt>
                <c:pt idx="1">
                  <c:v>6.6000000000000003E-2</c:v>
                </c:pt>
                <c:pt idx="2">
                  <c:v>6.8400000000000002E-2</c:v>
                </c:pt>
                <c:pt idx="3">
                  <c:v>8.1199999999999994E-2</c:v>
                </c:pt>
                <c:pt idx="4">
                  <c:v>8.2000000000000003E-2</c:v>
                </c:pt>
                <c:pt idx="5">
                  <c:v>0.1172</c:v>
                </c:pt>
                <c:pt idx="6">
                  <c:v>0.1386</c:v>
                </c:pt>
                <c:pt idx="7">
                  <c:v>0.19239999999999999</c:v>
                </c:pt>
                <c:pt idx="8">
                  <c:v>0.20599999999999999</c:v>
                </c:pt>
                <c:pt idx="9">
                  <c:v>0.26579999999999998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49C-423F-9A5F-860538E96F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7252744"/>
        <c:axId val="607256680"/>
      </c:scatterChart>
      <c:valAx>
        <c:axId val="607252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/>
                  <a:t>Liquid mole fraction (x</a:t>
                </a:r>
                <a:r>
                  <a:rPr lang="en-MY" baseline="-25000"/>
                  <a:t>a</a:t>
                </a:r>
                <a:r>
                  <a:rPr lang="en-MY"/>
                  <a:t>)</a:t>
                </a:r>
                <a:r>
                  <a:rPr lang="en-MY" baseline="0"/>
                  <a:t> </a:t>
                </a:r>
                <a:endParaRPr lang="en-MY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256680"/>
        <c:crosses val="autoZero"/>
        <c:crossBetween val="midCat"/>
      </c:valAx>
      <c:valAx>
        <c:axId val="607256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/>
                  <a:t>Vapour</a:t>
                </a:r>
                <a:r>
                  <a:rPr lang="en-MY" baseline="0"/>
                  <a:t> Mole Fraction (y</a:t>
                </a:r>
                <a:r>
                  <a:rPr lang="en-MY" baseline="-25000"/>
                  <a:t>a</a:t>
                </a:r>
                <a:r>
                  <a:rPr lang="en-MY" baseline="0"/>
                  <a:t>)</a:t>
                </a:r>
                <a:endParaRPr lang="en-MY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252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19</xdr:row>
      <xdr:rowOff>15240</xdr:rowOff>
    </xdr:from>
    <xdr:to>
      <xdr:col>12</xdr:col>
      <xdr:colOff>510540</xdr:colOff>
      <xdr:row>34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165BC94-D696-46D2-AD8D-B02EF71E05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90C4B-93F8-402F-9592-F092CDFD510D}">
  <dimension ref="A1:L31"/>
  <sheetViews>
    <sheetView tabSelected="1" topLeftCell="A13" workbookViewId="0">
      <selection activeCell="O18" sqref="O18"/>
    </sheetView>
  </sheetViews>
  <sheetFormatPr defaultRowHeight="14.4" x14ac:dyDescent="0.3"/>
  <cols>
    <col min="1" max="1" width="14.21875" customWidth="1"/>
    <col min="6" max="7" width="9.5546875" bestFit="1" customWidth="1"/>
    <col min="8" max="8" width="18.44140625" customWidth="1"/>
    <col min="10" max="10" width="9.5546875" bestFit="1" customWidth="1"/>
    <col min="11" max="11" width="9" bestFit="1" customWidth="1"/>
    <col min="12" max="12" width="14.44140625" customWidth="1"/>
  </cols>
  <sheetData>
    <row r="1" spans="1:12" x14ac:dyDescent="0.3">
      <c r="B1">
        <v>8.3140000000000001</v>
      </c>
      <c r="C1" t="s">
        <v>10</v>
      </c>
      <c r="E1" t="s">
        <v>12</v>
      </c>
      <c r="F1" s="7">
        <v>7718.5459872955598</v>
      </c>
      <c r="G1" t="s">
        <v>2</v>
      </c>
    </row>
    <row r="2" spans="1:12" ht="15.6" x14ac:dyDescent="0.35">
      <c r="A2" t="s">
        <v>16</v>
      </c>
      <c r="B2">
        <v>101330</v>
      </c>
      <c r="C2" t="s">
        <v>11</v>
      </c>
      <c r="E2" t="s">
        <v>13</v>
      </c>
      <c r="F2" s="7">
        <v>0</v>
      </c>
      <c r="G2" t="s">
        <v>2</v>
      </c>
      <c r="H2" s="1" t="s">
        <v>17</v>
      </c>
      <c r="L2" t="s">
        <v>24</v>
      </c>
    </row>
    <row r="3" spans="1:12" ht="15.6" x14ac:dyDescent="0.35">
      <c r="A3" s="1" t="s">
        <v>23</v>
      </c>
      <c r="B3" s="1" t="s">
        <v>14</v>
      </c>
      <c r="C3" s="1" t="s">
        <v>15</v>
      </c>
      <c r="E3" s="5" t="s">
        <v>21</v>
      </c>
      <c r="F3" s="1" t="s">
        <v>22</v>
      </c>
      <c r="G3" s="1" t="s">
        <v>3</v>
      </c>
      <c r="H3" s="1" t="s">
        <v>4</v>
      </c>
      <c r="J3" s="1" t="s">
        <v>18</v>
      </c>
      <c r="K3" s="1" t="s">
        <v>19</v>
      </c>
      <c r="L3" s="1" t="s">
        <v>20</v>
      </c>
    </row>
    <row r="4" spans="1:12" x14ac:dyDescent="0.3">
      <c r="A4" s="6">
        <v>351.76</v>
      </c>
      <c r="B4" s="7">
        <v>2E-3</v>
      </c>
      <c r="C4" s="7">
        <f>1-B4</f>
        <v>0.998</v>
      </c>
      <c r="E4" s="7">
        <f>EXP((($F$1+3*$F$2)*(C4^2)-4*($F$2)*(C4^3))/$B$1/A4)</f>
        <v>13.855668620967684</v>
      </c>
      <c r="F4" s="7">
        <f>EXP((($F$1-3*$F$2)*(B4^2)+4*($F$2)*(B4^3))/$B$1/A4)</f>
        <v>1.0000105570190929</v>
      </c>
      <c r="G4" s="6">
        <f>B4*E4*$J4+C4*F4*K4</f>
        <v>101329.93059774494</v>
      </c>
      <c r="H4" s="8">
        <f>(($B$2-G4)^2)</f>
        <v>4.8166730073696496E-3</v>
      </c>
      <c r="J4" s="6">
        <f t="shared" ref="J4:J13" si="0">(EXP($B$17-($C$17/(A4+$D$17))))*100000</f>
        <v>172291.20476073321</v>
      </c>
      <c r="K4" s="6">
        <f>(EXP($B$18-($C$18/(A4+$D$18))))*100000</f>
        <v>96747.987566322336</v>
      </c>
      <c r="L4" s="10">
        <f>(B4*J4)/G4</f>
        <v>3.4005984953189637E-3</v>
      </c>
    </row>
    <row r="5" spans="1:12" x14ac:dyDescent="0.3">
      <c r="A5" s="6">
        <v>350.8</v>
      </c>
      <c r="B5" s="7">
        <v>2.8E-3</v>
      </c>
      <c r="C5" s="7">
        <f t="shared" ref="C5:C13" si="1">1-B5</f>
        <v>0.99719999999999998</v>
      </c>
      <c r="E5" s="7">
        <f t="shared" ref="E5:E13" si="2">EXP((($F$1+3*$F$2)*(C5^2)-4*($F$2)*(C5^3))/$B$1/A5)</f>
        <v>13.896874339493381</v>
      </c>
      <c r="F5" s="7">
        <f t="shared" ref="F5:F13" si="3">EXP((($F$1-3*$F$2)*(B5^2)+4*($F$2)*(B5^3))/$B$1/A5)</f>
        <v>1.0000207484882553</v>
      </c>
      <c r="G5" s="6">
        <f t="shared" ref="G5:G12" si="4">B5*E5*$J5+C5*F5*K5</f>
        <v>100107.26154044895</v>
      </c>
      <c r="H5" s="8">
        <f t="shared" ref="H5:H13" si="5">(($B$2-G5)^2)</f>
        <v>1495089.3404652798</v>
      </c>
      <c r="J5" s="6">
        <f t="shared" si="0"/>
        <v>166423.93648131879</v>
      </c>
      <c r="K5" s="6">
        <f t="shared" ref="K5:K13" si="6">(EXP($B$18-($C$18/(A5+$D$18))))*100000</f>
        <v>93892.45465111245</v>
      </c>
      <c r="L5" s="10">
        <f t="shared" ref="L5:L13" si="7">(B5*J5)/G5</f>
        <v>4.6548773283485306E-3</v>
      </c>
    </row>
    <row r="6" spans="1:12" x14ac:dyDescent="0.3">
      <c r="A6" s="6">
        <v>350.67</v>
      </c>
      <c r="B6" s="7">
        <v>3.0000000000000001E-3</v>
      </c>
      <c r="C6" s="7">
        <f t="shared" si="1"/>
        <v>0.997</v>
      </c>
      <c r="E6" s="7">
        <f t="shared" si="2"/>
        <v>13.895758476808441</v>
      </c>
      <c r="F6" s="7">
        <f t="shared" si="3"/>
        <v>1.0000238272842568</v>
      </c>
      <c r="G6" s="6">
        <f t="shared" si="4"/>
        <v>100137.77953520775</v>
      </c>
      <c r="H6" s="8">
        <f t="shared" si="5"/>
        <v>1421389.6366694442</v>
      </c>
      <c r="J6" s="6">
        <f t="shared" si="0"/>
        <v>165642.24673224331</v>
      </c>
      <c r="K6" s="6">
        <f t="shared" si="6"/>
        <v>93510.916896591618</v>
      </c>
      <c r="L6" s="10">
        <f t="shared" si="7"/>
        <v>4.962430188718274E-3</v>
      </c>
    </row>
    <row r="7" spans="1:12" x14ac:dyDescent="0.3">
      <c r="A7" s="6">
        <v>350.43</v>
      </c>
      <c r="B7" s="7">
        <v>3.0000000000000001E-3</v>
      </c>
      <c r="C7" s="7">
        <f t="shared" si="1"/>
        <v>0.997</v>
      </c>
      <c r="E7" s="7">
        <f t="shared" si="2"/>
        <v>13.920825388006916</v>
      </c>
      <c r="F7" s="7">
        <f t="shared" si="3"/>
        <v>1.0000238436031119</v>
      </c>
      <c r="G7" s="6">
        <f t="shared" si="4"/>
        <v>99391.213778406905</v>
      </c>
      <c r="H7" s="8">
        <f t="shared" si="5"/>
        <v>3758892.013039228</v>
      </c>
      <c r="J7" s="6">
        <f t="shared" si="0"/>
        <v>164207.09004298388</v>
      </c>
      <c r="K7" s="6">
        <f t="shared" si="6"/>
        <v>92809.742040747646</v>
      </c>
      <c r="L7" s="10">
        <f t="shared" si="7"/>
        <v>4.9563864993866832E-3</v>
      </c>
    </row>
    <row r="8" spans="1:12" x14ac:dyDescent="0.3">
      <c r="A8" s="6">
        <v>350.37</v>
      </c>
      <c r="B8" s="7">
        <v>4.1000000000000003E-3</v>
      </c>
      <c r="C8" s="7">
        <f t="shared" si="1"/>
        <v>0.99590000000000001</v>
      </c>
      <c r="E8" s="7">
        <f t="shared" si="2"/>
        <v>13.846441087821496</v>
      </c>
      <c r="F8" s="7">
        <f t="shared" si="3"/>
        <v>1.0000445426394462</v>
      </c>
      <c r="G8" s="6">
        <f t="shared" si="4"/>
        <v>101561.22760546659</v>
      </c>
      <c r="H8" s="8">
        <f t="shared" si="5"/>
        <v>53466.205529810861</v>
      </c>
      <c r="J8" s="6">
        <f t="shared" si="0"/>
        <v>163849.90966238899</v>
      </c>
      <c r="K8" s="6">
        <f t="shared" si="6"/>
        <v>92635.095906796196</v>
      </c>
      <c r="L8" s="10">
        <f t="shared" si="7"/>
        <v>6.614577683379988E-3</v>
      </c>
    </row>
    <row r="9" spans="1:12" x14ac:dyDescent="0.3">
      <c r="A9" s="6">
        <v>349.2</v>
      </c>
      <c r="B9" s="7">
        <v>5.4999999999999997E-3</v>
      </c>
      <c r="C9" s="7">
        <f t="shared" si="1"/>
        <v>0.99450000000000005</v>
      </c>
      <c r="E9" s="7">
        <f t="shared" si="2"/>
        <v>13.865797124942439</v>
      </c>
      <c r="F9" s="7">
        <f t="shared" si="3"/>
        <v>1.0000804255581235</v>
      </c>
      <c r="G9" s="6">
        <f t="shared" si="4"/>
        <v>100770.97199966916</v>
      </c>
      <c r="H9" s="8">
        <f t="shared" si="5"/>
        <v>312512.30515390157</v>
      </c>
      <c r="J9" s="6">
        <f t="shared" si="0"/>
        <v>157012.0753239672</v>
      </c>
      <c r="K9" s="6">
        <f t="shared" si="6"/>
        <v>89280.838940733098</v>
      </c>
      <c r="L9" s="10">
        <f t="shared" si="7"/>
        <v>8.5695949651518177E-3</v>
      </c>
    </row>
    <row r="10" spans="1:12" x14ac:dyDescent="0.3">
      <c r="A10" s="6">
        <v>348.45</v>
      </c>
      <c r="B10" s="7">
        <v>5.7999999999999996E-3</v>
      </c>
      <c r="C10" s="7">
        <f t="shared" si="1"/>
        <v>0.99419999999999997</v>
      </c>
      <c r="E10" s="7">
        <f t="shared" si="2"/>
        <v>13.922345796824418</v>
      </c>
      <c r="F10" s="7">
        <f t="shared" si="3"/>
        <v>1.0000896314571035</v>
      </c>
      <c r="G10" s="6">
        <f t="shared" si="4"/>
        <v>99018.42659220018</v>
      </c>
      <c r="H10" s="8">
        <f t="shared" si="5"/>
        <v>5343371.6196472747</v>
      </c>
      <c r="J10" s="6">
        <f t="shared" si="0"/>
        <v>152754.18610853032</v>
      </c>
      <c r="K10" s="6">
        <f t="shared" si="6"/>
        <v>87181.469952805317</v>
      </c>
      <c r="L10" s="10">
        <f t="shared" si="7"/>
        <v>8.9475697597003155E-3</v>
      </c>
    </row>
    <row r="11" spans="1:12" x14ac:dyDescent="0.3">
      <c r="A11" s="6">
        <v>346.92</v>
      </c>
      <c r="B11" s="7">
        <v>1.34E-2</v>
      </c>
      <c r="C11" s="7">
        <f t="shared" si="1"/>
        <v>0.98660000000000003</v>
      </c>
      <c r="E11" s="7">
        <f t="shared" si="2"/>
        <v>13.528842047104812</v>
      </c>
      <c r="F11" s="7">
        <f t="shared" si="3"/>
        <v>1.0004806291214352</v>
      </c>
      <c r="G11" s="6">
        <f t="shared" si="4"/>
        <v>108117.47734102714</v>
      </c>
      <c r="H11" s="8">
        <f t="shared" si="5"/>
        <v>46069848.654956914</v>
      </c>
      <c r="J11" s="6">
        <f t="shared" si="0"/>
        <v>144363.70462838453</v>
      </c>
      <c r="K11" s="6">
        <f t="shared" si="6"/>
        <v>83019.381858724635</v>
      </c>
      <c r="L11" s="10">
        <f t="shared" si="7"/>
        <v>1.7892330542624318E-2</v>
      </c>
    </row>
    <row r="12" spans="1:12" x14ac:dyDescent="0.3">
      <c r="A12" s="6">
        <v>346.21</v>
      </c>
      <c r="B12" s="7">
        <v>1.9E-2</v>
      </c>
      <c r="C12" s="7">
        <f t="shared" si="1"/>
        <v>0.98099999999999998</v>
      </c>
      <c r="E12" s="7">
        <f t="shared" si="2"/>
        <v>13.205309103665789</v>
      </c>
      <c r="F12" s="7">
        <f t="shared" si="3"/>
        <v>1.0009685081816748</v>
      </c>
      <c r="G12" s="6">
        <f t="shared" si="4"/>
        <v>114954.49169986337</v>
      </c>
      <c r="H12" s="8">
        <f t="shared" si="5"/>
        <v>185626774.07964587</v>
      </c>
      <c r="J12" s="6">
        <f t="shared" si="0"/>
        <v>140601.73649025999</v>
      </c>
      <c r="K12" s="6">
        <f t="shared" si="6"/>
        <v>81141.997687924959</v>
      </c>
      <c r="L12" s="10">
        <f t="shared" si="7"/>
        <v>2.3239048373071228E-2</v>
      </c>
    </row>
    <row r="13" spans="1:12" x14ac:dyDescent="0.3">
      <c r="A13" s="6">
        <v>344.11</v>
      </c>
      <c r="B13" s="7">
        <v>2.76E-2</v>
      </c>
      <c r="C13" s="7">
        <f t="shared" si="1"/>
        <v>0.97240000000000004</v>
      </c>
      <c r="E13" s="7">
        <f t="shared" si="2"/>
        <v>12.820491418428928</v>
      </c>
      <c r="F13" s="7">
        <f t="shared" si="3"/>
        <v>1.0020572766451743</v>
      </c>
      <c r="G13" s="6">
        <f t="shared" ref="G13" si="8">B13*E13*$B$2+C13*F13*$B$2</f>
        <v>134591.17315425526</v>
      </c>
      <c r="H13" s="8">
        <f t="shared" si="5"/>
        <v>1106305639.5973508</v>
      </c>
      <c r="J13" s="6">
        <f t="shared" si="0"/>
        <v>129946.80143000814</v>
      </c>
      <c r="K13" s="6">
        <f t="shared" si="6"/>
        <v>75784.614195971386</v>
      </c>
      <c r="L13" s="10">
        <f t="shared" si="7"/>
        <v>2.6647599804763514E-2</v>
      </c>
    </row>
    <row r="14" spans="1:12" x14ac:dyDescent="0.3">
      <c r="G14" s="2" t="s">
        <v>5</v>
      </c>
      <c r="H14" s="9">
        <f>SUM(H4:H13)</f>
        <v>1350386983.4572752</v>
      </c>
    </row>
    <row r="16" spans="1:12" x14ac:dyDescent="0.3">
      <c r="A16" s="3" t="s">
        <v>6</v>
      </c>
      <c r="B16" s="4" t="s">
        <v>0</v>
      </c>
      <c r="C16" s="4" t="s">
        <v>1</v>
      </c>
      <c r="D16" s="4" t="s">
        <v>7</v>
      </c>
    </row>
    <row r="17" spans="1:6" x14ac:dyDescent="0.3">
      <c r="A17" t="s">
        <v>8</v>
      </c>
      <c r="B17">
        <v>11.9673</v>
      </c>
      <c r="C17">
        <v>3626.55</v>
      </c>
      <c r="D17">
        <v>-34.29</v>
      </c>
    </row>
    <row r="18" spans="1:6" x14ac:dyDescent="0.3">
      <c r="A18" t="s">
        <v>9</v>
      </c>
      <c r="B18">
        <v>9.2805999999999997</v>
      </c>
      <c r="C18">
        <v>2788.51</v>
      </c>
      <c r="D18">
        <v>-52.36</v>
      </c>
    </row>
    <row r="21" spans="1:6" ht="15.6" x14ac:dyDescent="0.35">
      <c r="A21" s="1" t="s">
        <v>14</v>
      </c>
      <c r="B21" s="1" t="s">
        <v>26</v>
      </c>
      <c r="C21" s="1" t="s">
        <v>28</v>
      </c>
      <c r="D21" s="1" t="s">
        <v>25</v>
      </c>
      <c r="E21" s="1" t="s">
        <v>27</v>
      </c>
      <c r="F21" s="1"/>
    </row>
    <row r="22" spans="1:6" x14ac:dyDescent="0.3">
      <c r="A22" s="7">
        <v>2E-3</v>
      </c>
      <c r="B22" s="11">
        <v>3.3999999999999998E-3</v>
      </c>
      <c r="C22">
        <v>1.0106299999999999</v>
      </c>
      <c r="D22" s="11">
        <v>3.3700000000000002E-3</v>
      </c>
      <c r="E22" s="12">
        <v>4.1000000000000002E-2</v>
      </c>
    </row>
    <row r="23" spans="1:6" x14ac:dyDescent="0.3">
      <c r="A23" s="7">
        <v>2.8E-3</v>
      </c>
      <c r="B23" s="11">
        <v>4.6499999999999996E-3</v>
      </c>
      <c r="C23">
        <v>1.01065</v>
      </c>
      <c r="D23" s="11">
        <v>4.6100000000000004E-3</v>
      </c>
      <c r="E23" s="12">
        <v>6.6000000000000003E-2</v>
      </c>
    </row>
    <row r="24" spans="1:6" x14ac:dyDescent="0.3">
      <c r="A24" s="7">
        <v>3.0000000000000001E-3</v>
      </c>
      <c r="B24" s="11">
        <v>4.96E-3</v>
      </c>
      <c r="C24">
        <v>1.01065</v>
      </c>
      <c r="D24" s="11">
        <v>4.9199999999999999E-3</v>
      </c>
      <c r="E24" s="12">
        <v>6.8400000000000002E-2</v>
      </c>
    </row>
    <row r="25" spans="1:6" x14ac:dyDescent="0.3">
      <c r="A25" s="7">
        <v>3.0000000000000001E-3</v>
      </c>
      <c r="B25" s="11">
        <v>4.96E-3</v>
      </c>
      <c r="C25">
        <v>1.0106599999999999</v>
      </c>
      <c r="D25" s="11">
        <v>4.9100000000000003E-3</v>
      </c>
      <c r="E25" s="12">
        <v>8.1199999999999994E-2</v>
      </c>
    </row>
    <row r="26" spans="1:6" x14ac:dyDescent="0.3">
      <c r="A26" s="7">
        <v>4.1000000000000003E-3</v>
      </c>
      <c r="B26" s="11">
        <v>6.6100000000000004E-3</v>
      </c>
      <c r="C26">
        <v>1.01064</v>
      </c>
      <c r="D26" s="11">
        <v>6.5599999999999999E-3</v>
      </c>
      <c r="E26" s="12">
        <v>8.2000000000000003E-2</v>
      </c>
    </row>
    <row r="27" spans="1:6" x14ac:dyDescent="0.3">
      <c r="A27" s="7">
        <v>5.4999999999999997E-3</v>
      </c>
      <c r="B27" s="11">
        <v>8.5699999999999995E-3</v>
      </c>
      <c r="C27">
        <v>1.0106599999999999</v>
      </c>
      <c r="D27" s="11">
        <v>8.5500000000000003E-3</v>
      </c>
      <c r="E27" s="12">
        <v>0.1172</v>
      </c>
    </row>
    <row r="28" spans="1:6" x14ac:dyDescent="0.3">
      <c r="A28" s="7">
        <v>5.7999999999999996E-3</v>
      </c>
      <c r="B28" s="11">
        <v>8.9499999999999996E-3</v>
      </c>
      <c r="C28">
        <v>1.01068</v>
      </c>
      <c r="D28" s="11">
        <v>8.94E-3</v>
      </c>
      <c r="E28" s="12">
        <v>0.1386</v>
      </c>
    </row>
    <row r="29" spans="1:6" x14ac:dyDescent="0.3">
      <c r="A29" s="7">
        <v>1.34E-2</v>
      </c>
      <c r="B29" s="11">
        <v>1.7899999999999999E-2</v>
      </c>
      <c r="C29">
        <v>1.0106299999999999</v>
      </c>
      <c r="D29" s="11">
        <v>1.89E-2</v>
      </c>
      <c r="E29" s="12">
        <v>0.19239999999999999</v>
      </c>
    </row>
    <row r="30" spans="1:6" x14ac:dyDescent="0.3">
      <c r="A30" s="7">
        <v>1.9E-2</v>
      </c>
      <c r="B30" s="11">
        <v>2.3199999999999998E-2</v>
      </c>
      <c r="C30">
        <v>1.01057</v>
      </c>
      <c r="D30" s="11">
        <v>2.58E-2</v>
      </c>
      <c r="E30" s="12">
        <v>0.20599999999999999</v>
      </c>
    </row>
    <row r="31" spans="1:6" x14ac:dyDescent="0.3">
      <c r="A31" s="7">
        <v>2.76E-2</v>
      </c>
      <c r="B31" s="11">
        <v>2.6599999999999999E-2</v>
      </c>
      <c r="C31">
        <v>1.0105200000000001</v>
      </c>
      <c r="D31" s="11">
        <v>3.61E-2</v>
      </c>
      <c r="E31" s="12">
        <v>0.26579999999999998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Ong Li Zheng</dc:creator>
  <cp:lastModifiedBy>Ong Li Zheng</cp:lastModifiedBy>
  <dcterms:created xsi:type="dcterms:W3CDTF">2022-04-06T07:21:24Z</dcterms:created>
  <dcterms:modified xsi:type="dcterms:W3CDTF">2022-04-10T11:09:35Z</dcterms:modified>
</cp:coreProperties>
</file>