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C:\Users\jeferson.dafontoura\Desktop\"/>
    </mc:Choice>
  </mc:AlternateContent>
  <xr:revisionPtr revIDLastSave="0" documentId="8_{A9B73B6B-B9A1-40ED-84BC-785879FF73C4}" xr6:coauthVersionLast="47" xr6:coauthVersionMax="47" xr10:uidLastSave="{00000000-0000-0000-0000-000000000000}"/>
  <bookViews>
    <workbookView xWindow="28680" yWindow="-120" windowWidth="29040" windowHeight="15840" tabRatio="2" xr2:uid="{0BEE00EE-1BE2-4CA8-BE65-F140ADBBA6FB}"/>
  </bookViews>
  <sheets>
    <sheet name="Planilha1" sheetId="1" r:id="rId1"/>
    <sheet name="Planilha2" sheetId="2" r:id="rId2"/>
  </sheets>
  <definedNames>
    <definedName name="aporte">Planilha1!$C$13</definedName>
    <definedName name="patrimonio">Planilha1!$C$16</definedName>
    <definedName name="perfil_investidor">Planilha1!$C$34</definedName>
    <definedName name="qtd_anos">Planilha1!$C$14</definedName>
    <definedName name="rendimento_carteira">Planilha1!$C$9</definedName>
    <definedName name="salario">Planilha1!$C$8</definedName>
    <definedName name="sugestao_investimento">Planilha1!$C$10</definedName>
    <definedName name="taxa_mensal">Planilha1!$C$15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39" i="1"/>
  <c r="C40" i="1"/>
  <c r="C41" i="1"/>
  <c r="C42" i="1"/>
  <c r="C43" i="1"/>
  <c r="C38" i="1"/>
  <c r="A16" i="2"/>
  <c r="A17" i="2"/>
  <c r="A18" i="2"/>
  <c r="A19" i="2"/>
  <c r="A20" i="2"/>
  <c r="A21" i="2"/>
  <c r="A11" i="2"/>
  <c r="A12" i="2"/>
  <c r="A13" i="2"/>
  <c r="A14" i="2"/>
  <c r="A15" i="2"/>
  <c r="A10" i="2"/>
  <c r="A5" i="2"/>
  <c r="A6" i="2"/>
  <c r="A7" i="2"/>
  <c r="A8" i="2"/>
  <c r="A9" i="2"/>
  <c r="A4" i="2"/>
  <c r="C35" i="1"/>
  <c r="D43" i="1" l="1"/>
  <c r="D38" i="1"/>
  <c r="D42" i="1"/>
  <c r="D41" i="1"/>
  <c r="D40" i="1"/>
  <c r="D39" i="1"/>
  <c r="D44" i="1" l="1"/>
  <c r="C16" i="1" l="1"/>
  <c r="C17" i="1" s="1"/>
  <c r="C32" i="1"/>
  <c r="D32" i="1" s="1"/>
  <c r="C31" i="1"/>
  <c r="D31" i="1" s="1"/>
  <c r="C30" i="1"/>
  <c r="D30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22" i="1"/>
  <c r="D22" i="1" s="1"/>
  <c r="C23" i="1"/>
  <c r="D23" i="1" s="1"/>
  <c r="C21" i="1"/>
  <c r="D21" i="1" s="1"/>
</calcChain>
</file>

<file path=xl/sharedStrings.xml><?xml version="1.0" encoding="utf-8"?>
<sst xmlns="http://schemas.openxmlformats.org/spreadsheetml/2006/main" count="78" uniqueCount="42">
  <si>
    <t>CONFIGURAÇÕES</t>
  </si>
  <si>
    <t>Salário</t>
  </si>
  <si>
    <t>Rendimento de Carteira</t>
  </si>
  <si>
    <t>Sugestão de investimento</t>
  </si>
  <si>
    <t>INVESTIMENTO MENSAL</t>
  </si>
  <si>
    <t>Quanto investir</t>
  </si>
  <si>
    <t>Por quantos anos investir</t>
  </si>
  <si>
    <t>Taxa de rendimento mensal</t>
  </si>
  <si>
    <t>Patrimônio acumulado ao fim do período</t>
  </si>
  <si>
    <t>Dividendos mensais a receber</t>
  </si>
  <si>
    <t>CENÁRIOS</t>
  </si>
  <si>
    <t>Acumulado</t>
  </si>
  <si>
    <t>Dividendos</t>
  </si>
  <si>
    <t>01 ano</t>
  </si>
  <si>
    <t>02 anos</t>
  </si>
  <si>
    <t>03 anos</t>
  </si>
  <si>
    <t>04 anos</t>
  </si>
  <si>
    <t>05 anos</t>
  </si>
  <si>
    <t>06 anos</t>
  </si>
  <si>
    <t>07 anos</t>
  </si>
  <si>
    <t>08 anos</t>
  </si>
  <si>
    <t>09 anos</t>
  </si>
  <si>
    <t>10 anos</t>
  </si>
  <si>
    <t>15 anos</t>
  </si>
  <si>
    <t>20 anos</t>
  </si>
  <si>
    <t>Perfil</t>
  </si>
  <si>
    <t>Conservador</t>
  </si>
  <si>
    <t>Valor do investimento mensal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</si>
  <si>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</si>
  <si>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</si>
  <si>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</si>
  <si>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</si>
  <si>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</si>
  <si>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</si>
  <si>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</si>
  <si>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</si>
  <si>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</si>
  <si>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</si>
  <si>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FII</t>
  </si>
  <si>
    <t>%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</si>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</sst>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3" tint="9.9978637043366805E-2"/>
      <name val="Aptos Narrow"/>
      <family val="2"/>
      <scheme val="minor"/>
    </font>
    <font>
      <sz val="12"/>
      <color theme="3" tint="9.9978637043366805E-2"/>
      <name val="Aptos Narrow"/>
      <family val="2"/>
      <scheme val="minor"/>
    </font>
    <font>
      <sz val="12"/>
      <color theme="3" tint="9.9978637043366805E-2"/>
      <name val="Arial Nova Cond"/>
      <family val="2"/>
    </font>
    <font>
      <b/>
      <sz val="12"/>
      <color theme="0"/>
      <name val="Arial Nova Cond"/>
      <family val="2"/>
    </font>
    <font>
      <i/>
      <sz val="12"/>
      <color theme="1"/>
      <name val="Arial Nova Cond"/>
      <family val="2"/>
    </font>
    <font>
      <sz val="12"/>
      <color theme="0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EBD9"/>
        <bgColor indexed="64"/>
      </patternFill>
    </fill>
    <fill>
      <patternFill patternType="solid">
        <fgColor theme="3" tint="9.9978637043366805E-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medium">
        <color indexed="64"/>
      </right>
      <top/>
      <bottom style="thin">
        <color theme="0" tint="-0.14993743705557422"/>
      </bottom>
      <diagonal/>
    </border>
    <border>
      <left/>
      <right style="medium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2" xfId="0" applyBorder="1"/>
    <xf numFmtId="9" fontId="0" fillId="0" borderId="22" xfId="0" applyNumberForma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0" fillId="10" borderId="0" xfId="0" applyFill="1"/>
    <xf numFmtId="0" fontId="5" fillId="10" borderId="0" xfId="0" applyFont="1" applyFill="1"/>
    <xf numFmtId="0" fontId="6" fillId="10" borderId="0" xfId="0" applyFont="1" applyFill="1"/>
    <xf numFmtId="0" fontId="7" fillId="10" borderId="0" xfId="0" applyFont="1" applyFill="1"/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1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8" fontId="3" fillId="9" borderId="30" xfId="0" applyNumberFormat="1" applyFont="1" applyFill="1" applyBorder="1"/>
    <xf numFmtId="8" fontId="3" fillId="9" borderId="31" xfId="0" applyNumberFormat="1" applyFont="1" applyFill="1" applyBorder="1"/>
    <xf numFmtId="0" fontId="3" fillId="9" borderId="23" xfId="0" applyFont="1" applyFill="1" applyBorder="1" applyAlignment="1">
      <alignment horizontal="center" vertical="center"/>
    </xf>
    <xf numFmtId="8" fontId="3" fillId="9" borderId="24" xfId="0" applyNumberFormat="1" applyFont="1" applyFill="1" applyBorder="1"/>
    <xf numFmtId="8" fontId="3" fillId="9" borderId="25" xfId="0" applyNumberFormat="1" applyFont="1" applyFill="1" applyBorder="1"/>
    <xf numFmtId="0" fontId="3" fillId="9" borderId="26" xfId="0" applyFont="1" applyFill="1" applyBorder="1" applyAlignment="1">
      <alignment horizontal="center" vertical="center"/>
    </xf>
    <xf numFmtId="8" fontId="3" fillId="9" borderId="27" xfId="0" applyNumberFormat="1" applyFont="1" applyFill="1" applyBorder="1"/>
    <xf numFmtId="8" fontId="3" fillId="9" borderId="28" xfId="0" applyNumberFormat="1" applyFont="1" applyFill="1" applyBorder="1"/>
    <xf numFmtId="0" fontId="10" fillId="6" borderId="0" xfId="0" applyFont="1" applyFill="1"/>
    <xf numFmtId="0" fontId="10" fillId="6" borderId="0" xfId="0" applyFont="1" applyFill="1" applyAlignment="1">
      <alignment horizontal="center" vertical="center"/>
    </xf>
    <xf numFmtId="0" fontId="3" fillId="0" borderId="0" xfId="0" applyFont="1"/>
    <xf numFmtId="9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4" fontId="10" fillId="6" borderId="0" xfId="0" applyNumberFormat="1" applyFont="1" applyFill="1"/>
    <xf numFmtId="0" fontId="3" fillId="0" borderId="33" xfId="0" applyFont="1" applyBorder="1" applyAlignment="1">
      <alignment vertical="center"/>
    </xf>
    <xf numFmtId="0" fontId="3" fillId="3" borderId="34" xfId="0" applyFont="1" applyFill="1" applyBorder="1"/>
    <xf numFmtId="164" fontId="3" fillId="4" borderId="35" xfId="0" applyNumberFormat="1" applyFont="1" applyFill="1" applyBorder="1" applyAlignment="1">
      <alignment horizontal="center" vertical="center"/>
    </xf>
    <xf numFmtId="0" fontId="3" fillId="3" borderId="32" xfId="0" applyFont="1" applyFill="1" applyBorder="1"/>
    <xf numFmtId="0" fontId="10" fillId="6" borderId="34" xfId="0" applyFont="1" applyFill="1" applyBorder="1"/>
    <xf numFmtId="0" fontId="10" fillId="7" borderId="35" xfId="0" applyFont="1" applyFill="1" applyBorder="1" applyAlignment="1">
      <alignment horizontal="center" vertical="center"/>
    </xf>
    <xf numFmtId="0" fontId="10" fillId="6" borderId="32" xfId="0" applyFont="1" applyFill="1" applyBorder="1"/>
    <xf numFmtId="0" fontId="8" fillId="2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0" fontId="9" fillId="0" borderId="11" xfId="0" applyNumberFormat="1" applyFont="1" applyBorder="1" applyAlignment="1">
      <alignment horizontal="center" vertical="center"/>
    </xf>
    <xf numFmtId="10" fontId="9" fillId="0" borderId="13" xfId="0" applyNumberFormat="1" applyFont="1" applyBorder="1" applyAlignment="1">
      <alignment horizontal="center" vertical="center"/>
    </xf>
    <xf numFmtId="164" fontId="4" fillId="3" borderId="14" xfId="0" applyNumberFormat="1" applyFont="1" applyFill="1" applyBorder="1" applyAlignment="1">
      <alignment horizontal="center" vertical="center"/>
    </xf>
    <xf numFmtId="164" fontId="4" fillId="3" borderId="15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164" fontId="4" fillId="0" borderId="18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8" fontId="4" fillId="8" borderId="17" xfId="0" applyNumberFormat="1" applyFont="1" applyFill="1" applyBorder="1" applyAlignment="1">
      <alignment horizontal="center" vertical="center"/>
    </xf>
    <xf numFmtId="8" fontId="4" fillId="8" borderId="19" xfId="0" applyNumberFormat="1" applyFont="1" applyFill="1" applyBorder="1" applyAlignment="1">
      <alignment horizontal="center" vertical="center"/>
    </xf>
    <xf numFmtId="8" fontId="4" fillId="8" borderId="20" xfId="0" applyNumberFormat="1" applyFont="1" applyFill="1" applyBorder="1" applyAlignment="1">
      <alignment horizontal="center" vertical="center"/>
    </xf>
    <xf numFmtId="8" fontId="4" fillId="8" borderId="2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DFEBD9"/>
      <color rgb="FFF7511D"/>
      <color rgb="FFE35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1647825</xdr:colOff>
      <xdr:row>0</xdr:row>
      <xdr:rowOff>130175</xdr:rowOff>
    </xdr:from>
    <xdr:to>
      <xdr:col>3</xdr:col>
      <xdr:colOff>364695</xdr:colOff>
      <xdr:row>5</xdr:row>
      <xdr:rowOff>87458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3E7F6606-C58C-19F6-D07C-B816C3CB4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" y="130175"/>
          <a:ext cx="3831795" cy="957408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0</xdr:row>
      <xdr:rowOff>0</xdr:rowOff>
    </xdr:from>
    <xdr:to>
      <xdr:col>1</xdr:col>
      <xdr:colOff>1666875</xdr:colOff>
      <xdr:row>6</xdr:row>
      <xdr:rowOff>104774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81EFDD9-8DEC-2D5F-2536-13A004986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0"/>
          <a:ext cx="1438274" cy="1314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F7DE-9752-44A7-90E5-475D561E5921}">
  <dimension ref="A1:J45"/>
  <sheetViews>
    <sheetView showGridLines="0" showRowColHeaders="0" tabSelected="1" workbookViewId="0">
      <selection activeCell="E4" sqref="E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.95" zeroHeight="1"/>
  <cols>
    <col min="1" max="1" width="7.42578125" style="12" customWidth="1"/>
    <col min="2" max="2" width="46.140625" style="30" customWidth="1"/>
    <col min="3" max="3" width="27.140625" style="30" bestFit="1" customWidth="1"/>
    <col min="4" max="4" width="12.5703125" style="30" bestFit="1" customWidth="1"/>
    <col min="5" max="5" width="7.42578125" style="12" customWidth="1"/>
    <col min="6" max="7" width="17" hidden="1" customWidth="1"/>
    <col min="8" max="8" width="25.7109375" hidden="1" customWidth="1"/>
    <col min="9" max="9" width="11" hidden="1" customWidth="1"/>
    <col min="10" max="10" width="8.7109375" hidden="1" customWidth="1"/>
    <col min="11" max="16384" width="8.7109375" hidden="1"/>
  </cols>
  <sheetData>
    <row r="1" spans="1:10" s="11" customFormat="1">
      <c r="A1" s="12"/>
      <c r="B1" s="13"/>
      <c r="C1" s="13"/>
      <c r="D1" s="13"/>
      <c r="E1" s="12"/>
    </row>
    <row r="2" spans="1:10" s="11" customFormat="1">
      <c r="A2" s="10"/>
      <c r="B2" s="13"/>
      <c r="C2" s="13"/>
      <c r="D2" s="13"/>
      <c r="E2" s="12"/>
    </row>
    <row r="3" spans="1:10" s="11" customFormat="1">
      <c r="A3" s="12"/>
      <c r="B3" s="13"/>
      <c r="C3" s="13"/>
      <c r="D3" s="13"/>
      <c r="E3" s="12"/>
    </row>
    <row r="4" spans="1:10" s="11" customFormat="1">
      <c r="A4" s="12"/>
      <c r="B4" s="13"/>
      <c r="C4" s="13"/>
      <c r="D4" s="13"/>
      <c r="E4" s="12"/>
    </row>
    <row r="5" spans="1:10" s="11" customFormat="1">
      <c r="A5" s="12"/>
      <c r="B5" s="13"/>
      <c r="C5" s="13"/>
      <c r="D5" s="13"/>
      <c r="E5" s="12"/>
    </row>
    <row r="6" spans="1:10" s="11" customFormat="1" ht="16.5" thickBot="1">
      <c r="A6" s="12"/>
      <c r="B6" s="13"/>
      <c r="C6" s="13"/>
      <c r="D6" s="13"/>
      <c r="E6" s="12"/>
    </row>
    <row r="7" spans="1:10" ht="16.5" thickBot="1">
      <c r="B7" s="42" t="s">
        <v>0</v>
      </c>
      <c r="C7" s="43"/>
      <c r="D7" s="44"/>
    </row>
    <row r="8" spans="1:10" ht="16.5" thickBot="1">
      <c r="B8" s="14" t="s">
        <v>1</v>
      </c>
      <c r="C8" s="45">
        <v>7700</v>
      </c>
      <c r="D8" s="46"/>
    </row>
    <row r="9" spans="1:10" ht="16.5" thickBot="1">
      <c r="B9" s="15" t="s">
        <v>2</v>
      </c>
      <c r="C9" s="47">
        <v>0.01</v>
      </c>
      <c r="D9" s="48"/>
    </row>
    <row r="10" spans="1:10" ht="16.5" thickBot="1">
      <c r="B10" s="16" t="s">
        <v>3</v>
      </c>
      <c r="C10" s="49">
        <f>C8*12%</f>
        <v>924</v>
      </c>
      <c r="D10" s="50"/>
    </row>
    <row r="11" spans="1:10" s="11" customFormat="1" ht="8.4499999999999993" customHeight="1" thickBot="1">
      <c r="A11" s="12"/>
      <c r="B11" s="13"/>
      <c r="C11" s="13"/>
      <c r="D11" s="13"/>
      <c r="E11" s="12"/>
    </row>
    <row r="12" spans="1:10" ht="24.6" customHeight="1" thickBot="1">
      <c r="B12" s="54" t="s">
        <v>4</v>
      </c>
      <c r="C12" s="55"/>
      <c r="D12" s="56"/>
    </row>
    <row r="13" spans="1:10" ht="27" customHeight="1">
      <c r="B13" s="34" t="s">
        <v>5</v>
      </c>
      <c r="C13" s="57">
        <v>924</v>
      </c>
      <c r="D13" s="58"/>
      <c r="J13" s="1"/>
    </row>
    <row r="14" spans="1:10" ht="27" customHeight="1">
      <c r="B14" s="7" t="s">
        <v>6</v>
      </c>
      <c r="C14" s="59">
        <v>10</v>
      </c>
      <c r="D14" s="60"/>
      <c r="J14" s="1"/>
    </row>
    <row r="15" spans="1:10" ht="27" customHeight="1">
      <c r="B15" s="7" t="s">
        <v>7</v>
      </c>
      <c r="C15" s="61">
        <v>1.0789999999999999E-2</v>
      </c>
      <c r="D15" s="62"/>
      <c r="J15" s="1"/>
    </row>
    <row r="16" spans="1:10" ht="27" customHeight="1">
      <c r="B16" s="8" t="s">
        <v>8</v>
      </c>
      <c r="C16" s="63">
        <f>FV(taxa_mensal,qtd_anos*12,aporte*-1)</f>
        <v>224794.61237787912</v>
      </c>
      <c r="D16" s="64"/>
    </row>
    <row r="17" spans="1:5" ht="27" customHeight="1" thickBot="1">
      <c r="B17" s="9" t="s">
        <v>9</v>
      </c>
      <c r="C17" s="65">
        <f>patrimonio*$C$9</f>
        <v>2247.9461237787914</v>
      </c>
      <c r="D17" s="66"/>
    </row>
    <row r="18" spans="1:5" s="10" customFormat="1" ht="8.4499999999999993" customHeight="1" thickBot="1">
      <c r="A18" s="12"/>
      <c r="B18" s="17"/>
      <c r="C18" s="17"/>
      <c r="D18" s="17"/>
      <c r="E18" s="12"/>
    </row>
    <row r="19" spans="1:5" ht="16.5" thickBot="1">
      <c r="B19" s="51" t="s">
        <v>10</v>
      </c>
      <c r="C19" s="52"/>
      <c r="D19" s="53"/>
    </row>
    <row r="20" spans="1:5" ht="17.45" customHeight="1" thickBot="1">
      <c r="B20" s="18" t="s">
        <v>8</v>
      </c>
      <c r="C20" s="41" t="s">
        <v>11</v>
      </c>
      <c r="D20" s="41" t="s">
        <v>12</v>
      </c>
    </row>
    <row r="21" spans="1:5" ht="16.5" thickBot="1">
      <c r="A21" s="12">
        <v>1</v>
      </c>
      <c r="B21" s="19" t="s">
        <v>13</v>
      </c>
      <c r="C21" s="20">
        <f t="shared" ref="C21:C32" si="0">FV($C$15,$A21*12,$C$13*-1)</f>
        <v>11770.26866451426</v>
      </c>
      <c r="D21" s="21">
        <f t="shared" ref="D21:D32" si="1">C21*rendimento_carteira</f>
        <v>117.70268664514261</v>
      </c>
    </row>
    <row r="22" spans="1:5" ht="16.5" thickBot="1">
      <c r="A22" s="12">
        <v>2</v>
      </c>
      <c r="B22" s="22" t="s">
        <v>14</v>
      </c>
      <c r="C22" s="23">
        <f t="shared" si="0"/>
        <v>25158.327623024179</v>
      </c>
      <c r="D22" s="24">
        <f t="shared" si="1"/>
        <v>251.58327623024181</v>
      </c>
    </row>
    <row r="23" spans="1:5" ht="16.5" thickBot="1">
      <c r="A23" s="12">
        <v>3</v>
      </c>
      <c r="B23" s="22" t="s">
        <v>15</v>
      </c>
      <c r="C23" s="23">
        <f t="shared" si="0"/>
        <v>40386.537597272429</v>
      </c>
      <c r="D23" s="24">
        <f t="shared" si="1"/>
        <v>403.86537597272428</v>
      </c>
    </row>
    <row r="24" spans="1:5" ht="16.5" thickBot="1">
      <c r="A24" s="12">
        <v>4</v>
      </c>
      <c r="B24" s="22" t="s">
        <v>16</v>
      </c>
      <c r="C24" s="23">
        <f t="shared" si="0"/>
        <v>57707.822164247787</v>
      </c>
      <c r="D24" s="24">
        <f t="shared" si="1"/>
        <v>577.07822164247784</v>
      </c>
    </row>
    <row r="25" spans="1:5" ht="16.5" thickBot="1">
      <c r="A25" s="12">
        <v>5</v>
      </c>
      <c r="B25" s="22" t="s">
        <v>17</v>
      </c>
      <c r="C25" s="23">
        <f t="shared" si="0"/>
        <v>77409.868534602589</v>
      </c>
      <c r="D25" s="24">
        <f t="shared" si="1"/>
        <v>774.09868534602595</v>
      </c>
    </row>
    <row r="26" spans="1:5" ht="16.5" thickBot="1">
      <c r="A26" s="12">
        <v>6</v>
      </c>
      <c r="B26" s="22" t="s">
        <v>18</v>
      </c>
      <c r="C26" s="23">
        <f t="shared" si="0"/>
        <v>99819.905716238325</v>
      </c>
      <c r="D26" s="24">
        <f t="shared" si="1"/>
        <v>998.19905716238327</v>
      </c>
    </row>
    <row r="27" spans="1:5" ht="16.5" thickBot="1">
      <c r="A27" s="12">
        <v>7</v>
      </c>
      <c r="B27" s="22" t="s">
        <v>19</v>
      </c>
      <c r="C27" s="23">
        <f t="shared" si="0"/>
        <v>125310.13942302522</v>
      </c>
      <c r="D27" s="24">
        <f t="shared" si="1"/>
        <v>1253.1013942302523</v>
      </c>
    </row>
    <row r="28" spans="1:5" ht="16.5" thickBot="1">
      <c r="A28" s="12">
        <v>8</v>
      </c>
      <c r="B28" s="22" t="s">
        <v>20</v>
      </c>
      <c r="C28" s="23">
        <f t="shared" si="0"/>
        <v>154303.93399642574</v>
      </c>
      <c r="D28" s="24">
        <f t="shared" si="1"/>
        <v>1543.0393399642574</v>
      </c>
    </row>
    <row r="29" spans="1:5" ht="16.5" thickBot="1">
      <c r="A29" s="12">
        <v>9</v>
      </c>
      <c r="B29" s="22" t="s">
        <v>21</v>
      </c>
      <c r="C29" s="23">
        <f t="shared" si="0"/>
        <v>187282.84401484288</v>
      </c>
      <c r="D29" s="24">
        <f t="shared" si="1"/>
        <v>1872.8284401484289</v>
      </c>
    </row>
    <row r="30" spans="1:5" ht="16.5" thickBot="1">
      <c r="A30" s="12">
        <v>10</v>
      </c>
      <c r="B30" s="22" t="s">
        <v>22</v>
      </c>
      <c r="C30" s="23">
        <f t="shared" si="0"/>
        <v>224794.61237787912</v>
      </c>
      <c r="D30" s="24">
        <f t="shared" si="1"/>
        <v>2247.9461237787914</v>
      </c>
    </row>
    <row r="31" spans="1:5" ht="16.5" thickBot="1">
      <c r="A31" s="12">
        <v>15</v>
      </c>
      <c r="B31" s="22" t="s">
        <v>23</v>
      </c>
      <c r="C31" s="23">
        <f t="shared" si="0"/>
        <v>505408.2231352501</v>
      </c>
      <c r="D31" s="24">
        <f t="shared" si="1"/>
        <v>5054.0822313525014</v>
      </c>
    </row>
    <row r="32" spans="1:5" ht="16.5" thickBot="1">
      <c r="A32" s="12">
        <v>20</v>
      </c>
      <c r="B32" s="25" t="s">
        <v>24</v>
      </c>
      <c r="C32" s="26">
        <f t="shared" si="0"/>
        <v>1039683.3216897025</v>
      </c>
      <c r="D32" s="27">
        <f t="shared" si="1"/>
        <v>10396.833216897025</v>
      </c>
    </row>
    <row r="33" spans="1:5" s="11" customFormat="1" ht="8.4499999999999993" customHeight="1" thickBot="1">
      <c r="A33" s="12"/>
      <c r="B33" s="13"/>
      <c r="C33" s="13"/>
      <c r="D33" s="13"/>
      <c r="E33" s="12"/>
    </row>
    <row r="34" spans="1:5" ht="16.5" thickBot="1">
      <c r="B34" s="38" t="s">
        <v>25</v>
      </c>
      <c r="C34" s="39" t="s">
        <v>26</v>
      </c>
      <c r="D34" s="40"/>
    </row>
    <row r="35" spans="1:5" ht="16.5" thickBot="1">
      <c r="B35" s="35" t="s">
        <v>27</v>
      </c>
      <c r="C35" s="36">
        <f>aporte</f>
        <v>924</v>
      </c>
      <c r="D35" s="37"/>
    </row>
    <row r="36" spans="1:5" s="11" customFormat="1" ht="8.4499999999999993" customHeight="1">
      <c r="A36" s="12"/>
      <c r="B36" s="13"/>
      <c r="C36" s="13"/>
      <c r="D36" s="13"/>
      <c r="E36" s="12"/>
    </row>
    <row r="37" spans="1:5">
      <c r="B37" s="29" t="s">
        <v>28</v>
      </c>
      <c r="C37" s="29" t="s">
        <v>29</v>
      </c>
      <c r="D37" s="29" t="s">
        <v>30</v>
      </c>
    </row>
    <row r="38" spans="1:5">
      <c r="B38" s="30" t="s">
        <v>31</v>
      </c>
      <c r="C38" s="31">
        <f>VLOOKUP($C$34&amp;"-"&amp;B38,Planilha2!$A:$D,4,FALSE)</f>
        <v>0.3</v>
      </c>
      <c r="D38" s="32">
        <f>C38*$C$35</f>
        <v>277.2</v>
      </c>
    </row>
    <row r="39" spans="1:5">
      <c r="B39" s="30" t="s">
        <v>32</v>
      </c>
      <c r="C39" s="31">
        <f>VLOOKUP($C$34&amp;"-"&amp;B39,Planilha2!$A:$D,4,FALSE)</f>
        <v>0.5</v>
      </c>
      <c r="D39" s="32">
        <f t="shared" ref="D39:D43" si="2">C39*$C$35</f>
        <v>462</v>
      </c>
    </row>
    <row r="40" spans="1:5">
      <c r="B40" s="30" t="s">
        <v>33</v>
      </c>
      <c r="C40" s="31">
        <f>VLOOKUP($C$34&amp;"-"&amp;B40,Planilha2!$A:$D,4,FALSE)</f>
        <v>0.1</v>
      </c>
      <c r="D40" s="32">
        <f t="shared" si="2"/>
        <v>92.4</v>
      </c>
    </row>
    <row r="41" spans="1:5">
      <c r="B41" s="30" t="s">
        <v>34</v>
      </c>
      <c r="C41" s="31">
        <f>VLOOKUP($C$34&amp;"-"&amp;B41,Planilha2!$A:$D,4,FALSE)</f>
        <v>0.1</v>
      </c>
      <c r="D41" s="32">
        <f t="shared" si="2"/>
        <v>92.4</v>
      </c>
    </row>
    <row r="42" spans="1:5">
      <c r="B42" s="30" t="s">
        <v>35</v>
      </c>
      <c r="C42" s="31">
        <f>VLOOKUP($C$34&amp;"-"&amp;B42,Planilha2!$A:$D,4,FALSE)</f>
        <v>0</v>
      </c>
      <c r="D42" s="32">
        <f t="shared" si="2"/>
        <v>0</v>
      </c>
    </row>
    <row r="43" spans="1:5">
      <c r="B43" s="30" t="s">
        <v>36</v>
      </c>
      <c r="C43" s="31">
        <f>VLOOKUP($C$34&amp;"-"&amp;B43,Planilha2!$A:$D,4,FALSE)</f>
        <v>0</v>
      </c>
      <c r="D43" s="32">
        <f t="shared" si="2"/>
        <v>0</v>
      </c>
    </row>
    <row r="44" spans="1:5">
      <c r="B44" s="28"/>
      <c r="C44" s="28"/>
      <c r="D44" s="33">
        <f>SUM(D38:D43)</f>
        <v>924</v>
      </c>
    </row>
    <row r="45" spans="1:5" s="11" customFormat="1" ht="8.4499999999999993" customHeight="1">
      <c r="A45" s="12"/>
      <c r="B45" s="13"/>
      <c r="C45" s="13"/>
      <c r="D45" s="13"/>
      <c r="E45" s="12"/>
    </row>
  </sheetData>
  <mergeCells count="11">
    <mergeCell ref="B7:D7"/>
    <mergeCell ref="C8:D8"/>
    <mergeCell ref="C9:D9"/>
    <mergeCell ref="C10:D10"/>
    <mergeCell ref="B19:D19"/>
    <mergeCell ref="B12:D12"/>
    <mergeCell ref="C13:D13"/>
    <mergeCell ref="C14:D14"/>
    <mergeCell ref="C15:D15"/>
    <mergeCell ref="C16:D16"/>
    <mergeCell ref="C17:D17"/>
  </mergeCells>
  <dataValidations count="1">
    <dataValidation type="list" allowBlank="1" showInputMessage="1" showErrorMessage="1" sqref="C34" xr:uid="{B902B61F-2F13-456A-B965-96E870C8E74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9BBD-7C13-40B2-9439-B8675896D543}">
  <dimension ref="A3:D21"/>
  <sheetViews>
    <sheetView workbookViewId="0">
      <selection activeCell="B31" sqref="B31"/>
    </sheetView>
  </sheetViews>
  <sheetFormatPr defaultRowHeight="14.45"/>
  <cols>
    <col min="1" max="1" width="27.140625" bestFit="1" customWidth="1"/>
    <col min="2" max="2" width="15.5703125" customWidth="1"/>
    <col min="3" max="3" width="15.42578125" customWidth="1"/>
    <col min="4" max="4" width="13.5703125" customWidth="1"/>
  </cols>
  <sheetData>
    <row r="3" spans="1:4">
      <c r="A3" s="5" t="s">
        <v>37</v>
      </c>
      <c r="B3" s="5" t="s">
        <v>25</v>
      </c>
      <c r="C3" s="5" t="s">
        <v>38</v>
      </c>
      <c r="D3" s="6" t="s">
        <v>39</v>
      </c>
    </row>
    <row r="4" spans="1:4">
      <c r="A4" t="str">
        <f>B4&amp;"-"&amp;C4</f>
        <v>Conservador-Papel</v>
      </c>
      <c r="B4" t="s">
        <v>26</v>
      </c>
      <c r="C4" t="s">
        <v>31</v>
      </c>
      <c r="D4" s="2">
        <v>0.3</v>
      </c>
    </row>
    <row r="5" spans="1:4">
      <c r="A5" t="str">
        <f t="shared" ref="A5:A21" si="0">B5&amp;"-"&amp;C5</f>
        <v>Conservador-Tijolo</v>
      </c>
      <c r="B5" t="s">
        <v>26</v>
      </c>
      <c r="C5" t="s">
        <v>32</v>
      </c>
      <c r="D5" s="2">
        <v>0.5</v>
      </c>
    </row>
    <row r="6" spans="1:4">
      <c r="A6" t="str">
        <f t="shared" si="0"/>
        <v>Conservador-Híbridos</v>
      </c>
      <c r="B6" t="s">
        <v>26</v>
      </c>
      <c r="C6" t="s">
        <v>33</v>
      </c>
      <c r="D6" s="2">
        <v>0.1</v>
      </c>
    </row>
    <row r="7" spans="1:4">
      <c r="A7" t="str">
        <f t="shared" si="0"/>
        <v>Conservador-FOFs</v>
      </c>
      <c r="B7" t="s">
        <v>26</v>
      </c>
      <c r="C7" t="s">
        <v>34</v>
      </c>
      <c r="D7" s="2">
        <v>0.1</v>
      </c>
    </row>
    <row r="8" spans="1:4">
      <c r="A8" t="str">
        <f t="shared" si="0"/>
        <v>Conservador-Desenvolvimento</v>
      </c>
      <c r="B8" t="s">
        <v>26</v>
      </c>
      <c r="C8" t="s">
        <v>35</v>
      </c>
      <c r="D8" s="2">
        <v>0</v>
      </c>
    </row>
    <row r="9" spans="1:4">
      <c r="A9" s="3" t="str">
        <f t="shared" si="0"/>
        <v>Conservador-Hotelarias</v>
      </c>
      <c r="B9" s="3" t="s">
        <v>26</v>
      </c>
      <c r="C9" s="3" t="s">
        <v>36</v>
      </c>
      <c r="D9" s="4">
        <v>0</v>
      </c>
    </row>
    <row r="10" spans="1:4">
      <c r="A10" t="str">
        <f t="shared" si="0"/>
        <v>Moderado-Papel</v>
      </c>
      <c r="B10" t="s">
        <v>40</v>
      </c>
      <c r="C10" t="s">
        <v>31</v>
      </c>
      <c r="D10" s="2">
        <v>0.32</v>
      </c>
    </row>
    <row r="11" spans="1:4">
      <c r="A11" t="str">
        <f t="shared" si="0"/>
        <v>Moderado-Tijolo</v>
      </c>
      <c r="B11" t="s">
        <v>40</v>
      </c>
      <c r="C11" t="s">
        <v>32</v>
      </c>
      <c r="D11" s="2">
        <v>0.35</v>
      </c>
    </row>
    <row r="12" spans="1:4">
      <c r="A12" t="str">
        <f t="shared" si="0"/>
        <v>Moderado-Híbridos</v>
      </c>
      <c r="B12" t="s">
        <v>40</v>
      </c>
      <c r="C12" t="s">
        <v>33</v>
      </c>
      <c r="D12" s="2">
        <v>0.08</v>
      </c>
    </row>
    <row r="13" spans="1:4">
      <c r="A13" t="str">
        <f t="shared" si="0"/>
        <v>Moderado-FOFs</v>
      </c>
      <c r="B13" t="s">
        <v>40</v>
      </c>
      <c r="C13" t="s">
        <v>34</v>
      </c>
      <c r="D13" s="2">
        <v>0.05</v>
      </c>
    </row>
    <row r="14" spans="1:4">
      <c r="A14" t="str">
        <f t="shared" si="0"/>
        <v>Moderado-Desenvolvimento</v>
      </c>
      <c r="B14" t="s">
        <v>40</v>
      </c>
      <c r="C14" t="s">
        <v>35</v>
      </c>
      <c r="D14" s="2">
        <v>0.1</v>
      </c>
    </row>
    <row r="15" spans="1:4">
      <c r="A15" s="3" t="str">
        <f t="shared" si="0"/>
        <v>Moderado-Hotelarias</v>
      </c>
      <c r="B15" s="3" t="s">
        <v>40</v>
      </c>
      <c r="C15" s="3" t="s">
        <v>36</v>
      </c>
      <c r="D15" s="4">
        <v>0.1</v>
      </c>
    </row>
    <row r="16" spans="1:4">
      <c r="A16" t="str">
        <f t="shared" si="0"/>
        <v>Agressivo-Papel</v>
      </c>
      <c r="B16" t="s">
        <v>41</v>
      </c>
      <c r="C16" t="s">
        <v>31</v>
      </c>
      <c r="D16" s="2">
        <v>0.5</v>
      </c>
    </row>
    <row r="17" spans="1:4">
      <c r="A17" t="str">
        <f t="shared" si="0"/>
        <v>Agressivo-Tijolo</v>
      </c>
      <c r="B17" t="s">
        <v>41</v>
      </c>
      <c r="C17" t="s">
        <v>32</v>
      </c>
      <c r="D17" s="2">
        <v>0.1</v>
      </c>
    </row>
    <row r="18" spans="1:4">
      <c r="A18" t="str">
        <f t="shared" si="0"/>
        <v>Agressivo-Híbridos</v>
      </c>
      <c r="B18" t="s">
        <v>41</v>
      </c>
      <c r="C18" t="s">
        <v>33</v>
      </c>
      <c r="D18" s="2">
        <v>0.05</v>
      </c>
    </row>
    <row r="19" spans="1:4">
      <c r="A19" t="str">
        <f t="shared" si="0"/>
        <v>Agressivo-FOFs</v>
      </c>
      <c r="B19" t="s">
        <v>41</v>
      </c>
      <c r="C19" t="s">
        <v>34</v>
      </c>
      <c r="D19" s="2">
        <v>0.05</v>
      </c>
    </row>
    <row r="20" spans="1:4">
      <c r="A20" t="str">
        <f t="shared" si="0"/>
        <v>Agressivo-Desenvolvimento</v>
      </c>
      <c r="B20" t="s">
        <v>41</v>
      </c>
      <c r="C20" t="s">
        <v>35</v>
      </c>
      <c r="D20" s="2">
        <v>0.2</v>
      </c>
    </row>
    <row r="21" spans="1:4">
      <c r="A21" t="str">
        <f t="shared" si="0"/>
        <v>Agressivo-Hotelarias</v>
      </c>
      <c r="B21" t="s">
        <v>41</v>
      </c>
      <c r="C21" t="s">
        <v>36</v>
      </c>
      <c r="D21" s="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Jeferson Da Fontoura Soares</dc:creator>
  <cp:keywords/>
  <dc:description/>
  <cp:lastModifiedBy/>
  <cp:revision/>
  <dcterms:created xsi:type="dcterms:W3CDTF">2025-06-26T23:49:42Z</dcterms:created>
  <dcterms:modified xsi:type="dcterms:W3CDTF">2025-06-29T22:27:47Z</dcterms:modified>
  <cp:category/>
  <cp:contentStatus/>
</cp:coreProperties>
</file>