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1B5F8D5F-5C2A-40DC-85F6-6C163BFC5674}" xr6:coauthVersionLast="47" xr6:coauthVersionMax="47" xr10:uidLastSave="{00000000-0000-0000-0000-000000000000}"/>
  <bookViews>
    <workbookView xWindow="-120" yWindow="-120" windowWidth="29040" windowHeight="16440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PAGOS!$A$2:$K$413</definedName>
    <definedName name="_xlnm._FilterDatabase" localSheetId="3" hidden="1">PRESTAMOS!$A$2:$K$113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3" i="3" l="1"/>
  <c r="L113" i="3"/>
  <c r="K112" i="3"/>
  <c r="L112" i="3"/>
  <c r="H111" i="3"/>
  <c r="I111" i="3" s="1"/>
  <c r="K111" i="3"/>
  <c r="L111" i="3"/>
  <c r="E6" i="68"/>
  <c r="E6" i="67"/>
  <c r="H110" i="3" l="1"/>
  <c r="I110" i="3" s="1"/>
  <c r="K110" i="3"/>
  <c r="L110" i="3"/>
  <c r="H109" i="3"/>
  <c r="I109" i="3" s="1"/>
  <c r="K109" i="3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98" i="3" l="1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H22" i="39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24" i="39" l="1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M22" i="39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<sst xmlns="http://schemas.openxmlformats.org/spreadsheetml/2006/main" count="4752" uniqueCount="569">
  <si>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</si>
  <si>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</si>
  <si>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</si>
  <si>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</si>
  <si>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</si>
  <si>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</si>
  <si>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</si>
  <si>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</si>
  <si>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</si>
  <si>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</si>
  <si>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</si>
  <si>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</si>
  <si>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</si>
  <si>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</si>
  <si>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</si>
  <si>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</si>
  <si>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</si>
  <si>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</si>
  <si>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</si>
  <si>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</si>
  <si>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</si>
  <si>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</si>
  <si>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</si>
  <si>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</si>
  <si>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</si>
  <si>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</si>
  <si>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</si>
  <si>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</si>
  <si>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</si>
  <si>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</si>
  <si>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</si>
  <si>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</si>
  <si>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</si>
  <si>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</si>
  <si>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</si>
  <si>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</si>
  <si>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</si>
  <si>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</si>
  <si>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</si>
  <si>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</si>
  <si>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</si>
  <si>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</si>
  <si>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</si>
  <si>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</si>
  <si>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</si>
  <si>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</si>
  <si>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</si>
  <si>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</si>
  <si>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</si>
  <si>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</si>
  <si>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</si>
  <si>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</si>
  <si>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</si>
  <si>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</si>
  <si>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</si>
  <si>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</si>
  <si>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</si>
  <si>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</si>
  <si>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</si>
  <si>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</si>
  <si>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</si>
  <si>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</si>
  <si>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</si>
  <si>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</si>
  <si>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</si>
  <si>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</si>
  <si>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</si>
  <si>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</si>
  <si>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</si>
  <si>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</si>
  <si>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</si>
  <si>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</si>
  <si>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</si>
  <si>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</si>
  <si>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</si>
  <si>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</si>
  <si>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</si>
  <si>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</si>
  <si>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</si>
  <si>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</si>
  <si>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</si>
  <si>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</si>
  <si>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</si>
  <si>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</si>
  <si>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</si>
  <si>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</si>
  <si>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</si>
  <si>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</si>
  <si>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</si>
  <si>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</si>
  <si>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</si>
  <si>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</si>
  <si>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</si>
  <si>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</si>
  <si>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</si>
  <si>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</si>
  <si>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</si>
  <si>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</si>
  <si>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</si>
  <si>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</si>
  <si>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</si>
  <si>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</si>
  <si>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</si>
  <si>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</si>
  <si>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</si>
  <si>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</si>
  <si>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</si>
  <si>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</si>
  <si>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</si>
  <si>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</si>
  <si>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</si>
  <si>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</si>
  <si>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</si>
  <si>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</si>
  <si>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</si>
  <si>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</si>
  <si>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</si>
  <si>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</si>
  <si>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</si>
  <si>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</si>
  <si>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</si>
  <si>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</si>
  <si>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</si>
  <si>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</si>
  <si>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</si>
  <si>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</si>
  <si>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</si>
  <si>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</si>
  <si>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</si>
  <si>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</si>
  <si>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</si>
  <si>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</si>
  <si>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</si>
  <si>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</si>
  <si>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</si>
  <si>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</si>
  <si>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</si>
  <si>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</si>
  <si>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</si>
  <si>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</si>
  <si>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</si>
  <si>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</si>
  <si>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</si>
  <si>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</si>
  <si>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</si>
  <si>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</si>
  <si>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</si>
  <si>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</si>
  <si>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</si>
  <si>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</si>
  <si>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</si>
  <si>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</si>
  <si>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</si>
  <si>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</si>
  <si>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</si>
  <si>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</si>
  <si>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</si>
  <si>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</si>
  <si>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</si>
  <si>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</si>
  <si>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</si>
  <si>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</si>
  <si>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</si>
  <si>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</si>
  <si>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</si>
  <si>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</si>
  <si>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</si>
  <si>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</si>
  <si>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</si>
  <si>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</si>
  <si>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</si>
  <si>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</si>
  <si>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</si>
  <si>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</si>
  <si>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</si>
  <si>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</si>
  <si>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</si>
  <si>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</si>
  <si>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</si>
  <si>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</si>
  <si>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</si>
  <si>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</si>
  <si>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</si>
  <si>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</si>
  <si>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</si>
  <si>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</si>
  <si>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</si>
  <si>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</si>
  <si>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</si>
  <si>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</si>
  <si>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</si>
  <si>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</si>
  <si>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</si>
  <si>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</si>
  <si>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</si>
  <si>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</si>
  <si>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</si>
  <si>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</si>
  <si>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</si>
  <si>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</si>
  <si>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</si>
  <si>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</si>
  <si>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</si>
  <si>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</si>
  <si>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</si>
  <si>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</si>
  <si>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</si>
  <si>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</si>
  <si>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</si>
  <si>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</si>
  <si>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</si>
  <si>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</si>
  <si>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</si>
  <si>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</si>
  <si>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</si>
  <si>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</si>
  <si>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</si>
  <si>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</si>
  <si>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</si>
  <si>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</si>
  <si>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</si>
  <si>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</si>
  <si>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</si>
  <si>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</si>
  <si>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</si>
  <si>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</si>
  <si>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</si>
  <si>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</si>
  <si>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</si>
  <si>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</si>
  <si>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</si>
  <si>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</si>
  <si>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</si>
  <si>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</si>
  <si>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</si>
  <si>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</si>
  <si>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</si>
  <si>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</si>
  <si>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</si>
  <si>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</si>
  <si>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</si>
  <si>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</si>
  <si>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</si>
  <si>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</si>
  <si>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</si>
  <si>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</si>
  <si>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</si>
  <si>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</si>
  <si>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</si>
  <si>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</si>
  <si>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</si>
  <si>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</si>
  <si>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</si>
  <si>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</si>
  <si>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</si>
  <si>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</si>
  <si>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</si>
  <si>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</si>
  <si>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</si>
  <si>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</si>
  <si>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</si>
  <si>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</si>
  <si>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</si>
  <si>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</si>
  <si>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</si>
  <si>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</si>
  <si>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</si>
  <si>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</si>
  <si>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</si>
  <si>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</si>
  <si>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</si>
  <si>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</si>
  <si>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</si>
  <si>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</si>
  <si>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</si>
  <si>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</si>
  <si>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</si>
  <si>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</si>
  <si>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</si>
  <si>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</si>
  <si>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</si>
  <si>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</si>
  <si>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</si>
  <si>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</si>
  <si>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</si>
  <si>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</si>
  <si>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</si>
  <si>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</si>
  <si>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</si>
  <si>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</si>
  <si>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</si>
  <si>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</si>
  <si>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</si>
  <si>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</si>
  <si>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</si>
  <si>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</si>
  <si>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</si>
  <si>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</si>
  <si>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</si>
  <si>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</si>
  <si>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</si>
  <si>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</si>
  <si>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</si>
  <si>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</si>
  <si>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</si>
  <si>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</si>
  <si>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</si>
  <si>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</si>
  <si>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</si>
  <si>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</si>
  <si>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</si>
  <si>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</si>
  <si>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</si>
  <si>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</si>
  <si>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</si>
  <si>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</si>
  <si>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</si>
  <si>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</si>
  <si>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</si>
  <si>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</si>
  <si>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</si>
  <si>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</si>
  <si>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</si>
  <si>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</si>
  <si>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</si>
  <si>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</si>
  <si>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</si>
  <si>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</si>
  <si>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</si>
  <si>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</si>
  <si>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</si>
  <si>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</si>
  <si>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</si>
  <si>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</si>
  <si>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</si>
  <si>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</si>
  <si>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</si>
  <si>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</si>
  <si>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</si>
  <si>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</si>
  <si>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</si>
  <si>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</si>
  <si>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</si>
  <si>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</si>
  <si>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</si>
  <si>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</si>
  <si>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</si>
  <si>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</si>
  <si>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</si>
  <si>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</si>
  <si>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</si>
  <si>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</si>
  <si>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</si>
  <si>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</si>
  <si>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</si>
  <si>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</si>
  <si>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</si>
  <si>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</si>
  <si>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</si>
  <si>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</si>
  <si>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</si>
  <si>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</si>
  <si>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</si>
  <si>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</si>
  <si>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</si>
  <si>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</si>
  <si>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</si>
  <si>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</si>
  <si>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</si>
  <si>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</si>
  <si>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</si>
  <si>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</si>
  <si>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</si>
  <si>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</si>
  <si>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</si>
  <si>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</si>
  <si>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</si>
  <si>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</si>
  <si>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</si>
  <si>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</si>
  <si>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</si>
  <si>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</si>
  <si>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</si>
  <si>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</si>
  <si>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</si>
  <si>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</si>
  <si>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</si>
  <si>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</si>
  <si>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</si>
  <si>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</si>
  <si>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</si>
  <si>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</si>
  <si>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</si>
  <si>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</si>
  <si>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</si>
  <si>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</si>
  <si>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</si>
  <si>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</si>
  <si>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</si>
  <si>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</si>
  <si>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</si>
  <si>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</si>
  <si>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</si>
  <si>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</si>
  <si>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</si>
  <si>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</si>
  <si>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</si>
  <si>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</si>
  <si>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</si>
  <si>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</si>
  <si>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</si>
  <si>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</si>
  <si>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</si>
  <si>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</si>
  <si>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</si>
  <si>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</si>
  <si>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</si>
  <si>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</si>
  <si>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</si>
  <si>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</si>
  <si>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</si>
  <si>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</si>
  <si>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</si>
  <si>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</si>
  <si>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</si>
  <si>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</si>
  <si>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</si>
  <si>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</si>
  <si>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</si>
  <si>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</si>
  <si>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</si>
  <si>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</si>
  <si>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</si>
  <si>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</si>
  <si>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</si>
  <si>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</si>
  <si>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</si>
  <si>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</si>
  <si>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</si>
  <si>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</si>
  <si>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</si>
  <si>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</si>
  <si>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</si>
  <si>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</si>
  <si>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</si>
  <si>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</si>
  <si>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</si>
  <si>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</si>
  <si>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</si>
  <si>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</si>
  <si>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</si>
  <si>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</si>
  <si>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</si>
  <si>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</si>
  <si>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</si>
  <si>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</si>
  <si>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</si>
  <si>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</si>
  <si>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</si>
  <si>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</si>
  <si>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</si>
  <si>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</si>
  <si>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</si>
  <si>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</si>
  <si>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</si>
  <si>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</si>
  <si>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</si>
  <si>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</si>
  <si>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</si>
  <si>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</si>
  <si>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</si>
  <si>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</si>
  <si>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</si>
  <si>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</si>
  <si>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</si>
  <si>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</si>
  <si>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</si>
  <si>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</si>
  <si>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</si>
  <si>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</si>
  <si>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</si>
  <si>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</si>
  <si>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</si>
  <si>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</si>
  <si>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</si>
  <si>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</si>
  <si>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</si>
  <si>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</si>
  <si>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</si>
  <si>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</si>
  <si>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</si>
  <si>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</si>
  <si>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</si>
  <si>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</si>
  <si>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</si>
  <si>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</si>
  <si>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</si>
  <si>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</si>
  <si>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</si>
  <si>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</si>
  <si>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</si>
  <si>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</si>
  <si>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</si>
  <si>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</si>
  <si>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</si>
  <si>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</si>
  <si>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</si>
  <si>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</si>
  <si>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</si>
  <si>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</si>
  <si>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</si>
  <si>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</si>
  <si>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</si>
  <si>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</si>
  <si>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</si>
  <si>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</si>
  <si>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</si>
  <si>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</si>
  <si>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</si>
  <si>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</si>
  <si>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</si>
  <si>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</si>
  <si>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</si>
  <si>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</si>
  <si>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</si>
  <si>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</si>
  <si>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</si>
  <si>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</si>
  <si>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</si>
  <si>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</si>
  <si>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</si>
  <si>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</si>
  <si>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</si>
  <si>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</si>
  <si>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</si>
  <si>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</si>
  <si>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</si>
  <si>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</si>
  <si>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</si>
  <si>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</si>
  <si>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</si>
  <si>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</si>
  <si>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</si>
  <si>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</si>
  <si>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</si>
  <si>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</si>
  <si>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</si>
  <si>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</si>
  <si>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</si>
  <si>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</si>
  <si>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</si>
  <si>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</si>
  <si>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</si>
  <si>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</si>
  <si>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</si>
  <si>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</si>
  <si>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</si>
  <si>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</si>
  <si>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</si>
  <si>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</si>
  <si>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</si>
  <si>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</si>
  <si>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Variable</t>
  </si>
  <si>
    <t>PREST104</t>
  </si>
  <si>
    <t>PREST105</t>
  </si>
  <si>
    <t>AMORTIZACION FAMILIAR - PAGO DE LETRAS MENSUALES</t>
  </si>
  <si>
    <t>AMORTIZACION FAMILIAR - PAGO DE LETRAS MENSUALES PRESTAMO A TERCEROS MAYRA TIPAN</t>
  </si>
  <si>
    <t>AMORTIZACION FRANCESA - PRUEBA BORRAR</t>
  </si>
  <si>
    <t>AMORTIZACION ALEMANA - PRUEBA BORRAR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</si>
</sst>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PRESTAMO-&quot;000"/>
    <numFmt numFmtId="179" formatCode="&quot;PAGOS&quot;0"/>
    <numFmt numFmtId="180" formatCode="&quot;PREST&quot;0"/>
    <numFmt numFmtId="181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</cellStyleXfs>
  <cellXfs count="405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5" xfId="0" applyNumberFormat="1" applyFill="1" applyBorder="1" applyAlignment="1" applyProtection="1">
      <alignment horizontal="center"/>
      <protection locked="0"/>
    </xf>
    <xf numFmtId="166" fontId="0" fillId="2" borderId="5" xfId="0" applyNumberFormat="1" applyFill="1" applyBorder="1" applyAlignment="1" applyProtection="1">
      <alignment horizontal="center"/>
      <protection locked="0"/>
    </xf>
    <xf numFmtId="168" fontId="0" fillId="2" borderId="5" xfId="0" applyNumberFormat="1" applyFill="1" applyBorder="1" applyProtection="1">
      <protection locked="0"/>
    </xf>
    <xf numFmtId="169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Alignment="1" applyProtection="1">
      <alignment wrapText="1"/>
      <protection locked="0"/>
    </xf>
    <xf numFmtId="170" fontId="0" fillId="2" borderId="5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71" fontId="0" fillId="2" borderId="22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1" xfId="0" applyNumberFormat="1" applyFill="1" applyBorder="1" applyAlignment="1">
      <alignment horizontal="right"/>
    </xf>
    <xf numFmtId="172" fontId="0" fillId="2" borderId="21" xfId="0" applyNumberFormat="1" applyFill="1" applyBorder="1" applyAlignment="1" applyProtection="1">
      <alignment horizontal="right"/>
      <protection locked="0"/>
    </xf>
    <xf numFmtId="172" fontId="0" fillId="2" borderId="22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1" xfId="0" applyNumberFormat="1" applyBorder="1" applyAlignment="1">
      <alignment horizontal="right"/>
    </xf>
    <xf numFmtId="167" fontId="0" fillId="2" borderId="21" xfId="0" applyNumberFormat="1" applyFill="1" applyBorder="1" applyAlignment="1" applyProtection="1">
      <alignment horizontal="right"/>
      <protection locked="0"/>
    </xf>
    <xf numFmtId="164" fontId="0" fillId="0" borderId="21" xfId="0" applyNumberFormat="1" applyBorder="1" applyAlignment="1">
      <alignment horizontal="right"/>
    </xf>
    <xf numFmtId="164" fontId="0" fillId="2" borderId="21" xfId="0" applyNumberFormat="1" applyFill="1" applyBorder="1" applyAlignment="1" applyProtection="1">
      <alignment horizontal="right"/>
      <protection locked="0"/>
    </xf>
    <xf numFmtId="16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44" fontId="4" fillId="2" borderId="32" xfId="0" applyNumberFormat="1" applyFont="1" applyFill="1" applyBorder="1"/>
    <xf numFmtId="44" fontId="0" fillId="2" borderId="32" xfId="0" applyNumberFormat="1" applyFill="1" applyBorder="1"/>
    <xf numFmtId="44" fontId="0" fillId="0" borderId="32" xfId="0" applyNumberFormat="1" applyBorder="1"/>
    <xf numFmtId="44" fontId="0" fillId="4" borderId="32" xfId="0" applyNumberFormat="1" applyFill="1" applyBorder="1"/>
    <xf numFmtId="44" fontId="0" fillId="0" borderId="33" xfId="0" applyNumberFormat="1" applyBorder="1"/>
    <xf numFmtId="44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44" fontId="1" fillId="2" borderId="35" xfId="0" applyNumberFormat="1" applyFont="1" applyFill="1" applyBorder="1"/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8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8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8" fontId="0" fillId="13" borderId="0" xfId="0" applyNumberFormat="1" applyFill="1"/>
    <xf numFmtId="8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4" fontId="18" fillId="18" borderId="1" xfId="2" applyNumberFormat="1" applyFont="1" applyFill="1" applyBorder="1" applyAlignment="1"/>
    <xf numFmtId="0" fontId="14" fillId="0" borderId="0" xfId="4" applyFill="1" applyBorder="1" applyAlignment="1"/>
    <xf numFmtId="174" fontId="18" fillId="18" borderId="1" xfId="5" applyNumberFormat="1" applyFont="1" applyFill="1" applyBorder="1" applyAlignment="1"/>
    <xf numFmtId="174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4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4" fontId="18" fillId="18" borderId="43" xfId="5" applyNumberFormat="1" applyFont="1" applyFill="1" applyBorder="1" applyAlignment="1"/>
    <xf numFmtId="174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8" fontId="0" fillId="18" borderId="39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4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7" fontId="0" fillId="0" borderId="1" xfId="0" applyNumberFormat="1" applyBorder="1"/>
    <xf numFmtId="9" fontId="0" fillId="2" borderId="5" xfId="1" applyFont="1" applyFill="1" applyBorder="1" applyProtection="1">
      <protection locked="0"/>
    </xf>
    <xf numFmtId="44" fontId="0" fillId="0" borderId="44" xfId="0" applyNumberFormat="1" applyBorder="1"/>
    <xf numFmtId="44" fontId="0" fillId="0" borderId="34" xfId="0" applyNumberFormat="1" applyBorder="1"/>
    <xf numFmtId="0" fontId="5" fillId="2" borderId="0" xfId="0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44" fontId="0" fillId="0" borderId="31" xfId="0" applyNumberFormat="1" applyBorder="1" applyAlignment="1">
      <alignment horizontal="centerContinuous"/>
    </xf>
    <xf numFmtId="44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44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8" fontId="8" fillId="12" borderId="45" xfId="0" applyNumberFormat="1" applyFont="1" applyFill="1" applyBorder="1"/>
    <xf numFmtId="165" fontId="0" fillId="2" borderId="5" xfId="0" applyNumberFormat="1" applyFill="1" applyBorder="1" applyProtection="1">
      <protection locked="0"/>
    </xf>
    <xf numFmtId="165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44" fontId="8" fillId="19" borderId="24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76" fontId="0" fillId="13" borderId="0" xfId="0" applyNumberFormat="1" applyFill="1"/>
    <xf numFmtId="8" fontId="0" fillId="2" borderId="2" xfId="0" applyNumberFormat="1" applyFill="1" applyBorder="1"/>
    <xf numFmtId="167" fontId="0" fillId="0" borderId="1" xfId="0" applyNumberFormat="1" applyBorder="1" applyAlignment="1">
      <alignment horizontal="center"/>
    </xf>
    <xf numFmtId="44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5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5" fontId="16" fillId="9" borderId="0" xfId="0" applyNumberFormat="1" applyFont="1" applyFill="1" applyAlignment="1">
      <alignment horizontal="left"/>
    </xf>
    <xf numFmtId="165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44" fontId="0" fillId="0" borderId="0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4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1" fontId="0" fillId="2" borderId="2" xfId="0" applyNumberFormat="1" applyFill="1" applyBorder="1" applyAlignment="1" applyProtection="1">
      <alignment horizontal="right"/>
      <protection locked="0"/>
    </xf>
    <xf numFmtId="172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44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5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4" fontId="26" fillId="2" borderId="49" xfId="0" applyNumberFormat="1" applyFont="1" applyFill="1" applyBorder="1" applyAlignment="1">
      <alignment horizontal="center"/>
    </xf>
    <xf numFmtId="167" fontId="0" fillId="0" borderId="0" xfId="0" applyNumberFormat="1"/>
    <xf numFmtId="167" fontId="0" fillId="2" borderId="1" xfId="0" applyNumberFormat="1" applyFill="1" applyBorder="1"/>
    <xf numFmtId="167" fontId="0" fillId="2" borderId="2" xfId="0" applyNumberFormat="1" applyFill="1" applyBorder="1"/>
    <xf numFmtId="0" fontId="1" fillId="0" borderId="0" xfId="0" applyFont="1"/>
    <xf numFmtId="8" fontId="1" fillId="13" borderId="0" xfId="0" applyNumberFormat="1" applyFont="1" applyFill="1"/>
    <xf numFmtId="167" fontId="0" fillId="2" borderId="5" xfId="0" applyNumberFormat="1" applyFill="1" applyBorder="1" applyProtection="1">
      <protection locked="0"/>
    </xf>
    <xf numFmtId="44" fontId="8" fillId="0" borderId="0" xfId="0" applyNumberFormat="1" applyFont="1"/>
    <xf numFmtId="0" fontId="0" fillId="20" borderId="1" xfId="0" applyFill="1" applyBorder="1"/>
    <xf numFmtId="167" fontId="0" fillId="20" borderId="1" xfId="0" applyNumberFormat="1" applyFill="1" applyBorder="1" applyAlignment="1">
      <alignment horizontal="left"/>
    </xf>
    <xf numFmtId="167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right"/>
    </xf>
    <xf numFmtId="165" fontId="0" fillId="0" borderId="21" xfId="0" applyNumberFormat="1" applyBorder="1" applyAlignment="1">
      <alignment horizontal="right"/>
    </xf>
    <xf numFmtId="165" fontId="0" fillId="0" borderId="21" xfId="0" applyNumberFormat="1" applyBorder="1" applyAlignment="1" applyProtection="1">
      <alignment horizontal="right"/>
      <protection locked="0"/>
    </xf>
    <xf numFmtId="165" fontId="0" fillId="0" borderId="2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77" fontId="2" fillId="8" borderId="0" xfId="0" applyNumberFormat="1" applyFont="1" applyFill="1"/>
    <xf numFmtId="167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4" fontId="0" fillId="8" borderId="0" xfId="0" applyNumberFormat="1" applyFill="1" applyAlignment="1">
      <alignment wrapText="1"/>
    </xf>
    <xf numFmtId="164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68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78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67" fontId="0" fillId="20" borderId="1" xfId="0" applyNumberFormat="1" applyFill="1" applyBorder="1" applyAlignment="1">
      <alignment horizontal="right"/>
    </xf>
    <xf numFmtId="167" fontId="0" fillId="20" borderId="4" xfId="0" applyNumberFormat="1" applyFill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4" fontId="0" fillId="0" borderId="32" xfId="0" applyNumberFormat="1" applyBorder="1"/>
    <xf numFmtId="164" fontId="0" fillId="13" borderId="0" xfId="0" applyNumberFormat="1" applyFill="1"/>
    <xf numFmtId="167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4" fontId="0" fillId="2" borderId="2" xfId="0" applyNumberFormat="1" applyFill="1" applyBorder="1"/>
    <xf numFmtId="44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2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79" fontId="0" fillId="0" borderId="1" xfId="0" applyNumberFormat="1" applyBorder="1" applyAlignment="1">
      <alignment horizontal="right"/>
    </xf>
    <xf numFmtId="179" fontId="0" fillId="0" borderId="2" xfId="0" applyNumberFormat="1" applyBorder="1" applyAlignment="1">
      <alignment horizontal="right"/>
    </xf>
    <xf numFmtId="179" fontId="0" fillId="4" borderId="1" xfId="0" applyNumberFormat="1" applyFill="1" applyBorder="1" applyAlignment="1">
      <alignment horizontal="right"/>
    </xf>
    <xf numFmtId="179" fontId="0" fillId="21" borderId="1" xfId="0" applyNumberFormat="1" applyFill="1" applyBorder="1" applyAlignment="1">
      <alignment horizontal="right"/>
    </xf>
    <xf numFmtId="179" fontId="0" fillId="0" borderId="21" xfId="0" applyNumberFormat="1" applyBorder="1" applyAlignment="1">
      <alignment horizontal="right"/>
    </xf>
    <xf numFmtId="179" fontId="0" fillId="4" borderId="2" xfId="0" applyNumberFormat="1" applyFill="1" applyBorder="1" applyAlignment="1">
      <alignment horizontal="right"/>
    </xf>
    <xf numFmtId="179" fontId="0" fillId="21" borderId="2" xfId="0" applyNumberFormat="1" applyFill="1" applyBorder="1" applyAlignment="1">
      <alignment horizontal="right"/>
    </xf>
    <xf numFmtId="179" fontId="18" fillId="0" borderId="2" xfId="0" applyNumberFormat="1" applyFont="1" applyBorder="1" applyAlignment="1">
      <alignment horizontal="right"/>
    </xf>
    <xf numFmtId="179" fontId="18" fillId="21" borderId="2" xfId="0" applyNumberFormat="1" applyFont="1" applyFill="1" applyBorder="1" applyAlignment="1">
      <alignment horizontal="right"/>
    </xf>
    <xf numFmtId="179" fontId="0" fillId="0" borderId="0" xfId="0" applyNumberFormat="1" applyProtection="1">
      <protection locked="0"/>
    </xf>
    <xf numFmtId="180" fontId="0" fillId="0" borderId="1" xfId="0" applyNumberFormat="1" applyBorder="1"/>
    <xf numFmtId="180" fontId="0" fillId="0" borderId="1" xfId="0" applyNumberFormat="1" applyBorder="1" applyAlignment="1">
      <alignment horizontal="right"/>
    </xf>
    <xf numFmtId="180" fontId="0" fillId="0" borderId="2" xfId="0" applyNumberFormat="1" applyBorder="1" applyAlignment="1">
      <alignment horizontal="right"/>
    </xf>
    <xf numFmtId="180" fontId="1" fillId="0" borderId="2" xfId="0" applyNumberFormat="1" applyFont="1" applyBorder="1" applyAlignment="1">
      <alignment horizontal="right"/>
    </xf>
    <xf numFmtId="180" fontId="0" fillId="0" borderId="0" xfId="0" applyNumberFormat="1"/>
    <xf numFmtId="164" fontId="18" fillId="0" borderId="1" xfId="0" applyNumberFormat="1" applyFont="1" applyBorder="1" applyAlignment="1">
      <alignment horizontal="right"/>
    </xf>
    <xf numFmtId="167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5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4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8" fontId="0" fillId="0" borderId="50" xfId="0" applyNumberFormat="1" applyBorder="1"/>
    <xf numFmtId="8" fontId="28" fillId="0" borderId="50" xfId="0" applyNumberFormat="1" applyFont="1" applyBorder="1"/>
    <xf numFmtId="8" fontId="1" fillId="0" borderId="50" xfId="0" applyNumberFormat="1" applyFont="1" applyBorder="1"/>
    <xf numFmtId="8" fontId="25" fillId="0" borderId="50" xfId="2" applyNumberFormat="1" applyFont="1" applyFill="1" applyBorder="1" applyProtection="1"/>
    <xf numFmtId="164" fontId="0" fillId="0" borderId="50" xfId="0" applyNumberFormat="1" applyBorder="1"/>
    <xf numFmtId="8" fontId="13" fillId="0" borderId="50" xfId="0" applyNumberFormat="1" applyFont="1" applyBorder="1"/>
    <xf numFmtId="8" fontId="27" fillId="0" borderId="50" xfId="2" applyNumberFormat="1" applyFont="1" applyFill="1" applyBorder="1" applyProtection="1"/>
    <xf numFmtId="8" fontId="2" fillId="20" borderId="0" xfId="0" applyNumberFormat="1" applyFont="1" applyFill="1"/>
    <xf numFmtId="8" fontId="13" fillId="20" borderId="0" xfId="0" applyNumberFormat="1" applyFont="1" applyFill="1"/>
    <xf numFmtId="8" fontId="4" fillId="20" borderId="0" xfId="0" applyNumberFormat="1" applyFont="1" applyFill="1"/>
    <xf numFmtId="8" fontId="27" fillId="20" borderId="0" xfId="0" applyNumberFormat="1" applyFont="1" applyFill="1"/>
    <xf numFmtId="181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12.84031273148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68" totalsRowShown="0" headerRowDxfId="96" headerRowBorderDxfId="95" tableBorderDxfId="94" totalsRowBorderDxfId="93">
  <autoFilter ref="F4:K568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3" totalsRowShown="0" headerRowDxfId="83" dataDxfId="82" tableBorderDxfId="81">
  <autoFilter ref="A2:L113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13" totalsRowShown="0" headerRowDxfId="68" dataDxfId="67" tableBorderDxfId="66">
  <autoFilter ref="A2:L413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2" totalsRowShown="0" headerRowDxfId="53" headerRowBorderDxfId="52" tableBorderDxfId="51" totalsRowBorderDxfId="50">
  <autoFilter ref="A1:D42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703125" defaultRowHeight="15" x14ac:dyDescent="0.25"/>
  <cols>
    <col min="2" max="2" width="21.7109375" bestFit="1" customWidth="1"/>
  </cols>
  <sheetData>
    <row r="2" spans="1:2" x14ac:dyDescent="0.25">
      <c r="A2" s="25" t="s">
        <v>60</v>
      </c>
      <c r="B2" s="25" t="s">
        <v>53</v>
      </c>
    </row>
    <row r="3" spans="1:2" x14ac:dyDescent="0.25">
      <c r="A3" s="202">
        <v>1</v>
      </c>
      <c r="B3" s="45" t="s">
        <v>70</v>
      </c>
    </row>
    <row r="4" spans="1:2" x14ac:dyDescent="0.25">
      <c r="A4" s="202">
        <v>2</v>
      </c>
      <c r="B4" s="45" t="s">
        <v>71</v>
      </c>
    </row>
    <row r="5" spans="1:2" x14ac:dyDescent="0.25">
      <c r="A5" s="202">
        <v>3</v>
      </c>
      <c r="B5" s="45" t="s">
        <v>13</v>
      </c>
    </row>
    <row r="6" spans="1:2" x14ac:dyDescent="0.25">
      <c r="A6" s="202">
        <v>4</v>
      </c>
      <c r="B6" s="45" t="s">
        <v>12</v>
      </c>
    </row>
    <row r="7" spans="1:2" x14ac:dyDescent="0.25">
      <c r="A7" s="202">
        <v>5</v>
      </c>
      <c r="B7" s="45" t="s">
        <v>14</v>
      </c>
    </row>
    <row r="8" spans="1:2" x14ac:dyDescent="0.25">
      <c r="A8" s="202">
        <v>6</v>
      </c>
      <c r="B8" s="45" t="s">
        <v>24</v>
      </c>
    </row>
    <row r="9" spans="1:2" x14ac:dyDescent="0.25">
      <c r="A9" s="202">
        <v>7</v>
      </c>
      <c r="B9" s="45" t="s">
        <v>408</v>
      </c>
    </row>
    <row r="10" spans="1:2" x14ac:dyDescent="0.25">
      <c r="A10" s="202">
        <v>8</v>
      </c>
      <c r="B10" s="45" t="s">
        <v>409</v>
      </c>
    </row>
    <row r="11" spans="1:2" x14ac:dyDescent="0.25">
      <c r="A11" s="202">
        <v>9</v>
      </c>
      <c r="B11" s="45" t="s">
        <v>17</v>
      </c>
    </row>
    <row r="12" spans="1:2" x14ac:dyDescent="0.25">
      <c r="A12" s="202">
        <v>10</v>
      </c>
      <c r="B12" s="45" t="s">
        <v>18</v>
      </c>
    </row>
    <row r="13" spans="1:2" x14ac:dyDescent="0.25">
      <c r="A13" s="202">
        <v>11</v>
      </c>
      <c r="B13" s="45" t="s">
        <v>19</v>
      </c>
    </row>
    <row r="14" spans="1:2" x14ac:dyDescent="0.25">
      <c r="A14" s="202">
        <v>12</v>
      </c>
      <c r="B14" s="45" t="s">
        <v>20</v>
      </c>
    </row>
    <row r="15" spans="1:2" x14ac:dyDescent="0.25">
      <c r="A15" s="202">
        <v>13</v>
      </c>
      <c r="B15" s="45" t="s">
        <v>341</v>
      </c>
    </row>
    <row r="16" spans="1:2" x14ac:dyDescent="0.25">
      <c r="A16" s="202">
        <v>14</v>
      </c>
      <c r="B16" s="45" t="s">
        <v>21</v>
      </c>
    </row>
    <row r="17" spans="1:2" x14ac:dyDescent="0.25">
      <c r="A17" s="202">
        <v>15</v>
      </c>
      <c r="B17" s="45" t="s">
        <v>22</v>
      </c>
    </row>
    <row r="18" spans="1:2" x14ac:dyDescent="0.25">
      <c r="A18" s="202">
        <v>16</v>
      </c>
      <c r="B18" s="45" t="s">
        <v>23</v>
      </c>
    </row>
    <row r="19" spans="1:2" x14ac:dyDescent="0.25">
      <c r="A19" s="202">
        <v>17</v>
      </c>
      <c r="B19" s="45" t="s">
        <v>339</v>
      </c>
    </row>
    <row r="20" spans="1:2" x14ac:dyDescent="0.25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68"/>
  <sheetViews>
    <sheetView zoomScaleNormal="100" workbookViewId="0">
      <pane xSplit="5" ySplit="23" topLeftCell="F55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5546875" defaultRowHeight="15" x14ac:dyDescent="0.25"/>
  <cols>
    <col min="1" max="1" width="5.5703125" style="2" customWidth="1"/>
    <col min="2" max="2" width="17.28515625" style="172" bestFit="1" customWidth="1"/>
    <col min="3" max="3" width="21.7109375" style="2" bestFit="1" customWidth="1"/>
    <col min="4" max="4" width="15.5703125" style="2" bestFit="1" customWidth="1"/>
    <col min="5" max="5" width="4.140625" style="2" customWidth="1"/>
    <col min="6" max="6" width="13.28515625" style="2" bestFit="1" customWidth="1"/>
    <col min="7" max="7" width="10.7109375" style="2" bestFit="1" customWidth="1"/>
    <col min="8" max="8" width="10.28515625" style="2" bestFit="1" customWidth="1"/>
    <col min="9" max="9" width="17.28515625" style="2" bestFit="1" customWidth="1"/>
    <col min="10" max="10" width="21.7109375" style="2" bestFit="1" customWidth="1"/>
    <col min="11" max="11" width="24.140625" style="2" bestFit="1" customWidth="1"/>
    <col min="12" max="18" width="9.7109375" style="2" bestFit="1" customWidth="1"/>
    <col min="19" max="21" width="10.7109375" style="2" bestFit="1" customWidth="1"/>
    <col min="22" max="30" width="9.7109375" style="2" bestFit="1" customWidth="1"/>
    <col min="31" max="33" width="10.7109375" style="2" bestFit="1" customWidth="1"/>
    <col min="34" max="16384" width="10.85546875" style="2"/>
  </cols>
  <sheetData>
    <row r="1" spans="2:11" x14ac:dyDescent="0.25">
      <c r="B1" s="1"/>
    </row>
    <row r="2" spans="2:11" x14ac:dyDescent="0.25">
      <c r="B2" s="1"/>
    </row>
    <row r="3" spans="2:11" x14ac:dyDescent="0.25">
      <c r="B3" s="1"/>
      <c r="D3" s="256"/>
    </row>
    <row r="4" spans="2:11" x14ac:dyDescent="0.25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25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25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25">
      <c r="B7" s="297">
        <v>3</v>
      </c>
      <c r="C7" s="268" t="s">
        <v>13</v>
      </c>
      <c r="D7" s="351">
        <f>+SUMIF(APORTACIONESOCIOS[CODIGO CLIENTE],SOCIOS!$B7,APORTACIONESOCIOS[APORTE])</f>
        <v>410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25">
      <c r="B8" s="71">
        <v>4</v>
      </c>
      <c r="C8" s="45" t="s">
        <v>12</v>
      </c>
      <c r="D8" s="351">
        <f>+SUMIF(APORTACIONESOCIOS[CODIGO CLIENTE],SOCIOS!$B8,APORTACIONESOCIOS[APORTE])</f>
        <v>410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25">
      <c r="B9" s="297">
        <v>5</v>
      </c>
      <c r="C9" s="268" t="s">
        <v>14</v>
      </c>
      <c r="D9" s="351">
        <f>+SUMIF(APORTACIONESOCIOS[CODIGO CLIENTE],SOCIOS!$B9,APORTACIONESOCIOS[APORTE])</f>
        <v>410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25">
      <c r="B10" s="71">
        <v>6</v>
      </c>
      <c r="C10" s="45" t="s">
        <v>24</v>
      </c>
      <c r="D10" s="351">
        <f>+SUMIF(APORTACIONESOCIOS[CODIGO CLIENTE],SOCIOS!$B10,APORTACIONESOCIOS[APORTE])</f>
        <v>410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25">
      <c r="B11" s="298">
        <v>7</v>
      </c>
      <c r="C11" s="255" t="s">
        <v>15</v>
      </c>
      <c r="D11" s="351">
        <f>+SUMIF(APORTACIONESOCIOS[CODIGO CLIENTE],SOCIOS!$B11,APORTACIONESOCIOS[APORTE])</f>
        <v>410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25">
      <c r="B12" s="299">
        <v>8</v>
      </c>
      <c r="C12" s="230" t="s">
        <v>16</v>
      </c>
      <c r="D12" s="351">
        <f>+SUMIF(APORTACIONESOCIOS[CODIGO CLIENTE],SOCIOS!$B12,APORTACIONESOCIOS[APORTE])</f>
        <v>410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25">
      <c r="B13" s="298">
        <v>9</v>
      </c>
      <c r="C13" s="255" t="s">
        <v>17</v>
      </c>
      <c r="D13" s="351">
        <f>+SUMIF(APORTACIONESOCIOS[CODIGO CLIENTE],SOCIOS!$B13,APORTACIONESOCIOS[APORTE])</f>
        <v>410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25">
      <c r="B14" s="299">
        <v>10</v>
      </c>
      <c r="C14" s="230" t="s">
        <v>18</v>
      </c>
      <c r="D14" s="351">
        <f>+SUMIF(APORTACIONESOCIOS[CODIGO CLIENTE],SOCIOS!$B14,APORTACIONESOCIOS[APORTE])</f>
        <v>410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25">
      <c r="B15" s="298">
        <v>11</v>
      </c>
      <c r="C15" s="255" t="s">
        <v>19</v>
      </c>
      <c r="D15" s="351">
        <f>+SUMIF(APORTACIONESOCIOS[CODIGO CLIENTE],SOCIOS!$B15,APORTACIONESOCIOS[APORTE])</f>
        <v>410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25">
      <c r="B16" s="299">
        <v>12</v>
      </c>
      <c r="C16" s="230" t="s">
        <v>20</v>
      </c>
      <c r="D16" s="351">
        <f>+SUMIF(APORTACIONESOCIOS[CODIGO CLIENTE],SOCIOS!$B16,APORTACIONESOCIOS[APORTE])</f>
        <v>410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25">
      <c r="B17" s="298">
        <v>13</v>
      </c>
      <c r="C17" s="255" t="s">
        <v>341</v>
      </c>
      <c r="D17" s="351">
        <f>+SUMIF(APORTACIONESOCIOS[CODIGO CLIENTE],SOCIOS!$B17,APORTACIONESOCIOS[APORTE])</f>
        <v>410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25">
      <c r="B18" s="299">
        <v>14</v>
      </c>
      <c r="C18" s="230" t="s">
        <v>21</v>
      </c>
      <c r="D18" s="351">
        <f>+SUMIF(APORTACIONESOCIOS[CODIGO CLIENTE],SOCIOS!$B18,APORTACIONESOCIOS[APORTE])</f>
        <v>410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25">
      <c r="B19" s="298">
        <v>15</v>
      </c>
      <c r="C19" s="255" t="s">
        <v>22</v>
      </c>
      <c r="D19" s="351">
        <f>+SUMIF(APORTACIONESOCIOS[CODIGO CLIENTE],SOCIOS!$B19,APORTACIONESOCIOS[APORTE])</f>
        <v>410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25">
      <c r="B20" s="299">
        <v>16</v>
      </c>
      <c r="C20" s="230" t="s">
        <v>23</v>
      </c>
      <c r="D20" s="351">
        <f>+SUMIF(APORTACIONESOCIOS[CODIGO CLIENTE],SOCIOS!$B20,APORTACIONESOCIOS[APORTE])</f>
        <v>410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25">
      <c r="B21" s="298">
        <v>17</v>
      </c>
      <c r="C21" s="255" t="s">
        <v>339</v>
      </c>
      <c r="D21" s="351">
        <f>+SUMIF(APORTACIONESOCIOS[CODIGO CLIENTE],SOCIOS!$B21,APORTACIONESOCIOS[APORTE])</f>
        <v>410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899999999999999" customHeight="1" x14ac:dyDescent="0.25">
      <c r="B22" s="299">
        <v>18</v>
      </c>
      <c r="C22" s="230" t="s">
        <v>340</v>
      </c>
      <c r="D22" s="351">
        <f>+SUMIF(APORTACIONESOCIOS[CODIGO CLIENTE],SOCIOS!$B22,APORTACIONESOCIOS[APORTE])</f>
        <v>410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25">
      <c r="B23" s="1"/>
      <c r="C23" s="4" t="s">
        <v>25</v>
      </c>
      <c r="D23" s="3">
        <f>SUM(D5:D22)</f>
        <v>6560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25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25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25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25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25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25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25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25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25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25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25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25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25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25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25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25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25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25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25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25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25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25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25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25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25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25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25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25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25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25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25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25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25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25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25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25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25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25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25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25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25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25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25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25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25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25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25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25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25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25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25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25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25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25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25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25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25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25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25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25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25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25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25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25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25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25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25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25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25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25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25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25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25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25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25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25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25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25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25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25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25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25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25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25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25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25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25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25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25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25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25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25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25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25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25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25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25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25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25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25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25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25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25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25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25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25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25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25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25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25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25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25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25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25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25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25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25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25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25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25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25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25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25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25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25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25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25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25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25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25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25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25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25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25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25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25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25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25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25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25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25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25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25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25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25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25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25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25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25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25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25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25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25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25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25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25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25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25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25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25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25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25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25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25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25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25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25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25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25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25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25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25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25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25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25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25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25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25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25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25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25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25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25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25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25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25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25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25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25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25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25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25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25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25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25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25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25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25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25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25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25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25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25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25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25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25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25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25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25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25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25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25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25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25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25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25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25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25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25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25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25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25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25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25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25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25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25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25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25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25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25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25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25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25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25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25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25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25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25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25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25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25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25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25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25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25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25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25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25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25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25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25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25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25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25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25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25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25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25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25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25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25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25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25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25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25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25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25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25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25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25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25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25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25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25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25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25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25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25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25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25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25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25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25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25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25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25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25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25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25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25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25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25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25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25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25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25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25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25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25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25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25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25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25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25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25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25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25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25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25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25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25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25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25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25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25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25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25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25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25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25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25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25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25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25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25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25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25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25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25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25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25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25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25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25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25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25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25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25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25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25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25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25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25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25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25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25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25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25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25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25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25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25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25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25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25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25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25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25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25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25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25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25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25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25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25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25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25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25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25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25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25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25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25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25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25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25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25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25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25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25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25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25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25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25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25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25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25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25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25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25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25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25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25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25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25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25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25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25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25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25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25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25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25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25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25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25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25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25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25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25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25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25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25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25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25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25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25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25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25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25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25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25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25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25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25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25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25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25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25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25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25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25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25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25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25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25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25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25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25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25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25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25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25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25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25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25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25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25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25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25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25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25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25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25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25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25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25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25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25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25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25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25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25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25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25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25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25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25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25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25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25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25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25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25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25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25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25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25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25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25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25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25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25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25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25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25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25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25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25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25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25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25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25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25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25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25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25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25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25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25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25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25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25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25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25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25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25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25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25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25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25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25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25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25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25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25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25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25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25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25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25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25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25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25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25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25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25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25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25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25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25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25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25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25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25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25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25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25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25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25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25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25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25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25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</sheetData>
  <sheetProtection algorithmName="SHA-512" hashValue="dNrKAQmuZzE6NSRDAiFTBvb4FnnPj9xKYGDGKmqxNd5TR4MOZN3tYiofvBwdb8qcgybkgNoHEdVD5YORcr4Htw==" saltValue="gLPmB90gGLHK9Ypvm4V7M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5546875" defaultRowHeight="15" x14ac:dyDescent="0.25"/>
  <cols>
    <col min="1" max="1" width="3" style="2" customWidth="1"/>
    <col min="2" max="2" width="3.7109375" style="2" customWidth="1"/>
    <col min="3" max="3" width="21.140625" style="2" bestFit="1" customWidth="1"/>
    <col min="4" max="4" width="2.28515625" style="2" customWidth="1"/>
    <col min="5" max="5" width="22.5703125" style="2" bestFit="1" customWidth="1"/>
    <col min="6" max="6" width="10.85546875" style="2"/>
    <col min="7" max="7" width="9.42578125" style="2" customWidth="1"/>
    <col min="8" max="8" width="1.7109375" style="2" customWidth="1"/>
    <col min="9" max="10" width="3.7109375" style="2" customWidth="1"/>
    <col min="11" max="11" width="16.7109375" style="2" bestFit="1" customWidth="1"/>
    <col min="12" max="12" width="2.5703125" style="2" customWidth="1"/>
    <col min="13" max="13" width="22.5703125" style="2" bestFit="1" customWidth="1"/>
    <col min="14" max="14" width="3.28515625" style="2" customWidth="1"/>
    <col min="15" max="15" width="19.5703125" style="2" customWidth="1"/>
    <col min="16" max="16" width="17.140625" style="2" customWidth="1"/>
    <col min="17" max="17" width="1.7109375" style="2" customWidth="1"/>
    <col min="18" max="18" width="10.85546875" style="2"/>
    <col min="19" max="19" width="11.28515625" style="2" bestFit="1" customWidth="1"/>
    <col min="20" max="16384" width="10.85546875" style="2"/>
  </cols>
  <sheetData>
    <row r="1" spans="2:19 16380:16380" ht="15.75" thickBot="1" x14ac:dyDescent="0.3">
      <c r="XEZ1" s="2" t="str">
        <f>IF($E$13&lt;&gt;"","LETRA NUMERO: "&amp;MAX(0,MIN(DATEDIF($E$13,E12,"m")-(DAY(E12)&lt;DAY($E$13)), $C$16)),"")</f>
        <v/>
      </c>
    </row>
    <row r="2" spans="2:19 16380:16380" ht="15.75" thickBot="1" x14ac:dyDescent="0.3">
      <c r="B2" s="376" t="s">
        <v>38</v>
      </c>
      <c r="C2" s="377"/>
      <c r="D2" s="377"/>
      <c r="E2" s="377"/>
      <c r="F2" s="377"/>
      <c r="G2" s="377"/>
      <c r="H2" s="378"/>
      <c r="I2" s="278"/>
      <c r="J2" s="379" t="s">
        <v>39</v>
      </c>
      <c r="K2" s="380"/>
      <c r="L2" s="380"/>
      <c r="M2" s="380"/>
      <c r="N2" s="380"/>
      <c r="O2" s="380"/>
      <c r="P2" s="380"/>
      <c r="Q2" s="381"/>
      <c r="XEZ2" s="2" t="str">
        <f>IF($E$13&lt;&gt;"","LETRAS FALTANTES: "&amp;$C$16-MAX(0,MIN(DATEDIF($E$13,E12,"m")-(DAY(E12)&lt;DAY($E$13)), $C$16)),"")</f>
        <v/>
      </c>
    </row>
    <row r="3" spans="2:19 16380:16380" ht="15.75" thickBot="1" x14ac:dyDescent="0.3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.75" thickBot="1" x14ac:dyDescent="0.3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25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25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.75" thickBot="1" x14ac:dyDescent="0.3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.75" thickBot="1" x14ac:dyDescent="0.3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25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25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.75" thickBot="1" x14ac:dyDescent="0.3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.75" thickBot="1" x14ac:dyDescent="0.3">
      <c r="B12" s="279"/>
      <c r="C12" s="31"/>
      <c r="D12" s="280"/>
      <c r="E12" s="15">
        <f ca="1">+TODAY()</f>
        <v>46013</v>
      </c>
      <c r="F12" s="280"/>
      <c r="G12" s="280"/>
      <c r="H12" s="281"/>
      <c r="J12" s="279"/>
      <c r="K12" s="30"/>
      <c r="L12" s="280"/>
      <c r="M12" s="15">
        <f ca="1">+TODAY()</f>
        <v>46013</v>
      </c>
      <c r="N12" s="280"/>
      <c r="O12" s="28"/>
      <c r="P12" s="280"/>
      <c r="Q12" s="281"/>
    </row>
    <row r="13" spans="2:19 16380:16380" x14ac:dyDescent="0.25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25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.75" thickBot="1" x14ac:dyDescent="0.3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.75" thickBot="1" x14ac:dyDescent="0.3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46013</v>
      </c>
      <c r="N16" s="280"/>
      <c r="O16" s="29"/>
      <c r="P16" s="280"/>
      <c r="Q16" s="281"/>
    </row>
    <row r="17" spans="2:17" x14ac:dyDescent="0.25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25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.75" thickBot="1" x14ac:dyDescent="0.3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25">
      <c r="B20" s="279"/>
      <c r="C20" s="382"/>
      <c r="D20" s="383"/>
      <c r="E20" s="384"/>
      <c r="F20" s="279"/>
      <c r="G20" s="280"/>
      <c r="H20" s="281"/>
      <c r="J20" s="279"/>
      <c r="K20" s="388"/>
      <c r="L20" s="389"/>
      <c r="M20" s="389"/>
      <c r="N20" s="389"/>
      <c r="O20" s="390"/>
      <c r="P20" s="279"/>
      <c r="Q20" s="281"/>
    </row>
    <row r="21" spans="2:17" ht="15.75" thickBot="1" x14ac:dyDescent="0.3">
      <c r="B21" s="279"/>
      <c r="C21" s="385"/>
      <c r="D21" s="386"/>
      <c r="E21" s="387"/>
      <c r="F21" s="279"/>
      <c r="G21" s="280"/>
      <c r="H21" s="281"/>
      <c r="J21" s="279"/>
      <c r="K21" s="391"/>
      <c r="L21" s="392"/>
      <c r="M21" s="392"/>
      <c r="N21" s="392"/>
      <c r="O21" s="393"/>
      <c r="P21" s="279"/>
      <c r="Q21" s="281"/>
    </row>
    <row r="22" spans="2:17" ht="15.75" thickBot="1" x14ac:dyDescent="0.3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.75" thickBot="1" x14ac:dyDescent="0.3"/>
    <row r="24" spans="2:17" x14ac:dyDescent="0.25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25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.75" thickBot="1" x14ac:dyDescent="0.3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ASDK/uFAZQnX708efQ+z3kpGqL+A2eshAwB7DvTaZhJlqCjfR3z4jDIomDIZvJ52KWQ4bLj8IX2Y+Q0HKJt7cw==" saltValue="1msShKbbUIHw0P7AZRIGt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3"/>
  <sheetViews>
    <sheetView zoomScaleNormal="115" workbookViewId="0">
      <pane ySplit="2" topLeftCell="A96" activePane="bottomLeft" state="frozen"/>
      <selection pane="bottomLeft" sqref="A1:J1"/>
    </sheetView>
  </sheetViews>
  <sheetFormatPr baseColWidth="10" defaultColWidth="10.85546875" defaultRowHeight="15" x14ac:dyDescent="0.25"/>
  <cols>
    <col min="1" max="1" width="9.7109375" style="331" bestFit="1" customWidth="1"/>
    <col min="2" max="2" width="8.28515625" style="261" customWidth="1"/>
    <col min="3" max="3" width="24.7109375" customWidth="1"/>
    <col min="4" max="4" width="15.42578125" style="52" customWidth="1"/>
    <col min="5" max="5" width="14" customWidth="1"/>
    <col min="6" max="7" width="9.85546875" bestFit="1" customWidth="1"/>
    <col min="8" max="8" width="10.5703125" bestFit="1" customWidth="1"/>
    <col min="9" max="9" width="11.85546875" bestFit="1" customWidth="1"/>
    <col min="10" max="10" width="66.7109375" style="217" customWidth="1"/>
    <col min="11" max="11" width="12.7109375" style="2" customWidth="1"/>
    <col min="12" max="12" width="21" bestFit="1" customWidth="1"/>
    <col min="13" max="13" width="10.85546875" style="195"/>
    <col min="14" max="14" width="23.140625" style="213" bestFit="1" customWidth="1"/>
    <col min="15" max="16384" width="10.85546875" style="17"/>
  </cols>
  <sheetData>
    <row r="1" spans="1:14" s="18" customFormat="1" x14ac:dyDescent="0.25">
      <c r="A1" s="394" t="s">
        <v>44</v>
      </c>
      <c r="B1" s="394"/>
      <c r="C1" s="394"/>
      <c r="D1" s="394"/>
      <c r="E1" s="394"/>
      <c r="F1" s="394"/>
      <c r="G1" s="394"/>
      <c r="H1" s="394"/>
      <c r="I1" s="394"/>
      <c r="J1" s="394"/>
      <c r="K1" s="190"/>
      <c r="L1" s="16"/>
      <c r="M1" s="194"/>
      <c r="N1" s="212"/>
    </row>
    <row r="2" spans="1:14" s="18" customFormat="1" ht="30" x14ac:dyDescent="0.25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25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25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9">_xlfn._xlws.FILTER(PRESTAMOS[REG],PRESTAMOS[ESTATUS]="PENDIENTE")&amp;"-"&amp;_xlfn._xlws.FILTER(PRESTAMOS[NOMBRE CLIENTE],PRESTAMOS[ESTATUS]="PENDIENTE")</f>
        <v>71-ANA TOAQUIZA</v>
      </c>
    </row>
    <row r="5" spans="1:14" x14ac:dyDescent="0.25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25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25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25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81-DIEGO TOAQUIZA</v>
      </c>
    </row>
    <row r="9" spans="1:14" x14ac:dyDescent="0.25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94-MARCIAL CHILIQUINGA</v>
      </c>
    </row>
    <row r="10" spans="1:14" x14ac:dyDescent="0.25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96-JEFFERSON TOAQUIZA</v>
      </c>
    </row>
    <row r="11" spans="1:14" x14ac:dyDescent="0.25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97-MARTHA JAQUE</v>
      </c>
    </row>
    <row r="12" spans="1:14" x14ac:dyDescent="0.25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98-LUIS TOAQUIZA</v>
      </c>
    </row>
    <row r="13" spans="1:14" x14ac:dyDescent="0.25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99-MAYRA TOAQUIZA</v>
      </c>
    </row>
    <row r="14" spans="1:14" x14ac:dyDescent="0.25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100-ROCIO TOAQUIZA</v>
      </c>
    </row>
    <row r="15" spans="1:14" x14ac:dyDescent="0.25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101-CRISTIAN CHACHALO</v>
      </c>
    </row>
    <row r="16" spans="1:14" x14ac:dyDescent="0.25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102-DANNY ALMACHI</v>
      </c>
    </row>
    <row r="17" spans="1:15" x14ac:dyDescent="0.25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103-JEFFERSON TOAQUIZA</v>
      </c>
    </row>
    <row r="18" spans="1:15" x14ac:dyDescent="0.25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213" t="str">
        <v>104-JEFFERSON TOAQUIZA</v>
      </c>
      <c r="O18" s="195"/>
    </row>
    <row r="19" spans="1:15" x14ac:dyDescent="0.25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9" s="213" t="str">
        <v>105-JEFFERSON TOAQUIZA</v>
      </c>
      <c r="O19" s="195"/>
    </row>
    <row r="20" spans="1:15" x14ac:dyDescent="0.25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25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25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25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25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25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25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25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25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25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25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25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25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25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25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25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25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25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30" x14ac:dyDescent="0.25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25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25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25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25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25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25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25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25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25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25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25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25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25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25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25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25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30" x14ac:dyDescent="0.25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25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25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25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25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25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25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25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25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ht="30" x14ac:dyDescent="0.25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25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25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30" x14ac:dyDescent="0.25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25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25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30" x14ac:dyDescent="0.25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30" x14ac:dyDescent="0.25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25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25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25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25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25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25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25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25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0" spans="1:12" x14ac:dyDescent="0.25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1" spans="1:12" x14ac:dyDescent="0.25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25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25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25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30" x14ac:dyDescent="0.25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86" spans="1:12" x14ac:dyDescent="0.25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7" spans="1:12" x14ac:dyDescent="0.25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25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25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90" spans="1:12" x14ac:dyDescent="0.25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25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25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25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25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25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25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25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25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25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0" spans="1:12" x14ac:dyDescent="0.25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30" x14ac:dyDescent="0.25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2" spans="1:12" x14ac:dyDescent="0.25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3" spans="1:12" x14ac:dyDescent="0.25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4" spans="1:12" ht="30" x14ac:dyDescent="0.25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5" spans="1:12" x14ac:dyDescent="0.25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06" spans="1:12" x14ac:dyDescent="0.25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7" spans="1:12" x14ac:dyDescent="0.25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8" spans="1:12" x14ac:dyDescent="0.25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9" spans="1:12" x14ac:dyDescent="0.25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10" spans="1:12" x14ac:dyDescent="0.25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1" spans="1:12" ht="30" x14ac:dyDescent="0.25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566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2" spans="1:12" x14ac:dyDescent="0.25">
      <c r="A112" s="328">
        <v>104</v>
      </c>
      <c r="B112" s="38">
        <v>16</v>
      </c>
      <c r="C112" s="39" t="s">
        <v>23</v>
      </c>
      <c r="D112" s="40">
        <v>50</v>
      </c>
      <c r="E112" s="44">
        <v>45859</v>
      </c>
      <c r="F112" s="83">
        <v>5</v>
      </c>
      <c r="G112" s="84">
        <v>0.02</v>
      </c>
      <c r="H112" s="43">
        <v>3.0395985260805531</v>
      </c>
      <c r="I112" s="43">
        <v>53.039598526080539</v>
      </c>
      <c r="J112" s="296" t="s">
        <v>567</v>
      </c>
      <c r="K1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3" spans="1:12" x14ac:dyDescent="0.25">
      <c r="A113" s="328">
        <v>105</v>
      </c>
      <c r="B113" s="38">
        <v>16</v>
      </c>
      <c r="C113" s="39" t="s">
        <v>23</v>
      </c>
      <c r="D113" s="40">
        <v>50</v>
      </c>
      <c r="E113" s="44">
        <v>46012</v>
      </c>
      <c r="F113" s="83">
        <v>5</v>
      </c>
      <c r="G113" s="84">
        <v>0.02</v>
      </c>
      <c r="H113" s="43">
        <v>3</v>
      </c>
      <c r="I113" s="43">
        <v>53</v>
      </c>
      <c r="J113" s="296" t="s">
        <v>568</v>
      </c>
      <c r="K1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</sheetData>
  <sheetProtection algorithmName="SHA-512" hashValue="V9JFQQGG6OBjZN8CwlM5fdWZjCaDwoN2ksU6G+SQMURmemQRDirbeIhZnKkKW7tV/+zEcRH5tnz4xUaDMsctMw==" saltValue="DjRAXMEQmHgWmMwbuVuzV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13"/>
  <sheetViews>
    <sheetView zoomScaleNormal="99" workbookViewId="0">
      <pane ySplit="2" topLeftCell="A386" activePane="bottomLeft" state="frozen"/>
      <selection pane="bottomLeft" sqref="A1:K1"/>
    </sheetView>
  </sheetViews>
  <sheetFormatPr baseColWidth="10" defaultColWidth="10.85546875" defaultRowHeight="15" x14ac:dyDescent="0.25"/>
  <cols>
    <col min="1" max="1" width="10.140625" style="326" customWidth="1"/>
    <col min="2" max="2" width="8.28515625" style="16" customWidth="1"/>
    <col min="3" max="3" width="24" style="16" customWidth="1"/>
    <col min="4" max="4" width="14.7109375" style="189" customWidth="1"/>
    <col min="5" max="5" width="11.140625" style="16" customWidth="1"/>
    <col min="6" max="8" width="13.28515625" style="16" customWidth="1"/>
    <col min="9" max="9" width="12.28515625" style="16" customWidth="1"/>
    <col min="10" max="10" width="12" style="16" customWidth="1"/>
    <col min="11" max="11" width="75" style="21" bestFit="1" customWidth="1"/>
    <col min="12" max="12" width="11.28515625" style="190" hidden="1" customWidth="1"/>
    <col min="13" max="16384" width="10.85546875" style="18"/>
  </cols>
  <sheetData>
    <row r="1" spans="1:12" ht="23.25" customHeight="1" x14ac:dyDescent="0.25">
      <c r="A1" s="395" t="s">
        <v>39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</row>
    <row r="2" spans="1:12" ht="45" x14ac:dyDescent="0.25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25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25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25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25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25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25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25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25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25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25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25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25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25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25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25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25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25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25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25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25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25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25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25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25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25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25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25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25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25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25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25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25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25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25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25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25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25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25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25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25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25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25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25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25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25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25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25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25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25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25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25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25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25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25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25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25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25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25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25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25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25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25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25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25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25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25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25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25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25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25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25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25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25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25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25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25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25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25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25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25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25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25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25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25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25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25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25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25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25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25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25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25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25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25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25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25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25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25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25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25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25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25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25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25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25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25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25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25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25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25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25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25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25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25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25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25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25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25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25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25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25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25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25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25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25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25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25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25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25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25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25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25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25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25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25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25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25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25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25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25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25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25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25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25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25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25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25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25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25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25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25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25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25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25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25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25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25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25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25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25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25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25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25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25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25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25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25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25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25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25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25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25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25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25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25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25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25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25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25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25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25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25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25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25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25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25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25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25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25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25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25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25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25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25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25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25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25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25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25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25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25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25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25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25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25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25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25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25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25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25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25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25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25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25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25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25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25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25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25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25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25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25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25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25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25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25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25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25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25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25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25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25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25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25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25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25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25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25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25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25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25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25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25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25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25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25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25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25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25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25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25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25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25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25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25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25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25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25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25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25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25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25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25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25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25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25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25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25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25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25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25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25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25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25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25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25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25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25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25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25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25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25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25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25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25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25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25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25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25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25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25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25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25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25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25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25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25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25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25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25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25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25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25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25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25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25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25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25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25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25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25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25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25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25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25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25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25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25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25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25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25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25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25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25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25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25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25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25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25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25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25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25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25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25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25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25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25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25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25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25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25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25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25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25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25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25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25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25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25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25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25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25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25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25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25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25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25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25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25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25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25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25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25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25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25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25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25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25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25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25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25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25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25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25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25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25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25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25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25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25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25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25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25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25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25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25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25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25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25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25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25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25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25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25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539</v>
      </c>
      <c r="L396" s="301" t="b">
        <f>+ISNUMBER(PAGOS[[#This Row],[REG]])</f>
        <v>1</v>
      </c>
    </row>
    <row r="397" spans="1:12" x14ac:dyDescent="0.25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540</v>
      </c>
      <c r="L397" s="301" t="b">
        <f>+ISNUMBER(PAGOS[[#This Row],[REG]])</f>
        <v>1</v>
      </c>
    </row>
    <row r="398" spans="1:12" x14ac:dyDescent="0.25">
      <c r="A398" s="317" t="s">
        <v>541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542</v>
      </c>
      <c r="L398" s="301" t="b">
        <f>+ISNUMBER(PAGOS[[#This Row],[REG]])</f>
        <v>0</v>
      </c>
    </row>
    <row r="399" spans="1:12" x14ac:dyDescent="0.25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25">
      <c r="A400" s="317" t="s">
        <v>543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544</v>
      </c>
      <c r="L400" s="301" t="b">
        <f>+ISNUMBER(PAGOS[[#This Row],[REG]])</f>
        <v>0</v>
      </c>
    </row>
    <row r="401" spans="1:12" x14ac:dyDescent="0.25">
      <c r="A401" s="317" t="s">
        <v>550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551</v>
      </c>
      <c r="L401" s="301" t="b">
        <f>+ISNUMBER(PAGOS[[#This Row],[REG]])</f>
        <v>0</v>
      </c>
    </row>
    <row r="402" spans="1:12" x14ac:dyDescent="0.25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25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25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25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25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25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25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25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25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25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25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554</v>
      </c>
      <c r="L412" s="301" t="b">
        <f>+ISNUMBER(PAGOS[[#This Row],[REG]])</f>
        <v>1</v>
      </c>
    </row>
    <row r="413" spans="1:12" x14ac:dyDescent="0.25">
      <c r="A413" s="317" t="s">
        <v>555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554</v>
      </c>
      <c r="L413" s="301" t="b">
        <f>+ISNUMBER(PAGOS[[#This Row],[REG]])</f>
        <v>0</v>
      </c>
    </row>
  </sheetData>
  <sheetProtection algorithmName="SHA-512" hashValue="SZLWGmbPo1IB6B8TJNSiSjoW/19YvjEIHPhvfiwwX6ilbPq3USyu6NHThBAzs0Of0VeRIHUw2/gaaWMpnXo75Q==" saltValue="It9bY9/ztUIwlSYegW3Df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2"/>
  <sheetViews>
    <sheetView workbookViewId="0"/>
  </sheetViews>
  <sheetFormatPr baseColWidth="10" defaultRowHeight="15" x14ac:dyDescent="0.25"/>
  <cols>
    <col min="1" max="1" width="13" bestFit="1" customWidth="1"/>
    <col min="2" max="2" width="10.5703125" bestFit="1" customWidth="1"/>
    <col min="3" max="3" width="9.7109375" customWidth="1"/>
    <col min="4" max="4" width="42.7109375" bestFit="1" customWidth="1"/>
  </cols>
  <sheetData>
    <row r="1" spans="1:6" x14ac:dyDescent="0.25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25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25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25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25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25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25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25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25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25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25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25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25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25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25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25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25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25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25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25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25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25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25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25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25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25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25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25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25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25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25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25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25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25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25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25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25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25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25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25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25">
      <c r="A41" s="335">
        <v>40</v>
      </c>
      <c r="B41" s="41">
        <v>45976</v>
      </c>
      <c r="C41" s="45">
        <v>2381.06</v>
      </c>
      <c r="D41" s="235" t="s">
        <v>557</v>
      </c>
    </row>
    <row r="42" spans="1:6" x14ac:dyDescent="0.25">
      <c r="A42" s="335">
        <v>41</v>
      </c>
      <c r="B42" s="41">
        <v>46008</v>
      </c>
      <c r="C42" s="45">
        <v>381.06</v>
      </c>
      <c r="D42" s="235" t="s">
        <v>538</v>
      </c>
    </row>
  </sheetData>
  <sheetProtection algorithmName="SHA-512" hashValue="po+M/uk1vBjmjjm/HfjwAOf3E0Z+/FhfsBI1g0P00AJQMwajOxBcHZwJYLyKrcCcu52ax/l4PU/u3kETfhiCXg==" saltValue="CQWCTe8V5LztRkqp1H0+J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703125" defaultRowHeight="15" x14ac:dyDescent="0.25"/>
  <cols>
    <col min="1" max="1" width="2.28515625" customWidth="1"/>
    <col min="2" max="2" width="8.28515625" customWidth="1"/>
    <col min="3" max="3" width="20.85546875" bestFit="1" customWidth="1"/>
    <col min="4" max="4" width="5.28515625" bestFit="1" customWidth="1"/>
    <col min="5" max="5" width="9.28515625" bestFit="1" customWidth="1"/>
    <col min="6" max="6" width="8.140625" bestFit="1" customWidth="1"/>
    <col min="7" max="8" width="12.42578125" bestFit="1" customWidth="1"/>
    <col min="9" max="10" width="10.7109375" bestFit="1" customWidth="1"/>
    <col min="11" max="11" width="12.42578125" customWidth="1"/>
    <col min="12" max="12" width="11" bestFit="1" customWidth="1"/>
    <col min="13" max="13" width="9.28515625" bestFit="1" customWidth="1"/>
    <col min="14" max="14" width="12" bestFit="1" customWidth="1"/>
    <col min="15" max="15" width="10.28515625" bestFit="1" customWidth="1"/>
    <col min="16" max="16" width="11" bestFit="1" customWidth="1"/>
    <col min="17" max="17" width="10.28515625" bestFit="1" customWidth="1"/>
  </cols>
  <sheetData>
    <row r="2" spans="2:18" ht="21.75" thickBot="1" x14ac:dyDescent="0.4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6.5" thickTop="1" thickBot="1" x14ac:dyDescent="0.3">
      <c r="D3" s="371"/>
      <c r="E3" s="80"/>
      <c r="F3" s="371" t="s">
        <v>546</v>
      </c>
      <c r="G3" s="372"/>
      <c r="H3" s="352"/>
      <c r="I3" s="371" t="s">
        <v>547</v>
      </c>
      <c r="J3" s="80"/>
      <c r="K3" s="352"/>
    </row>
    <row r="4" spans="2:18" ht="15.75" thickTop="1" x14ac:dyDescent="0.25">
      <c r="B4" s="375" t="s">
        <v>410</v>
      </c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25">
      <c r="B5" s="375" t="s">
        <v>27</v>
      </c>
      <c r="C5" s="375" t="s">
        <v>11</v>
      </c>
      <c r="D5" t="s">
        <v>545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549</v>
      </c>
      <c r="L5" s="357" t="s">
        <v>548</v>
      </c>
      <c r="M5" s="357" t="s">
        <v>548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25">
      <c r="B6" s="358">
        <v>1</v>
      </c>
      <c r="C6" s="358" t="s">
        <v>70</v>
      </c>
      <c r="D6" s="35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33.5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25">
      <c r="B7" s="358">
        <v>2</v>
      </c>
      <c r="C7" s="358" t="s">
        <v>71</v>
      </c>
      <c r="D7" s="35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25">
      <c r="B8" s="358">
        <v>3</v>
      </c>
      <c r="C8" s="358" t="s">
        <v>13</v>
      </c>
      <c r="D8" s="358">
        <v>41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410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222.75184990788003</v>
      </c>
      <c r="Q8" s="365">
        <f t="shared" si="3"/>
        <v>632.75184990788</v>
      </c>
      <c r="R8" s="110"/>
    </row>
    <row r="9" spans="2:18" x14ac:dyDescent="0.25">
      <c r="B9" s="358">
        <v>4</v>
      </c>
      <c r="C9" s="358" t="s">
        <v>12</v>
      </c>
      <c r="D9" s="358">
        <v>41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410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222.75184990788003</v>
      </c>
      <c r="Q9" s="365">
        <f t="shared" si="3"/>
        <v>632.75184990788</v>
      </c>
      <c r="R9" s="110"/>
    </row>
    <row r="10" spans="2:18" x14ac:dyDescent="0.25">
      <c r="B10" s="358">
        <v>5</v>
      </c>
      <c r="C10" s="358" t="s">
        <v>14</v>
      </c>
      <c r="D10" s="358">
        <v>41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410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3300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472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62">
        <f t="shared" si="1"/>
        <v>500</v>
      </c>
      <c r="M10" s="362">
        <f t="shared" si="0"/>
        <v>120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222.75184990788003</v>
      </c>
      <c r="Q10" s="365">
        <f t="shared" si="3"/>
        <v>632.75184990788</v>
      </c>
    </row>
    <row r="11" spans="2:18" x14ac:dyDescent="0.25">
      <c r="B11" s="358">
        <v>6</v>
      </c>
      <c r="C11" s="358" t="s">
        <v>24</v>
      </c>
      <c r="D11" s="358">
        <v>41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410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2480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357.6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1100</v>
      </c>
      <c r="M11" s="362">
        <f t="shared" si="0"/>
        <v>228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222.75184990788003</v>
      </c>
      <c r="Q11" s="365">
        <f t="shared" si="3"/>
        <v>632.75184990788</v>
      </c>
    </row>
    <row r="12" spans="2:18" x14ac:dyDescent="0.25">
      <c r="B12" s="358">
        <v>7</v>
      </c>
      <c r="C12" s="358" t="s">
        <v>408</v>
      </c>
      <c r="D12" s="358">
        <v>41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410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0</v>
      </c>
      <c r="M12" s="362">
        <f t="shared" si="0"/>
        <v>0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222.75184990788003</v>
      </c>
      <c r="Q12" s="365">
        <f t="shared" si="3"/>
        <v>632.75184990788</v>
      </c>
    </row>
    <row r="13" spans="2:18" x14ac:dyDescent="0.25">
      <c r="B13" s="358">
        <v>8</v>
      </c>
      <c r="C13" s="358" t="s">
        <v>409</v>
      </c>
      <c r="D13" s="358">
        <v>41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410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222.75184990788003</v>
      </c>
      <c r="Q13" s="365">
        <f t="shared" si="3"/>
        <v>632.75184990788</v>
      </c>
    </row>
    <row r="14" spans="2:18" x14ac:dyDescent="0.25">
      <c r="B14" s="358">
        <v>9</v>
      </c>
      <c r="C14" s="358" t="s">
        <v>17</v>
      </c>
      <c r="D14" s="358">
        <v>42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410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500</v>
      </c>
      <c r="M14" s="362">
        <f t="shared" si="0"/>
        <v>50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222.75184990788003</v>
      </c>
      <c r="Q14" s="365">
        <f t="shared" si="3"/>
        <v>632.75184990788</v>
      </c>
    </row>
    <row r="15" spans="2:18" x14ac:dyDescent="0.25">
      <c r="B15" s="358">
        <v>10</v>
      </c>
      <c r="C15" s="358" t="s">
        <v>18</v>
      </c>
      <c r="D15" s="358">
        <v>42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410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700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56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50</v>
      </c>
      <c r="M15" s="362">
        <f t="shared" si="0"/>
        <v>3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222.75184990788003</v>
      </c>
      <c r="Q15" s="365">
        <f t="shared" si="3"/>
        <v>632.75184990788</v>
      </c>
    </row>
    <row r="16" spans="2:18" x14ac:dyDescent="0.25">
      <c r="B16" s="358">
        <v>11</v>
      </c>
      <c r="C16" s="358" t="s">
        <v>19</v>
      </c>
      <c r="D16" s="358">
        <v>41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410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1433.33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100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166.67000000000007</v>
      </c>
      <c r="M16" s="362">
        <f t="shared" si="0"/>
        <v>20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222.75184990788003</v>
      </c>
      <c r="Q16" s="365">
        <f t="shared" si="3"/>
        <v>632.75184990788</v>
      </c>
    </row>
    <row r="17" spans="2:17" x14ac:dyDescent="0.25">
      <c r="B17" s="358">
        <v>12</v>
      </c>
      <c r="C17" s="358" t="s">
        <v>20</v>
      </c>
      <c r="D17" s="358">
        <v>41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410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2840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424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660</v>
      </c>
      <c r="M17" s="362">
        <f t="shared" si="0"/>
        <v>132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222.75184990788003</v>
      </c>
      <c r="Q17" s="365">
        <f t="shared" si="3"/>
        <v>632.75184990788</v>
      </c>
    </row>
    <row r="18" spans="2:17" x14ac:dyDescent="0.25">
      <c r="B18" s="358">
        <v>13</v>
      </c>
      <c r="C18" s="358" t="s">
        <v>341</v>
      </c>
      <c r="D18" s="358">
        <v>9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410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100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20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900</v>
      </c>
      <c r="M18" s="362">
        <f t="shared" si="0"/>
        <v>180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222.75184990788003</v>
      </c>
      <c r="Q18" s="365">
        <f t="shared" si="3"/>
        <v>632.75184990788</v>
      </c>
    </row>
    <row r="19" spans="2:17" x14ac:dyDescent="0.25">
      <c r="B19" s="358">
        <v>14</v>
      </c>
      <c r="C19" s="358" t="s">
        <v>21</v>
      </c>
      <c r="D19" s="358">
        <v>41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410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2000</v>
      </c>
      <c r="M19" s="362">
        <f t="shared" si="0"/>
        <v>720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222.75184990788003</v>
      </c>
      <c r="Q19" s="365">
        <f t="shared" si="3"/>
        <v>632.75184990788</v>
      </c>
    </row>
    <row r="20" spans="2:17" x14ac:dyDescent="0.25">
      <c r="B20" s="358">
        <v>15</v>
      </c>
      <c r="C20" s="358" t="s">
        <v>22</v>
      </c>
      <c r="D20" s="358">
        <v>41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410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1500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232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300</v>
      </c>
      <c r="M20" s="362">
        <f t="shared" si="0"/>
        <v>42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222.75184990788003</v>
      </c>
      <c r="Q20" s="365">
        <f t="shared" si="3"/>
        <v>632.75184990788</v>
      </c>
    </row>
    <row r="21" spans="2:17" x14ac:dyDescent="0.25">
      <c r="B21" s="358">
        <v>16</v>
      </c>
      <c r="C21" s="358" t="s">
        <v>23</v>
      </c>
      <c r="D21" s="358">
        <v>41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410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3010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237.23959852608056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599.96</v>
      </c>
      <c r="M21" s="362">
        <f t="shared" si="0"/>
        <v>40.039598526080539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222.75184990788003</v>
      </c>
      <c r="Q21" s="365">
        <f t="shared" si="3"/>
        <v>632.75184990788</v>
      </c>
    </row>
    <row r="22" spans="2:17" x14ac:dyDescent="0.25">
      <c r="B22" s="358">
        <v>17</v>
      </c>
      <c r="C22" s="358" t="s">
        <v>339</v>
      </c>
      <c r="D22" s="358">
        <v>9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410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1166.6899999999998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280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833.31000000000017</v>
      </c>
      <c r="M22" s="362">
        <f t="shared" si="0"/>
        <v>200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222.75184990788003</v>
      </c>
      <c r="Q22" s="365">
        <f t="shared" si="3"/>
        <v>632.75184990788</v>
      </c>
    </row>
    <row r="23" spans="2:17" x14ac:dyDescent="0.25">
      <c r="B23" s="358">
        <v>18</v>
      </c>
      <c r="C23" s="358" t="s">
        <v>340</v>
      </c>
      <c r="D23" s="358">
        <v>9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410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600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28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700</v>
      </c>
      <c r="M23" s="362">
        <f t="shared" si="0"/>
        <v>98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222.75184990788003</v>
      </c>
      <c r="Q23" s="365">
        <f t="shared" si="3"/>
        <v>632.75184990788</v>
      </c>
    </row>
    <row r="24" spans="2:17" x14ac:dyDescent="0.25">
      <c r="B24" t="s">
        <v>261</v>
      </c>
      <c r="D24">
        <v>564</v>
      </c>
      <c r="E24" s="366">
        <f>+SUM(E6:E23)</f>
        <v>6560</v>
      </c>
      <c r="F24" s="366">
        <f>+SUM(F6:F23)</f>
        <v>460</v>
      </c>
      <c r="G24" s="367">
        <f t="shared" ref="G24:K24" si="4">+SUM(G6:G23)</f>
        <v>40280</v>
      </c>
      <c r="H24" s="367">
        <f t="shared" si="4"/>
        <v>5307.6395985260806</v>
      </c>
      <c r="I24" s="366">
        <f t="shared" si="4"/>
        <v>31970.070000000003</v>
      </c>
      <c r="J24" s="366">
        <f t="shared" si="4"/>
        <v>3248.6</v>
      </c>
      <c r="K24" s="368">
        <f t="shared" si="4"/>
        <v>226</v>
      </c>
      <c r="L24" s="369">
        <f t="shared" ref="L24" si="5">+SUM(L6:L23)</f>
        <v>8309.93</v>
      </c>
      <c r="M24" s="369">
        <f t="shared" ref="M24:Q24" si="6">+SUM(M6:M23)</f>
        <v>1833.0395985260805</v>
      </c>
      <c r="N24" s="366">
        <f t="shared" si="6"/>
        <v>210.69999999999996</v>
      </c>
      <c r="O24" s="366">
        <f t="shared" si="6"/>
        <v>1728.31</v>
      </c>
      <c r="P24" s="366">
        <f t="shared" si="6"/>
        <v>3564.0295985260814</v>
      </c>
      <c r="Q24" s="366">
        <f t="shared" si="6"/>
        <v>10124.029598526078</v>
      </c>
    </row>
    <row r="26" spans="2:17" x14ac:dyDescent="0.25">
      <c r="J26" s="110"/>
    </row>
    <row r="27" spans="2:17" x14ac:dyDescent="0.25">
      <c r="I27" s="110"/>
      <c r="M27" s="370"/>
    </row>
    <row r="28" spans="2:17" x14ac:dyDescent="0.25">
      <c r="L28" s="370"/>
    </row>
  </sheetData>
  <sheetProtection algorithmName="SHA-512" hashValue="K6wzbMWz7JIlksAqaF9V+GLbXZBAFmdGmxDjdw2xsKKmcyG2vQWhBhgSDcK5eybKIvvm1UeWtmX1BUTpyjWCXw==" saltValue="RxIRF7rq3Cy5PDGj+sHtA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5546875" defaultRowHeight="15" x14ac:dyDescent="0.25"/>
  <cols>
    <col min="1" max="1" width="3" style="103" customWidth="1"/>
    <col min="2" max="2" width="20.42578125" style="103" bestFit="1" customWidth="1"/>
    <col min="3" max="3" width="16" style="103" bestFit="1" customWidth="1"/>
    <col min="4" max="4" width="17.28515625" style="103" bestFit="1" customWidth="1"/>
    <col min="5" max="5" width="11.7109375" style="103" bestFit="1" customWidth="1"/>
    <col min="6" max="6" width="2.85546875" style="103" customWidth="1"/>
    <col min="7" max="7" width="7.5703125" style="103" customWidth="1"/>
    <col min="8" max="8" width="12.42578125" style="103" bestFit="1" customWidth="1"/>
    <col min="9" max="9" width="13" style="103" customWidth="1"/>
    <col min="10" max="10" width="10.7109375" style="103" bestFit="1" customWidth="1"/>
    <col min="11" max="11" width="9.7109375" style="103" bestFit="1" customWidth="1"/>
    <col min="12" max="12" width="1.7109375" style="103" customWidth="1"/>
    <col min="13" max="13" width="11" style="103" bestFit="1" customWidth="1"/>
    <col min="14" max="14" width="12.28515625" style="103" hidden="1" customWidth="1"/>
    <col min="15" max="15" width="10.85546875" style="103" hidden="1" customWidth="1"/>
    <col min="16" max="16" width="12.28515625" style="103" bestFit="1" customWidth="1"/>
    <col min="17" max="17" width="12.42578125" style="103" bestFit="1" customWidth="1"/>
    <col min="18" max="18" width="11.7109375" style="103" bestFit="1" customWidth="1"/>
    <col min="19" max="19" width="10" style="103" bestFit="1" customWidth="1"/>
    <col min="20" max="28" width="10.85546875" style="103" customWidth="1"/>
    <col min="29" max="29" width="10.85546875" style="103" hidden="1" customWidth="1"/>
    <col min="30" max="30" width="12.5703125" style="103" hidden="1" customWidth="1"/>
    <col min="31" max="34" width="10.85546875" style="103" hidden="1" customWidth="1"/>
    <col min="35" max="16384" width="10.85546875" style="103"/>
  </cols>
  <sheetData>
    <row r="1" spans="2:34 16375:16375" ht="15.75" thickBot="1" x14ac:dyDescent="0.3">
      <c r="XEU1" s="103" t="s">
        <v>448</v>
      </c>
    </row>
    <row r="2" spans="2:34 16375:16375" ht="16.5" thickTop="1" thickBot="1" x14ac:dyDescent="0.3">
      <c r="B2" s="396" t="s">
        <v>92</v>
      </c>
      <c r="C2" s="397"/>
      <c r="D2" s="243" t="s">
        <v>397</v>
      </c>
      <c r="E2" s="111">
        <v>46006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6.5" thickTop="1" thickBot="1" x14ac:dyDescent="0.3">
      <c r="B3" s="398"/>
      <c r="C3" s="399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6.5" thickTop="1" thickBot="1" x14ac:dyDescent="0.3">
      <c r="B4" s="400"/>
      <c r="C4" s="401"/>
      <c r="D4" s="243" t="s">
        <v>396</v>
      </c>
      <c r="E4" s="111">
        <v>46036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/>
      <c r="R4" s="123">
        <v>1</v>
      </c>
      <c r="S4" s="124">
        <f>SUM(P4*100+Q4*10+R4*1)</f>
        <v>1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6.5" thickTop="1" thickBot="1" x14ac:dyDescent="0.3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6560</v>
      </c>
      <c r="G5" s="88" t="s">
        <v>103</v>
      </c>
      <c r="H5" s="2"/>
      <c r="I5" s="2"/>
      <c r="J5" s="98">
        <f>E9</f>
        <v>3850</v>
      </c>
      <c r="M5" s="113">
        <v>10</v>
      </c>
      <c r="N5" s="115">
        <v>100000</v>
      </c>
      <c r="O5" s="115">
        <v>10000</v>
      </c>
      <c r="P5" s="123"/>
      <c r="Q5" s="123">
        <v>3</v>
      </c>
      <c r="R5" s="123">
        <v>5</v>
      </c>
      <c r="S5" s="124">
        <f>SUM(P5*100+Q5*10+R5*1)</f>
        <v>35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6.5" thickTop="1" thickBot="1" x14ac:dyDescent="0.3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970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.75" thickTop="1" x14ac:dyDescent="0.25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40280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200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25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925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.75" thickBot="1" x14ac:dyDescent="0.3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3850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170</v>
      </c>
      <c r="M9" s="113">
        <v>1</v>
      </c>
      <c r="N9" s="117">
        <v>10000</v>
      </c>
      <c r="O9" s="117">
        <v>1000</v>
      </c>
      <c r="P9" s="122"/>
      <c r="Q9" s="122"/>
      <c r="R9" s="122">
        <v>2</v>
      </c>
      <c r="S9" s="124">
        <f t="shared" ref="S9:S14" si="5">SUM(P9*100+Q9*10+R9*1)</f>
        <v>2</v>
      </c>
      <c r="AC9" s="114" t="s">
        <v>132</v>
      </c>
      <c r="AD9" s="116"/>
      <c r="AE9" s="116"/>
      <c r="AF9" s="116"/>
      <c r="AG9" s="116"/>
      <c r="AH9" s="119"/>
    </row>
    <row r="10" spans="2:34 16375:16375" ht="16.5" thickTop="1" thickBot="1" x14ac:dyDescent="0.3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5307.6395985260806</v>
      </c>
      <c r="G10" s="93" t="s">
        <v>117</v>
      </c>
      <c r="H10" s="94"/>
      <c r="I10" s="94"/>
      <c r="J10" s="187">
        <v>2381.06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6.5" thickTop="1" thickBot="1" x14ac:dyDescent="0.3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925</v>
      </c>
      <c r="G11" s="105" t="s">
        <v>115</v>
      </c>
      <c r="H11" s="85"/>
      <c r="I11" s="85"/>
      <c r="J11" s="107">
        <f>J4+J6+J9+J10+J7</f>
        <v>3881.06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/>
      <c r="S11" s="124">
        <f t="shared" si="5"/>
        <v>10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6.5" thickTop="1" thickBot="1" x14ac:dyDescent="0.3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3850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/>
      <c r="S12" s="124">
        <f t="shared" si="5"/>
        <v>10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6.5" thickTop="1" thickBot="1" x14ac:dyDescent="0.3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31970.069999999982</v>
      </c>
      <c r="G13" s="86" t="s">
        <v>128</v>
      </c>
      <c r="H13" s="87"/>
      <c r="I13" s="87"/>
      <c r="J13" s="109">
        <f>J11-J12</f>
        <v>31.059999999999945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9</v>
      </c>
      <c r="S13" s="124">
        <f t="shared" si="5"/>
        <v>9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.75" thickTop="1" x14ac:dyDescent="0.25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1170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1</v>
      </c>
      <c r="S14" s="124">
        <f t="shared" si="5"/>
        <v>11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.75" thickBot="1" x14ac:dyDescent="0.3">
      <c r="B15" s="102" t="s">
        <v>95</v>
      </c>
      <c r="C15" s="101"/>
      <c r="D15" s="92"/>
      <c r="E15" s="100">
        <f>E7-E13</f>
        <v>8309.9300000000185</v>
      </c>
      <c r="G15" s="126" t="s">
        <v>140</v>
      </c>
      <c r="H15" s="127">
        <f>K16+K21</f>
        <v>381.06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.75" thickTop="1" x14ac:dyDescent="0.25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3474.5999999999995</v>
      </c>
      <c r="G16" s="112" t="s">
        <v>131</v>
      </c>
      <c r="H16" s="112"/>
      <c r="I16" s="112"/>
      <c r="J16" s="118"/>
      <c r="K16" s="113">
        <f>SUM(K17:K20)</f>
        <v>375</v>
      </c>
      <c r="M16" s="120"/>
      <c r="P16" s="104"/>
    </row>
    <row r="17" spans="2:20" x14ac:dyDescent="0.25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170</v>
      </c>
      <c r="G17" s="113">
        <v>20</v>
      </c>
      <c r="H17" s="115">
        <f t="shared" ref="H17:J20" si="11">AF5*P4</f>
        <v>0</v>
      </c>
      <c r="I17" s="115">
        <f t="shared" si="11"/>
        <v>0</v>
      </c>
      <c r="J17" s="115">
        <f t="shared" si="11"/>
        <v>20</v>
      </c>
      <c r="K17" s="121">
        <f>SUM(H17:J17)</f>
        <v>20</v>
      </c>
      <c r="M17" s="104"/>
      <c r="P17" s="265">
        <f>+J13-H15</f>
        <v>-350.00000000000006</v>
      </c>
      <c r="R17" s="104"/>
    </row>
    <row r="18" spans="2:20" ht="15.75" thickBot="1" x14ac:dyDescent="0.3">
      <c r="B18" s="102" t="s">
        <v>98</v>
      </c>
      <c r="C18" s="92"/>
      <c r="D18" s="92"/>
      <c r="E18" s="100">
        <f>E10-E16</f>
        <v>1833.0395985260811</v>
      </c>
      <c r="G18" s="113">
        <v>10</v>
      </c>
      <c r="H18" s="115">
        <f t="shared" si="11"/>
        <v>0</v>
      </c>
      <c r="I18" s="115">
        <f t="shared" si="11"/>
        <v>300</v>
      </c>
      <c r="J18" s="115">
        <f t="shared" si="11"/>
        <v>50</v>
      </c>
      <c r="K18" s="121">
        <f>SUM(H18:J18)</f>
        <v>350</v>
      </c>
      <c r="M18" s="104"/>
      <c r="P18" s="120"/>
      <c r="R18" s="104"/>
      <c r="T18" s="104"/>
    </row>
    <row r="19" spans="2:20" ht="16.5" thickTop="1" thickBot="1" x14ac:dyDescent="0.3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.75" thickTop="1" x14ac:dyDescent="0.25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210.69999999999996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25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6.0600000000000005</v>
      </c>
      <c r="Q21" s="120"/>
    </row>
    <row r="22" spans="2:20" x14ac:dyDescent="0.25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226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2</v>
      </c>
      <c r="K22" s="121">
        <f t="shared" ref="K22:K27" si="13">SUM(H22:J22)</f>
        <v>2</v>
      </c>
      <c r="M22" s="104"/>
      <c r="Q22" s="265"/>
      <c r="S22" s="120"/>
    </row>
    <row r="23" spans="2:20" x14ac:dyDescent="0.25">
      <c r="B23" s="88" t="s">
        <v>93</v>
      </c>
      <c r="C23" s="2"/>
      <c r="D23" s="2"/>
      <c r="E23" s="96">
        <f>E5</f>
        <v>6560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25">
      <c r="B24" s="88" t="s">
        <v>100</v>
      </c>
      <c r="C24" s="2"/>
      <c r="D24" s="2"/>
      <c r="E24" s="95">
        <f>E23/16</f>
        <v>410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</v>
      </c>
      <c r="K24" s="121">
        <f t="shared" si="13"/>
        <v>2.5</v>
      </c>
      <c r="P24" s="303"/>
      <c r="Q24" s="104"/>
    </row>
    <row r="25" spans="2:20" x14ac:dyDescent="0.25">
      <c r="B25" s="88" t="s">
        <v>358</v>
      </c>
      <c r="C25" s="2"/>
      <c r="D25" s="2"/>
      <c r="E25" s="96">
        <f>E10-E21-E22+E20</f>
        <v>3564.0295985260805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</v>
      </c>
      <c r="K25" s="121">
        <f t="shared" si="13"/>
        <v>1</v>
      </c>
      <c r="M25" s="104" t="s">
        <v>174</v>
      </c>
      <c r="P25" s="303"/>
    </row>
    <row r="26" spans="2:20" ht="15.75" thickBot="1" x14ac:dyDescent="0.3">
      <c r="B26" s="88" t="s">
        <v>96</v>
      </c>
      <c r="C26" s="2"/>
      <c r="D26" s="182"/>
      <c r="E26" s="242">
        <f>SUMIFS(DENERO_CAJA[MONTO],DENERO_CAJA[FECHA],"&gt;="&amp;$E$2,DENERO_CAJA[FECHA],"&lt;="&amp;$E$4)</f>
        <v>381.06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0.45</v>
      </c>
      <c r="K26" s="121">
        <f t="shared" si="13"/>
        <v>0.45</v>
      </c>
      <c r="N26" s="203"/>
    </row>
    <row r="27" spans="2:20" ht="16.5" thickTop="1" thickBot="1" x14ac:dyDescent="0.3">
      <c r="B27" s="93" t="s">
        <v>94</v>
      </c>
      <c r="C27" s="94"/>
      <c r="D27" s="184"/>
      <c r="E27" s="185">
        <f>+E23+E25</f>
        <v>10124.02959852608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0.01</v>
      </c>
      <c r="K27" s="121">
        <f t="shared" si="13"/>
        <v>0.11</v>
      </c>
      <c r="P27" s="104"/>
    </row>
    <row r="28" spans="2:20" ht="16.5" thickTop="1" thickBot="1" x14ac:dyDescent="0.3">
      <c r="B28" s="93" t="s">
        <v>99</v>
      </c>
      <c r="C28" s="94"/>
      <c r="D28" s="184"/>
      <c r="E28" s="196">
        <f>+E15+E18+E26</f>
        <v>10524.029598526098</v>
      </c>
      <c r="G28" s="104"/>
      <c r="S28" s="120"/>
    </row>
    <row r="29" spans="2:20" ht="15.75" thickTop="1" x14ac:dyDescent="0.25">
      <c r="G29" s="200"/>
      <c r="H29" s="104"/>
      <c r="S29" s="120"/>
    </row>
    <row r="30" spans="2:20" x14ac:dyDescent="0.25">
      <c r="E30" s="244">
        <f>SUMIFS(DENERO_CAJA[MONTO],DENERO_CAJA[FECHA],"&gt;="&amp;$E$2,DENERO_CAJA[FECHA],"&lt;="&amp;$E$4)</f>
        <v>381.06</v>
      </c>
      <c r="H30" s="200"/>
      <c r="S30" s="120"/>
    </row>
    <row r="31" spans="2:20" x14ac:dyDescent="0.25">
      <c r="C31" s="104">
        <f>+E27-E28</f>
        <v>-400.00000000001819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9" activePane="bottomLeft" state="frozen"/>
      <selection pane="bottomLeft" activeCell="H395" sqref="H395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17.28515625" bestFit="1" customWidth="1"/>
    <col min="5" max="5" width="15.140625" bestFit="1" customWidth="1"/>
    <col min="6" max="6" width="3.140625" customWidth="1"/>
    <col min="7" max="7" width="4.85546875" customWidth="1"/>
    <col min="8" max="8" width="31.28515625" customWidth="1"/>
    <col min="9" max="9" width="17.28515625" bestFit="1" customWidth="1"/>
    <col min="10" max="10" width="15.140625" bestFit="1" customWidth="1"/>
    <col min="11" max="11" width="3.28515625" customWidth="1"/>
    <col min="12" max="12" width="5.28515625" customWidth="1"/>
    <col min="13" max="13" width="31" customWidth="1"/>
    <col min="14" max="14" width="17.28515625" bestFit="1" customWidth="1"/>
    <col min="15" max="15" width="15.140625" bestFit="1" customWidth="1"/>
  </cols>
  <sheetData>
    <row r="1" spans="2:17" x14ac:dyDescent="0.25">
      <c r="B1" s="402" t="s">
        <v>296</v>
      </c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</row>
    <row r="2" spans="2:17" x14ac:dyDescent="0.25"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Q2" s="24"/>
    </row>
    <row r="3" spans="2:17" ht="15.75" thickBot="1" x14ac:dyDescent="0.3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ht="16.5" thickTop="1" thickBot="1" x14ac:dyDescent="0.3">
      <c r="B4" s="396" t="s">
        <v>92</v>
      </c>
      <c r="C4" s="397"/>
      <c r="D4" s="243" t="s">
        <v>397</v>
      </c>
      <c r="E4" s="111">
        <v>44788</v>
      </c>
      <c r="G4" s="396" t="s">
        <v>92</v>
      </c>
      <c r="H4" s="397"/>
      <c r="I4" s="243" t="s">
        <v>397</v>
      </c>
      <c r="J4" s="111">
        <v>44819</v>
      </c>
      <c r="L4" s="396" t="s">
        <v>92</v>
      </c>
      <c r="M4" s="397"/>
      <c r="N4" s="243" t="s">
        <v>397</v>
      </c>
      <c r="O4" s="111">
        <v>44849</v>
      </c>
      <c r="Q4" s="24"/>
    </row>
    <row r="5" spans="2:17" ht="16.5" thickTop="1" thickBot="1" x14ac:dyDescent="0.3">
      <c r="B5" s="398"/>
      <c r="C5" s="399"/>
      <c r="D5" s="243" t="s">
        <v>398</v>
      </c>
      <c r="E5" s="111">
        <v>44788</v>
      </c>
      <c r="G5" s="398"/>
      <c r="H5" s="399"/>
      <c r="I5" s="243" t="s">
        <v>398</v>
      </c>
      <c r="J5" s="111">
        <v>44788</v>
      </c>
      <c r="L5" s="398"/>
      <c r="M5" s="399"/>
      <c r="N5" s="243" t="s">
        <v>398</v>
      </c>
      <c r="O5" s="111">
        <v>44788</v>
      </c>
    </row>
    <row r="6" spans="2:17" ht="16.5" thickTop="1" thickBot="1" x14ac:dyDescent="0.3">
      <c r="B6" s="400"/>
      <c r="C6" s="401"/>
      <c r="D6" s="243" t="s">
        <v>396</v>
      </c>
      <c r="E6" s="111">
        <v>44818</v>
      </c>
      <c r="G6" s="400"/>
      <c r="H6" s="401"/>
      <c r="I6" s="243" t="s">
        <v>396</v>
      </c>
      <c r="J6" s="111">
        <v>44848</v>
      </c>
      <c r="L6" s="400"/>
      <c r="M6" s="401"/>
      <c r="N6" s="243" t="s">
        <v>396</v>
      </c>
      <c r="O6" s="111">
        <v>44879</v>
      </c>
    </row>
    <row r="7" spans="2:17" ht="16.5" thickTop="1" thickBot="1" x14ac:dyDescent="0.3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6.5" thickTop="1" thickBot="1" x14ac:dyDescent="0.3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.75" thickTop="1" x14ac:dyDescent="0.25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25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25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25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.75" thickBot="1" x14ac:dyDescent="0.3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6.5" thickTop="1" thickBot="1" x14ac:dyDescent="0.3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.75" thickTop="1" x14ac:dyDescent="0.25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25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.75" thickBot="1" x14ac:dyDescent="0.3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.75" thickTop="1" x14ac:dyDescent="0.25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25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.75" thickBot="1" x14ac:dyDescent="0.3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6.5" thickTop="1" thickBot="1" x14ac:dyDescent="0.3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.75" thickTop="1" x14ac:dyDescent="0.25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25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25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25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25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25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.75" thickBot="1" x14ac:dyDescent="0.3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6.5" thickTop="1" thickBot="1" x14ac:dyDescent="0.3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6.5" thickTop="1" thickBot="1" x14ac:dyDescent="0.3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6.5" thickTop="1" thickBot="1" x14ac:dyDescent="0.3">
      <c r="B31" s="2"/>
      <c r="C31" s="2"/>
      <c r="D31" s="2"/>
      <c r="E31" s="267"/>
      <c r="J31" s="267"/>
      <c r="O31" s="267"/>
    </row>
    <row r="32" spans="2:15" ht="16.5" thickTop="1" thickBot="1" x14ac:dyDescent="0.3">
      <c r="B32" s="396" t="s">
        <v>92</v>
      </c>
      <c r="C32" s="397"/>
      <c r="D32" s="243" t="s">
        <v>397</v>
      </c>
      <c r="E32" s="111">
        <v>44880</v>
      </c>
      <c r="G32" s="396" t="s">
        <v>92</v>
      </c>
      <c r="H32" s="397"/>
      <c r="I32" s="243" t="s">
        <v>397</v>
      </c>
      <c r="J32" s="111">
        <v>44910</v>
      </c>
      <c r="L32" s="396" t="s">
        <v>92</v>
      </c>
      <c r="M32" s="397"/>
      <c r="N32" s="243" t="s">
        <v>397</v>
      </c>
      <c r="O32" s="111">
        <v>44941</v>
      </c>
    </row>
    <row r="33" spans="2:15" ht="16.5" thickTop="1" thickBot="1" x14ac:dyDescent="0.3">
      <c r="B33" s="398"/>
      <c r="C33" s="399"/>
      <c r="D33" s="243" t="s">
        <v>398</v>
      </c>
      <c r="E33" s="111">
        <v>44788</v>
      </c>
      <c r="G33" s="398"/>
      <c r="H33" s="399"/>
      <c r="I33" s="243" t="s">
        <v>398</v>
      </c>
      <c r="J33" s="111">
        <v>44788</v>
      </c>
      <c r="L33" s="398"/>
      <c r="M33" s="399"/>
      <c r="N33" s="243" t="s">
        <v>398</v>
      </c>
      <c r="O33" s="111">
        <v>44788</v>
      </c>
    </row>
    <row r="34" spans="2:15" ht="16.5" thickTop="1" thickBot="1" x14ac:dyDescent="0.3">
      <c r="B34" s="400"/>
      <c r="C34" s="401"/>
      <c r="D34" s="243" t="s">
        <v>396</v>
      </c>
      <c r="E34" s="111">
        <v>44909</v>
      </c>
      <c r="G34" s="400"/>
      <c r="H34" s="401"/>
      <c r="I34" s="243" t="s">
        <v>396</v>
      </c>
      <c r="J34" s="111">
        <v>44940</v>
      </c>
      <c r="L34" s="400"/>
      <c r="M34" s="401"/>
      <c r="N34" s="243" t="s">
        <v>396</v>
      </c>
      <c r="O34" s="111">
        <v>44971</v>
      </c>
    </row>
    <row r="35" spans="2:15" ht="16.5" thickTop="1" thickBot="1" x14ac:dyDescent="0.3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6.5" thickTop="1" thickBot="1" x14ac:dyDescent="0.3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.75" thickTop="1" x14ac:dyDescent="0.25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25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25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25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.75" thickBot="1" x14ac:dyDescent="0.3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6.5" thickTop="1" thickBot="1" x14ac:dyDescent="0.3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.75" thickTop="1" x14ac:dyDescent="0.25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25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.75" thickBot="1" x14ac:dyDescent="0.3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.75" thickTop="1" x14ac:dyDescent="0.25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25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.75" thickBot="1" x14ac:dyDescent="0.3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6.5" thickTop="1" thickBot="1" x14ac:dyDescent="0.3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.75" thickTop="1" x14ac:dyDescent="0.25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25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25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25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25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25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.75" thickBot="1" x14ac:dyDescent="0.3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6.5" thickTop="1" thickBot="1" x14ac:dyDescent="0.3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6.5" thickTop="1" thickBot="1" x14ac:dyDescent="0.3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6.5" thickTop="1" thickBot="1" x14ac:dyDescent="0.3">
      <c r="B59" s="2"/>
      <c r="C59" s="2"/>
      <c r="E59" s="267"/>
      <c r="J59" s="267"/>
      <c r="O59" s="267"/>
    </row>
    <row r="60" spans="2:15" ht="16.5" thickTop="1" thickBot="1" x14ac:dyDescent="0.3">
      <c r="B60" s="396" t="s">
        <v>92</v>
      </c>
      <c r="C60" s="397"/>
      <c r="D60" s="243" t="s">
        <v>397</v>
      </c>
      <c r="E60" s="111">
        <v>44972</v>
      </c>
      <c r="G60" s="396" t="s">
        <v>92</v>
      </c>
      <c r="H60" s="397"/>
      <c r="I60" s="243" t="s">
        <v>397</v>
      </c>
      <c r="J60" s="111">
        <v>45000</v>
      </c>
      <c r="L60" s="396" t="s">
        <v>92</v>
      </c>
      <c r="M60" s="397"/>
      <c r="N60" s="243" t="s">
        <v>397</v>
      </c>
      <c r="O60" s="111">
        <v>45031</v>
      </c>
    </row>
    <row r="61" spans="2:15" ht="16.5" thickTop="1" thickBot="1" x14ac:dyDescent="0.3">
      <c r="B61" s="398"/>
      <c r="C61" s="399"/>
      <c r="D61" s="243" t="s">
        <v>398</v>
      </c>
      <c r="E61" s="111">
        <v>44788</v>
      </c>
      <c r="G61" s="398"/>
      <c r="H61" s="399"/>
      <c r="I61" s="243" t="s">
        <v>398</v>
      </c>
      <c r="J61" s="111">
        <v>44788</v>
      </c>
      <c r="L61" s="398"/>
      <c r="M61" s="399"/>
      <c r="N61" s="243" t="s">
        <v>398</v>
      </c>
      <c r="O61" s="111">
        <v>44788</v>
      </c>
    </row>
    <row r="62" spans="2:15" ht="16.5" thickTop="1" thickBot="1" x14ac:dyDescent="0.3">
      <c r="B62" s="400"/>
      <c r="C62" s="401"/>
      <c r="D62" s="243" t="s">
        <v>396</v>
      </c>
      <c r="E62" s="111">
        <v>44999</v>
      </c>
      <c r="G62" s="400"/>
      <c r="H62" s="401"/>
      <c r="I62" s="243" t="s">
        <v>396</v>
      </c>
      <c r="J62" s="111">
        <v>45030</v>
      </c>
      <c r="L62" s="400"/>
      <c r="M62" s="401"/>
      <c r="N62" s="243" t="s">
        <v>396</v>
      </c>
      <c r="O62" s="111">
        <v>45060</v>
      </c>
    </row>
    <row r="63" spans="2:15" ht="16.5" thickTop="1" thickBot="1" x14ac:dyDescent="0.3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6.5" thickTop="1" thickBot="1" x14ac:dyDescent="0.3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.75" thickTop="1" x14ac:dyDescent="0.25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25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25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25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.75" thickBot="1" x14ac:dyDescent="0.3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6.5" thickTop="1" thickBot="1" x14ac:dyDescent="0.3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.75" thickTop="1" x14ac:dyDescent="0.25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25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.75" thickBot="1" x14ac:dyDescent="0.3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.75" thickTop="1" x14ac:dyDescent="0.25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25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.75" thickBot="1" x14ac:dyDescent="0.3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6.5" thickTop="1" thickBot="1" x14ac:dyDescent="0.3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.75" thickTop="1" x14ac:dyDescent="0.25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25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25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25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25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25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.75" thickBot="1" x14ac:dyDescent="0.3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6.5" thickTop="1" thickBot="1" x14ac:dyDescent="0.3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6.5" thickTop="1" thickBot="1" x14ac:dyDescent="0.3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6.5" thickTop="1" thickBot="1" x14ac:dyDescent="0.3">
      <c r="E87" s="267"/>
      <c r="J87" s="267"/>
      <c r="O87" s="267"/>
    </row>
    <row r="88" spans="2:15" ht="16.5" thickTop="1" thickBot="1" x14ac:dyDescent="0.3">
      <c r="B88" s="396" t="s">
        <v>92</v>
      </c>
      <c r="C88" s="397"/>
      <c r="D88" s="243" t="s">
        <v>397</v>
      </c>
      <c r="E88" s="111">
        <v>45061</v>
      </c>
      <c r="G88" s="396" t="s">
        <v>92</v>
      </c>
      <c r="H88" s="397"/>
      <c r="I88" s="243" t="s">
        <v>397</v>
      </c>
      <c r="J88" s="111">
        <v>45092</v>
      </c>
      <c r="L88" s="396" t="s">
        <v>92</v>
      </c>
      <c r="M88" s="397"/>
      <c r="N88" s="243" t="s">
        <v>397</v>
      </c>
      <c r="O88" s="111">
        <v>45122</v>
      </c>
    </row>
    <row r="89" spans="2:15" ht="16.5" thickTop="1" thickBot="1" x14ac:dyDescent="0.3">
      <c r="B89" s="398"/>
      <c r="C89" s="399"/>
      <c r="D89" s="243" t="s">
        <v>398</v>
      </c>
      <c r="E89" s="111">
        <v>44788</v>
      </c>
      <c r="G89" s="398"/>
      <c r="H89" s="399"/>
      <c r="I89" s="243" t="s">
        <v>398</v>
      </c>
      <c r="J89" s="111">
        <v>44788</v>
      </c>
      <c r="L89" s="398"/>
      <c r="M89" s="399"/>
      <c r="N89" s="243" t="s">
        <v>398</v>
      </c>
      <c r="O89" s="111">
        <v>44788</v>
      </c>
    </row>
    <row r="90" spans="2:15" ht="16.5" thickTop="1" thickBot="1" x14ac:dyDescent="0.3">
      <c r="B90" s="400"/>
      <c r="C90" s="401"/>
      <c r="D90" s="243" t="s">
        <v>396</v>
      </c>
      <c r="E90" s="111">
        <v>45091</v>
      </c>
      <c r="G90" s="400"/>
      <c r="H90" s="401"/>
      <c r="I90" s="243" t="s">
        <v>396</v>
      </c>
      <c r="J90" s="111">
        <v>45121</v>
      </c>
      <c r="L90" s="400"/>
      <c r="M90" s="401"/>
      <c r="N90" s="243" t="s">
        <v>396</v>
      </c>
      <c r="O90" s="111">
        <v>45152</v>
      </c>
    </row>
    <row r="91" spans="2:15" ht="16.5" thickTop="1" thickBot="1" x14ac:dyDescent="0.3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6.5" thickTop="1" thickBot="1" x14ac:dyDescent="0.3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.75" thickTop="1" x14ac:dyDescent="0.25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25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25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25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.75" thickBot="1" x14ac:dyDescent="0.3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6.5" thickTop="1" thickBot="1" x14ac:dyDescent="0.3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.75" thickTop="1" x14ac:dyDescent="0.25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25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.75" thickBot="1" x14ac:dyDescent="0.3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.75" thickTop="1" x14ac:dyDescent="0.25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25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.75" thickBot="1" x14ac:dyDescent="0.3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6.5" thickTop="1" thickBot="1" x14ac:dyDescent="0.3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.75" thickTop="1" x14ac:dyDescent="0.25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25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25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25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25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25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.75" thickBot="1" x14ac:dyDescent="0.3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6.5" thickTop="1" thickBot="1" x14ac:dyDescent="0.3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6.5" thickTop="1" thickBot="1" x14ac:dyDescent="0.3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.75" thickTop="1" x14ac:dyDescent="0.25">
      <c r="E115" s="267"/>
      <c r="J115" s="267"/>
      <c r="O115" s="267"/>
    </row>
    <row r="116" spans="2:15" ht="15.75" thickBot="1" x14ac:dyDescent="0.3">
      <c r="E116" s="267"/>
      <c r="J116" s="267"/>
      <c r="O116" s="267"/>
    </row>
    <row r="117" spans="2:15" ht="16.5" thickTop="1" thickBot="1" x14ac:dyDescent="0.3">
      <c r="B117" s="396" t="s">
        <v>92</v>
      </c>
      <c r="C117" s="397"/>
      <c r="D117" s="243" t="s">
        <v>397</v>
      </c>
      <c r="E117" s="111">
        <v>45153</v>
      </c>
      <c r="G117" s="396" t="s">
        <v>92</v>
      </c>
      <c r="H117" s="397"/>
      <c r="I117" s="243" t="s">
        <v>397</v>
      </c>
      <c r="J117" s="111">
        <v>45184</v>
      </c>
      <c r="L117" s="396" t="s">
        <v>92</v>
      </c>
      <c r="M117" s="397"/>
      <c r="N117" s="243" t="s">
        <v>397</v>
      </c>
      <c r="O117" s="111">
        <v>45214</v>
      </c>
    </row>
    <row r="118" spans="2:15" ht="16.5" thickTop="1" thickBot="1" x14ac:dyDescent="0.3">
      <c r="B118" s="398"/>
      <c r="C118" s="399"/>
      <c r="D118" s="243" t="s">
        <v>398</v>
      </c>
      <c r="E118" s="111">
        <v>44788</v>
      </c>
      <c r="G118" s="398"/>
      <c r="H118" s="399"/>
      <c r="I118" s="243" t="s">
        <v>398</v>
      </c>
      <c r="J118" s="111">
        <v>44788</v>
      </c>
      <c r="L118" s="398"/>
      <c r="M118" s="399"/>
      <c r="N118" s="243" t="s">
        <v>398</v>
      </c>
      <c r="O118" s="111">
        <v>44788</v>
      </c>
    </row>
    <row r="119" spans="2:15" ht="16.5" thickTop="1" thickBot="1" x14ac:dyDescent="0.3">
      <c r="B119" s="400"/>
      <c r="C119" s="401"/>
      <c r="D119" s="243" t="s">
        <v>396</v>
      </c>
      <c r="E119" s="111">
        <v>45183</v>
      </c>
      <c r="G119" s="400"/>
      <c r="H119" s="401"/>
      <c r="I119" s="243" t="s">
        <v>396</v>
      </c>
      <c r="J119" s="111">
        <v>45213</v>
      </c>
      <c r="L119" s="400"/>
      <c r="M119" s="401"/>
      <c r="N119" s="243" t="s">
        <v>396</v>
      </c>
      <c r="O119" s="111">
        <v>45244</v>
      </c>
    </row>
    <row r="120" spans="2:15" ht="16.5" thickTop="1" thickBot="1" x14ac:dyDescent="0.3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6.5" thickTop="1" thickBot="1" x14ac:dyDescent="0.3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.75" thickTop="1" x14ac:dyDescent="0.25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25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25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25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.75" thickBot="1" x14ac:dyDescent="0.3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6.5" thickTop="1" thickBot="1" x14ac:dyDescent="0.3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.75" thickTop="1" x14ac:dyDescent="0.25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25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.75" thickBot="1" x14ac:dyDescent="0.3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.75" thickTop="1" x14ac:dyDescent="0.25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25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.75" thickBot="1" x14ac:dyDescent="0.3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6.5" thickTop="1" thickBot="1" x14ac:dyDescent="0.3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.75" thickTop="1" x14ac:dyDescent="0.25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25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25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25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25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25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.75" thickBot="1" x14ac:dyDescent="0.3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6.5" thickTop="1" thickBot="1" x14ac:dyDescent="0.3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6.5" thickTop="1" thickBot="1" x14ac:dyDescent="0.3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6.5" thickTop="1" thickBot="1" x14ac:dyDescent="0.3">
      <c r="E144" s="267"/>
      <c r="J144" s="267"/>
      <c r="O144" s="267"/>
    </row>
    <row r="145" spans="2:15" ht="16.5" thickTop="1" thickBot="1" x14ac:dyDescent="0.3">
      <c r="B145" s="396" t="s">
        <v>92</v>
      </c>
      <c r="C145" s="397"/>
      <c r="D145" s="243" t="s">
        <v>397</v>
      </c>
      <c r="E145" s="111">
        <v>45245</v>
      </c>
      <c r="G145" s="396" t="s">
        <v>92</v>
      </c>
      <c r="H145" s="397"/>
      <c r="I145" s="243" t="s">
        <v>397</v>
      </c>
      <c r="J145" s="111">
        <v>45275</v>
      </c>
      <c r="L145" s="396" t="s">
        <v>92</v>
      </c>
      <c r="M145" s="397"/>
      <c r="N145" s="243" t="s">
        <v>397</v>
      </c>
      <c r="O145" s="111">
        <v>45306</v>
      </c>
    </row>
    <row r="146" spans="2:15" ht="16.5" thickTop="1" thickBot="1" x14ac:dyDescent="0.3">
      <c r="B146" s="398"/>
      <c r="C146" s="399"/>
      <c r="D146" s="243" t="s">
        <v>398</v>
      </c>
      <c r="E146" s="111">
        <v>44788</v>
      </c>
      <c r="G146" s="398"/>
      <c r="H146" s="399"/>
      <c r="I146" s="243" t="s">
        <v>398</v>
      </c>
      <c r="J146" s="111">
        <v>44788</v>
      </c>
      <c r="L146" s="398"/>
      <c r="M146" s="399"/>
      <c r="N146" s="243" t="s">
        <v>398</v>
      </c>
      <c r="O146" s="111">
        <v>44788</v>
      </c>
    </row>
    <row r="147" spans="2:15" ht="16.5" thickTop="1" thickBot="1" x14ac:dyDescent="0.3">
      <c r="B147" s="400"/>
      <c r="C147" s="401"/>
      <c r="D147" s="243" t="s">
        <v>396</v>
      </c>
      <c r="E147" s="111">
        <v>45274</v>
      </c>
      <c r="G147" s="400"/>
      <c r="H147" s="401"/>
      <c r="I147" s="243" t="s">
        <v>396</v>
      </c>
      <c r="J147" s="111">
        <v>45305</v>
      </c>
      <c r="L147" s="400"/>
      <c r="M147" s="401"/>
      <c r="N147" s="243" t="s">
        <v>396</v>
      </c>
      <c r="O147" s="111">
        <v>45336</v>
      </c>
    </row>
    <row r="148" spans="2:15" ht="16.5" thickTop="1" thickBot="1" x14ac:dyDescent="0.3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6.5" thickTop="1" thickBot="1" x14ac:dyDescent="0.3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.75" thickTop="1" x14ac:dyDescent="0.25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25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25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25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.75" thickBot="1" x14ac:dyDescent="0.3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6.5" thickTop="1" thickBot="1" x14ac:dyDescent="0.3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.75" thickTop="1" x14ac:dyDescent="0.25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25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.75" thickBot="1" x14ac:dyDescent="0.3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.75" thickTop="1" x14ac:dyDescent="0.25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25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.75" thickBot="1" x14ac:dyDescent="0.3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6.5" thickTop="1" thickBot="1" x14ac:dyDescent="0.3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.75" thickTop="1" x14ac:dyDescent="0.25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25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25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25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25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25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.75" thickBot="1" x14ac:dyDescent="0.3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6.5" thickTop="1" thickBot="1" x14ac:dyDescent="0.3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6.5" thickTop="1" thickBot="1" x14ac:dyDescent="0.3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6.5" thickTop="1" thickBot="1" x14ac:dyDescent="0.3">
      <c r="E172" s="267"/>
      <c r="J172" s="267"/>
      <c r="O172" s="267"/>
    </row>
    <row r="173" spans="2:15" ht="16.5" thickTop="1" thickBot="1" x14ac:dyDescent="0.3">
      <c r="B173" s="396" t="s">
        <v>92</v>
      </c>
      <c r="C173" s="397"/>
      <c r="D173" s="243" t="s">
        <v>397</v>
      </c>
      <c r="E173" s="111">
        <v>45337</v>
      </c>
      <c r="G173" s="396" t="s">
        <v>92</v>
      </c>
      <c r="H173" s="397"/>
      <c r="I173" s="243" t="s">
        <v>397</v>
      </c>
      <c r="J173" s="111">
        <v>45366</v>
      </c>
      <c r="L173" s="396" t="s">
        <v>92</v>
      </c>
      <c r="M173" s="397"/>
      <c r="N173" s="243" t="s">
        <v>397</v>
      </c>
      <c r="O173" s="111">
        <v>45397</v>
      </c>
    </row>
    <row r="174" spans="2:15" ht="16.5" thickTop="1" thickBot="1" x14ac:dyDescent="0.3">
      <c r="B174" s="398"/>
      <c r="C174" s="399"/>
      <c r="D174" s="243" t="s">
        <v>398</v>
      </c>
      <c r="E174" s="111">
        <v>44788</v>
      </c>
      <c r="G174" s="398"/>
      <c r="H174" s="399"/>
      <c r="I174" s="243" t="s">
        <v>398</v>
      </c>
      <c r="J174" s="111">
        <v>44788</v>
      </c>
      <c r="L174" s="398"/>
      <c r="M174" s="399"/>
      <c r="N174" s="243" t="s">
        <v>398</v>
      </c>
      <c r="O174" s="111">
        <v>44788</v>
      </c>
    </row>
    <row r="175" spans="2:15" ht="16.5" thickTop="1" thickBot="1" x14ac:dyDescent="0.3">
      <c r="B175" s="400"/>
      <c r="C175" s="401"/>
      <c r="D175" s="243" t="s">
        <v>396</v>
      </c>
      <c r="E175" s="111">
        <v>45365</v>
      </c>
      <c r="G175" s="400"/>
      <c r="H175" s="401"/>
      <c r="I175" s="243" t="s">
        <v>396</v>
      </c>
      <c r="J175" s="111">
        <v>45396</v>
      </c>
      <c r="L175" s="400"/>
      <c r="M175" s="401"/>
      <c r="N175" s="243" t="s">
        <v>396</v>
      </c>
      <c r="O175" s="111">
        <v>45426</v>
      </c>
    </row>
    <row r="176" spans="2:15" ht="16.5" thickTop="1" thickBot="1" x14ac:dyDescent="0.3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6.5" thickTop="1" thickBot="1" x14ac:dyDescent="0.3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.75" thickTop="1" x14ac:dyDescent="0.25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25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25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25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.75" thickBot="1" x14ac:dyDescent="0.3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6.5" thickTop="1" thickBot="1" x14ac:dyDescent="0.3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.75" thickTop="1" x14ac:dyDescent="0.25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25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.75" thickBot="1" x14ac:dyDescent="0.3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.75" thickTop="1" x14ac:dyDescent="0.25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25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.75" thickBot="1" x14ac:dyDescent="0.3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6.5" thickTop="1" thickBot="1" x14ac:dyDescent="0.3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.75" thickTop="1" x14ac:dyDescent="0.25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25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25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25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25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25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.75" thickBot="1" x14ac:dyDescent="0.3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6.5" thickTop="1" thickBot="1" x14ac:dyDescent="0.3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6.5" thickTop="1" thickBot="1" x14ac:dyDescent="0.3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6.5" thickTop="1" thickBot="1" x14ac:dyDescent="0.3">
      <c r="E200" s="267"/>
      <c r="J200" s="267"/>
      <c r="O200" s="267"/>
    </row>
    <row r="201" spans="2:15" ht="16.5" thickTop="1" thickBot="1" x14ac:dyDescent="0.3">
      <c r="B201" s="396" t="s">
        <v>92</v>
      </c>
      <c r="C201" s="397"/>
      <c r="D201" s="243" t="s">
        <v>397</v>
      </c>
      <c r="E201" s="111">
        <v>45427</v>
      </c>
      <c r="G201" s="396" t="s">
        <v>92</v>
      </c>
      <c r="H201" s="397"/>
      <c r="I201" s="243" t="s">
        <v>397</v>
      </c>
      <c r="J201" s="111">
        <v>45458</v>
      </c>
      <c r="L201" s="396" t="s">
        <v>92</v>
      </c>
      <c r="M201" s="397"/>
      <c r="N201" s="243" t="s">
        <v>397</v>
      </c>
      <c r="O201" s="111">
        <v>45488</v>
      </c>
    </row>
    <row r="202" spans="2:15" ht="16.5" thickTop="1" thickBot="1" x14ac:dyDescent="0.3">
      <c r="B202" s="398"/>
      <c r="C202" s="399"/>
      <c r="D202" s="243" t="s">
        <v>398</v>
      </c>
      <c r="E202" s="111">
        <v>44788</v>
      </c>
      <c r="G202" s="398"/>
      <c r="H202" s="399"/>
      <c r="I202" s="243" t="s">
        <v>398</v>
      </c>
      <c r="J202" s="111">
        <v>44788</v>
      </c>
      <c r="L202" s="398"/>
      <c r="M202" s="399"/>
      <c r="N202" s="243" t="s">
        <v>398</v>
      </c>
      <c r="O202" s="111">
        <v>44788</v>
      </c>
    </row>
    <row r="203" spans="2:15" ht="16.5" thickTop="1" thickBot="1" x14ac:dyDescent="0.3">
      <c r="B203" s="400"/>
      <c r="C203" s="401"/>
      <c r="D203" s="243" t="s">
        <v>396</v>
      </c>
      <c r="E203" s="111">
        <v>45457</v>
      </c>
      <c r="G203" s="400"/>
      <c r="H203" s="401"/>
      <c r="I203" s="243" t="s">
        <v>396</v>
      </c>
      <c r="J203" s="111">
        <v>45487</v>
      </c>
      <c r="L203" s="400"/>
      <c r="M203" s="401"/>
      <c r="N203" s="243" t="s">
        <v>396</v>
      </c>
      <c r="O203" s="111">
        <v>45518</v>
      </c>
    </row>
    <row r="204" spans="2:15" ht="16.5" thickTop="1" thickBot="1" x14ac:dyDescent="0.3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6.5" thickTop="1" thickBot="1" x14ac:dyDescent="0.3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.75" thickTop="1" x14ac:dyDescent="0.25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25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25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25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.75" thickBot="1" x14ac:dyDescent="0.3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6.5" thickTop="1" thickBot="1" x14ac:dyDescent="0.3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.75" thickTop="1" x14ac:dyDescent="0.25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25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.75" thickBot="1" x14ac:dyDescent="0.3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.75" thickTop="1" x14ac:dyDescent="0.25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25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.75" thickBot="1" x14ac:dyDescent="0.3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6.5" thickTop="1" thickBot="1" x14ac:dyDescent="0.3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.75" thickTop="1" x14ac:dyDescent="0.25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25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25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25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25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25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.75" thickBot="1" x14ac:dyDescent="0.3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6.5" thickTop="1" thickBot="1" x14ac:dyDescent="0.3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6.5" thickTop="1" thickBot="1" x14ac:dyDescent="0.3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6.5" thickTop="1" thickBot="1" x14ac:dyDescent="0.3">
      <c r="E228" s="267"/>
      <c r="J228" s="267"/>
      <c r="O228" s="267"/>
    </row>
    <row r="229" spans="2:15" ht="16.5" thickTop="1" thickBot="1" x14ac:dyDescent="0.3">
      <c r="B229" s="396" t="s">
        <v>92</v>
      </c>
      <c r="C229" s="397"/>
      <c r="D229" s="243" t="s">
        <v>397</v>
      </c>
      <c r="E229" s="111">
        <v>45519</v>
      </c>
      <c r="G229" s="396" t="s">
        <v>92</v>
      </c>
      <c r="H229" s="397"/>
      <c r="I229" s="243" t="s">
        <v>397</v>
      </c>
      <c r="J229" s="111">
        <v>45550</v>
      </c>
      <c r="L229" s="396" t="s">
        <v>92</v>
      </c>
      <c r="M229" s="397"/>
      <c r="N229" s="243" t="s">
        <v>397</v>
      </c>
      <c r="O229" s="111">
        <v>45580</v>
      </c>
    </row>
    <row r="230" spans="2:15" ht="16.5" thickTop="1" thickBot="1" x14ac:dyDescent="0.3">
      <c r="B230" s="398"/>
      <c r="C230" s="399"/>
      <c r="D230" s="243" t="s">
        <v>398</v>
      </c>
      <c r="E230" s="111">
        <v>44788</v>
      </c>
      <c r="G230" s="398"/>
      <c r="H230" s="399"/>
      <c r="I230" s="243" t="s">
        <v>398</v>
      </c>
      <c r="J230" s="111">
        <v>44788</v>
      </c>
      <c r="L230" s="398"/>
      <c r="M230" s="399"/>
      <c r="N230" s="243" t="s">
        <v>398</v>
      </c>
      <c r="O230" s="111">
        <v>44788</v>
      </c>
    </row>
    <row r="231" spans="2:15" ht="16.5" thickTop="1" thickBot="1" x14ac:dyDescent="0.3">
      <c r="B231" s="400"/>
      <c r="C231" s="401"/>
      <c r="D231" s="243" t="s">
        <v>396</v>
      </c>
      <c r="E231" s="111">
        <v>45549</v>
      </c>
      <c r="G231" s="400"/>
      <c r="H231" s="401"/>
      <c r="I231" s="243" t="s">
        <v>396</v>
      </c>
      <c r="J231" s="111">
        <v>45579</v>
      </c>
      <c r="L231" s="400"/>
      <c r="M231" s="401"/>
      <c r="N231" s="243" t="s">
        <v>396</v>
      </c>
      <c r="O231" s="111">
        <v>45610</v>
      </c>
    </row>
    <row r="232" spans="2:15" ht="16.5" thickTop="1" thickBot="1" x14ac:dyDescent="0.3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6.5" thickTop="1" thickBot="1" x14ac:dyDescent="0.3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.75" thickTop="1" x14ac:dyDescent="0.25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25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25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25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.75" thickBot="1" x14ac:dyDescent="0.3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6.5" thickTop="1" thickBot="1" x14ac:dyDescent="0.3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.75" thickTop="1" x14ac:dyDescent="0.25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25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.75" thickBot="1" x14ac:dyDescent="0.3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.75" thickTop="1" x14ac:dyDescent="0.25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25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.75" thickBot="1" x14ac:dyDescent="0.3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6.5" thickTop="1" thickBot="1" x14ac:dyDescent="0.3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.75" thickTop="1" x14ac:dyDescent="0.25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25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25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25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25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25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.75" thickBot="1" x14ac:dyDescent="0.3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6.5" thickTop="1" thickBot="1" x14ac:dyDescent="0.3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6.5" thickTop="1" thickBot="1" x14ac:dyDescent="0.3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6.5" thickTop="1" thickBot="1" x14ac:dyDescent="0.3">
      <c r="E256" s="267"/>
      <c r="J256" s="267"/>
      <c r="O256" s="267"/>
    </row>
    <row r="257" spans="2:15" ht="16.5" thickTop="1" thickBot="1" x14ac:dyDescent="0.3">
      <c r="B257" s="396" t="s">
        <v>92</v>
      </c>
      <c r="C257" s="397"/>
      <c r="D257" s="243" t="s">
        <v>397</v>
      </c>
      <c r="E257" s="111">
        <v>45611</v>
      </c>
      <c r="G257" s="396" t="s">
        <v>92</v>
      </c>
      <c r="H257" s="397"/>
      <c r="I257" s="243" t="s">
        <v>397</v>
      </c>
      <c r="J257" s="111">
        <v>45641</v>
      </c>
      <c r="L257" s="396" t="s">
        <v>92</v>
      </c>
      <c r="M257" s="397"/>
      <c r="N257" s="243" t="s">
        <v>397</v>
      </c>
      <c r="O257" s="111">
        <v>45672</v>
      </c>
    </row>
    <row r="258" spans="2:15" ht="16.5" thickTop="1" thickBot="1" x14ac:dyDescent="0.3">
      <c r="B258" s="398"/>
      <c r="C258" s="399"/>
      <c r="D258" s="243" t="s">
        <v>398</v>
      </c>
      <c r="E258" s="111">
        <v>44788</v>
      </c>
      <c r="G258" s="398"/>
      <c r="H258" s="399"/>
      <c r="I258" s="243" t="s">
        <v>398</v>
      </c>
      <c r="J258" s="111">
        <v>44788</v>
      </c>
      <c r="L258" s="398"/>
      <c r="M258" s="399"/>
      <c r="N258" s="243" t="s">
        <v>398</v>
      </c>
      <c r="O258" s="111">
        <v>44788</v>
      </c>
    </row>
    <row r="259" spans="2:15" ht="16.5" thickTop="1" thickBot="1" x14ac:dyDescent="0.3">
      <c r="B259" s="400"/>
      <c r="C259" s="401"/>
      <c r="D259" s="243" t="s">
        <v>396</v>
      </c>
      <c r="E259" s="111">
        <v>45640</v>
      </c>
      <c r="G259" s="400"/>
      <c r="H259" s="401"/>
      <c r="I259" s="243" t="s">
        <v>396</v>
      </c>
      <c r="J259" s="111">
        <v>45671</v>
      </c>
      <c r="L259" s="400"/>
      <c r="M259" s="401"/>
      <c r="N259" s="243" t="s">
        <v>396</v>
      </c>
      <c r="O259" s="111">
        <v>45702</v>
      </c>
    </row>
    <row r="260" spans="2:15" ht="16.5" thickTop="1" thickBot="1" x14ac:dyDescent="0.3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6.5" thickTop="1" thickBot="1" x14ac:dyDescent="0.3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.75" thickTop="1" x14ac:dyDescent="0.25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25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25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25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.75" thickBot="1" x14ac:dyDescent="0.3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6.5" thickTop="1" thickBot="1" x14ac:dyDescent="0.3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.75" thickTop="1" x14ac:dyDescent="0.25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25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.75" thickBot="1" x14ac:dyDescent="0.3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.75" thickTop="1" x14ac:dyDescent="0.25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25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.75" thickBot="1" x14ac:dyDescent="0.3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6.5" thickTop="1" thickBot="1" x14ac:dyDescent="0.3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.75" thickTop="1" x14ac:dyDescent="0.25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25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25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25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25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25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.75" thickBot="1" x14ac:dyDescent="0.3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6.5" thickTop="1" thickBot="1" x14ac:dyDescent="0.3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6.5" thickTop="1" thickBot="1" x14ac:dyDescent="0.3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6.5" thickTop="1" thickBot="1" x14ac:dyDescent="0.3">
      <c r="E284" s="267"/>
      <c r="J284" s="267"/>
      <c r="O284" s="267"/>
    </row>
    <row r="285" spans="2:15" ht="16.5" thickTop="1" thickBot="1" x14ac:dyDescent="0.3">
      <c r="B285" s="396" t="s">
        <v>92</v>
      </c>
      <c r="C285" s="397"/>
      <c r="D285" s="243" t="s">
        <v>397</v>
      </c>
      <c r="E285" s="111">
        <v>45703</v>
      </c>
      <c r="G285" s="396" t="s">
        <v>92</v>
      </c>
      <c r="H285" s="397"/>
      <c r="I285" s="243" t="s">
        <v>397</v>
      </c>
      <c r="J285" s="111">
        <v>45731</v>
      </c>
      <c r="L285" s="396" t="s">
        <v>92</v>
      </c>
      <c r="M285" s="397"/>
      <c r="N285" s="243" t="s">
        <v>397</v>
      </c>
      <c r="O285" s="111">
        <v>45762</v>
      </c>
    </row>
    <row r="286" spans="2:15" ht="16.5" thickTop="1" thickBot="1" x14ac:dyDescent="0.3">
      <c r="B286" s="398"/>
      <c r="C286" s="399"/>
      <c r="D286" s="243" t="s">
        <v>398</v>
      </c>
      <c r="E286" s="111">
        <v>44788</v>
      </c>
      <c r="G286" s="398"/>
      <c r="H286" s="399"/>
      <c r="I286" s="243" t="s">
        <v>398</v>
      </c>
      <c r="J286" s="111">
        <v>44788</v>
      </c>
      <c r="L286" s="398"/>
      <c r="M286" s="399"/>
      <c r="N286" s="243" t="s">
        <v>398</v>
      </c>
      <c r="O286" s="111">
        <v>44788</v>
      </c>
    </row>
    <row r="287" spans="2:15" ht="16.5" thickTop="1" thickBot="1" x14ac:dyDescent="0.3">
      <c r="B287" s="400"/>
      <c r="C287" s="401"/>
      <c r="D287" s="243" t="s">
        <v>396</v>
      </c>
      <c r="E287" s="111">
        <v>45730</v>
      </c>
      <c r="G287" s="400"/>
      <c r="H287" s="401"/>
      <c r="I287" s="243" t="s">
        <v>396</v>
      </c>
      <c r="J287" s="111">
        <v>45761</v>
      </c>
      <c r="L287" s="400"/>
      <c r="M287" s="401"/>
      <c r="N287" s="243" t="s">
        <v>396</v>
      </c>
      <c r="O287" s="111">
        <v>45791</v>
      </c>
    </row>
    <row r="288" spans="2:15" ht="16.5" thickTop="1" thickBot="1" x14ac:dyDescent="0.3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6.5" thickTop="1" thickBot="1" x14ac:dyDescent="0.3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.75" thickTop="1" x14ac:dyDescent="0.25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25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25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25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.75" thickBot="1" x14ac:dyDescent="0.3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6.5" thickTop="1" thickBot="1" x14ac:dyDescent="0.3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.75" thickTop="1" x14ac:dyDescent="0.25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25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.75" thickBot="1" x14ac:dyDescent="0.3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.75" thickTop="1" x14ac:dyDescent="0.25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25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.75" thickBot="1" x14ac:dyDescent="0.3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6.5" thickTop="1" thickBot="1" x14ac:dyDescent="0.3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.75" thickTop="1" x14ac:dyDescent="0.25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25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25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25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25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25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.75" thickBot="1" x14ac:dyDescent="0.3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6.5" thickTop="1" thickBot="1" x14ac:dyDescent="0.3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6.5" thickTop="1" thickBot="1" x14ac:dyDescent="0.3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6.5" thickTop="1" thickBot="1" x14ac:dyDescent="0.3">
      <c r="E312" s="267"/>
      <c r="J312" s="267"/>
      <c r="O312" s="267"/>
    </row>
    <row r="313" spans="2:15" ht="16.5" thickTop="1" thickBot="1" x14ac:dyDescent="0.3">
      <c r="B313" s="396" t="s">
        <v>92</v>
      </c>
      <c r="C313" s="397"/>
      <c r="D313" s="243" t="s">
        <v>397</v>
      </c>
      <c r="E313" s="111">
        <v>45792</v>
      </c>
      <c r="G313" s="396" t="s">
        <v>92</v>
      </c>
      <c r="H313" s="397"/>
      <c r="I313" s="243" t="s">
        <v>397</v>
      </c>
      <c r="J313" s="111">
        <v>45823</v>
      </c>
      <c r="L313" s="396" t="s">
        <v>92</v>
      </c>
      <c r="M313" s="397"/>
      <c r="N313" s="243" t="s">
        <v>397</v>
      </c>
      <c r="O313" s="111">
        <v>45853</v>
      </c>
    </row>
    <row r="314" spans="2:15" ht="16.5" thickTop="1" thickBot="1" x14ac:dyDescent="0.3">
      <c r="B314" s="398"/>
      <c r="C314" s="399"/>
      <c r="D314" s="243" t="s">
        <v>398</v>
      </c>
      <c r="E314" s="111">
        <v>44788</v>
      </c>
      <c r="G314" s="398"/>
      <c r="H314" s="399"/>
      <c r="I314" s="243" t="s">
        <v>398</v>
      </c>
      <c r="J314" s="111">
        <v>44788</v>
      </c>
      <c r="L314" s="398"/>
      <c r="M314" s="399"/>
      <c r="N314" s="243" t="s">
        <v>398</v>
      </c>
      <c r="O314" s="111">
        <v>44788</v>
      </c>
    </row>
    <row r="315" spans="2:15" ht="16.5" thickTop="1" thickBot="1" x14ac:dyDescent="0.3">
      <c r="B315" s="400"/>
      <c r="C315" s="401"/>
      <c r="D315" s="243" t="s">
        <v>396</v>
      </c>
      <c r="E315" s="111">
        <v>45822</v>
      </c>
      <c r="G315" s="400"/>
      <c r="H315" s="401"/>
      <c r="I315" s="243" t="s">
        <v>396</v>
      </c>
      <c r="J315" s="111">
        <v>45852</v>
      </c>
      <c r="L315" s="400"/>
      <c r="M315" s="401"/>
      <c r="N315" s="243" t="s">
        <v>396</v>
      </c>
      <c r="O315" s="111">
        <v>45883</v>
      </c>
    </row>
    <row r="316" spans="2:15" ht="16.5" thickTop="1" thickBot="1" x14ac:dyDescent="0.3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6.5" thickTop="1" thickBot="1" x14ac:dyDescent="0.3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.75" thickTop="1" x14ac:dyDescent="0.25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25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25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25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.75" thickBot="1" x14ac:dyDescent="0.3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6.5" thickTop="1" thickBot="1" x14ac:dyDescent="0.3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.75" thickTop="1" x14ac:dyDescent="0.25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25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.75" thickBot="1" x14ac:dyDescent="0.3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.75" thickTop="1" x14ac:dyDescent="0.25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25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.75" thickBot="1" x14ac:dyDescent="0.3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6.5" thickTop="1" thickBot="1" x14ac:dyDescent="0.3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.75" thickTop="1" x14ac:dyDescent="0.25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25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25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25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25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25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.75" thickBot="1" x14ac:dyDescent="0.3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6.5" thickTop="1" thickBot="1" x14ac:dyDescent="0.3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6.5" thickTop="1" thickBot="1" x14ac:dyDescent="0.3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6.5" thickTop="1" thickBot="1" x14ac:dyDescent="0.3">
      <c r="E340" s="267"/>
      <c r="J340" s="267"/>
      <c r="O340" s="267"/>
    </row>
    <row r="341" spans="2:15" ht="16.5" thickTop="1" thickBot="1" x14ac:dyDescent="0.3">
      <c r="B341" s="396" t="s">
        <v>92</v>
      </c>
      <c r="C341" s="397"/>
      <c r="D341" s="243" t="s">
        <v>397</v>
      </c>
      <c r="E341" s="111">
        <v>45884</v>
      </c>
      <c r="G341" s="396" t="s">
        <v>92</v>
      </c>
      <c r="H341" s="397"/>
      <c r="I341" s="243" t="s">
        <v>397</v>
      </c>
      <c r="J341" s="111">
        <v>45915</v>
      </c>
      <c r="L341" s="396" t="s">
        <v>92</v>
      </c>
      <c r="M341" s="397"/>
      <c r="N341" s="243" t="s">
        <v>397</v>
      </c>
      <c r="O341" s="111">
        <v>45945</v>
      </c>
    </row>
    <row r="342" spans="2:15" ht="16.5" thickTop="1" thickBot="1" x14ac:dyDescent="0.3">
      <c r="B342" s="398"/>
      <c r="C342" s="399"/>
      <c r="D342" s="243" t="s">
        <v>398</v>
      </c>
      <c r="E342" s="111">
        <v>44788</v>
      </c>
      <c r="G342" s="398"/>
      <c r="H342" s="399"/>
      <c r="I342" s="243" t="s">
        <v>398</v>
      </c>
      <c r="J342" s="111">
        <v>44788</v>
      </c>
      <c r="L342" s="398"/>
      <c r="M342" s="399"/>
      <c r="N342" s="243" t="s">
        <v>398</v>
      </c>
      <c r="O342" s="111">
        <v>44788</v>
      </c>
    </row>
    <row r="343" spans="2:15" ht="16.5" thickTop="1" thickBot="1" x14ac:dyDescent="0.3">
      <c r="B343" s="400"/>
      <c r="C343" s="401"/>
      <c r="D343" s="243" t="s">
        <v>396</v>
      </c>
      <c r="E343" s="111">
        <v>45914</v>
      </c>
      <c r="G343" s="400"/>
      <c r="H343" s="401"/>
      <c r="I343" s="243" t="s">
        <v>396</v>
      </c>
      <c r="J343" s="111">
        <v>45944</v>
      </c>
      <c r="L343" s="400"/>
      <c r="M343" s="401"/>
      <c r="N343" s="243" t="s">
        <v>396</v>
      </c>
      <c r="O343" s="111">
        <v>45975</v>
      </c>
    </row>
    <row r="344" spans="2:15" ht="16.5" thickTop="1" thickBot="1" x14ac:dyDescent="0.3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6.5" thickTop="1" thickBot="1" x14ac:dyDescent="0.3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.75" thickTop="1" x14ac:dyDescent="0.25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25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25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25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.75" thickBot="1" x14ac:dyDescent="0.3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6.5" thickTop="1" thickBot="1" x14ac:dyDescent="0.3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.75" thickTop="1" x14ac:dyDescent="0.25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25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.75" thickBot="1" x14ac:dyDescent="0.3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.75" thickTop="1" x14ac:dyDescent="0.25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25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.75" thickBot="1" x14ac:dyDescent="0.3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6.5" thickTop="1" thickBot="1" x14ac:dyDescent="0.3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.75" thickTop="1" x14ac:dyDescent="0.25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25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25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25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25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25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.75" thickBot="1" x14ac:dyDescent="0.3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6.5" thickTop="1" thickBot="1" x14ac:dyDescent="0.3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6.5" thickTop="1" thickBot="1" x14ac:dyDescent="0.3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6.5" thickTop="1" thickBot="1" x14ac:dyDescent="0.3"/>
    <row r="369" spans="2:10" ht="16.5" thickTop="1" thickBot="1" x14ac:dyDescent="0.3">
      <c r="B369" s="396" t="s">
        <v>92</v>
      </c>
      <c r="C369" s="397"/>
      <c r="D369" s="243" t="s">
        <v>397</v>
      </c>
      <c r="E369" s="111">
        <v>45976</v>
      </c>
      <c r="G369" s="396" t="s">
        <v>92</v>
      </c>
      <c r="H369" s="397"/>
      <c r="I369" s="243" t="s">
        <v>397</v>
      </c>
      <c r="J369" s="111">
        <v>46006</v>
      </c>
    </row>
    <row r="370" spans="2:10" ht="16.5" thickTop="1" thickBot="1" x14ac:dyDescent="0.3">
      <c r="B370" s="398"/>
      <c r="C370" s="399"/>
      <c r="D370" s="243" t="s">
        <v>398</v>
      </c>
      <c r="E370" s="111">
        <v>44788</v>
      </c>
      <c r="G370" s="398"/>
      <c r="H370" s="399"/>
      <c r="I370" s="243" t="s">
        <v>398</v>
      </c>
      <c r="J370" s="111">
        <v>44788</v>
      </c>
    </row>
    <row r="371" spans="2:10" ht="16.5" thickTop="1" thickBot="1" x14ac:dyDescent="0.3">
      <c r="B371" s="400"/>
      <c r="C371" s="401"/>
      <c r="D371" s="243" t="s">
        <v>396</v>
      </c>
      <c r="E371" s="111">
        <v>46005</v>
      </c>
      <c r="G371" s="400"/>
      <c r="H371" s="401"/>
      <c r="I371" s="243" t="s">
        <v>396</v>
      </c>
      <c r="J371" s="111">
        <v>46036</v>
      </c>
    </row>
    <row r="372" spans="2:10" ht="16.5" thickTop="1" thickBot="1" x14ac:dyDescent="0.3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6.5" thickTop="1" thickBot="1" x14ac:dyDescent="0.3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.75" thickTop="1" x14ac:dyDescent="0.25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39880</v>
      </c>
    </row>
    <row r="375" spans="2:10" x14ac:dyDescent="0.25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25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3500</v>
      </c>
    </row>
    <row r="377" spans="2:10" x14ac:dyDescent="0.25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5283.6</v>
      </c>
    </row>
    <row r="378" spans="2:10" ht="15.75" thickBot="1" x14ac:dyDescent="0.3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904</v>
      </c>
    </row>
    <row r="379" spans="2:10" ht="16.5" thickTop="1" thickBot="1" x14ac:dyDescent="0.3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.75" thickTop="1" x14ac:dyDescent="0.25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25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.75" thickBot="1" x14ac:dyDescent="0.3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7909.9300000000185</v>
      </c>
    </row>
    <row r="383" spans="2:10" ht="15.75" thickTop="1" x14ac:dyDescent="0.25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25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.75" thickBot="1" x14ac:dyDescent="0.3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1809.0000000000009</v>
      </c>
    </row>
    <row r="386" spans="2:10" ht="16.5" thickTop="1" thickBot="1" x14ac:dyDescent="0.3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.75" thickTop="1" x14ac:dyDescent="0.25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25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25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25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25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25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3539.9900000000002</v>
      </c>
    </row>
    <row r="393" spans="2:10" ht="15.75" thickBot="1" x14ac:dyDescent="0.3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381.06</v>
      </c>
    </row>
    <row r="394" spans="2:10" ht="16.5" thickTop="1" thickBot="1" x14ac:dyDescent="0.3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10099.99</v>
      </c>
    </row>
    <row r="395" spans="2:10" ht="16.5" thickTop="1" thickBot="1" x14ac:dyDescent="0.3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10099.990000000018</v>
      </c>
    </row>
    <row r="396" spans="2:10" ht="15.75" thickTop="1" x14ac:dyDescent="0.25"/>
  </sheetData>
  <mergeCells count="42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2.28515625" customWidth="1"/>
    <col min="6" max="6" width="3.140625" customWidth="1"/>
    <col min="7" max="7" width="4.85546875" customWidth="1"/>
    <col min="8" max="8" width="31.28515625" customWidth="1"/>
    <col min="9" max="9" width="2.7109375" customWidth="1"/>
    <col min="10" max="10" width="10.7109375" bestFit="1" customWidth="1"/>
    <col min="11" max="11" width="3.28515625" customWidth="1"/>
    <col min="12" max="12" width="5.28515625" customWidth="1"/>
    <col min="13" max="13" width="31" customWidth="1"/>
    <col min="14" max="14" width="2.5703125" customWidth="1"/>
  </cols>
  <sheetData>
    <row r="2" spans="2:17" x14ac:dyDescent="0.25">
      <c r="B2" s="402" t="s">
        <v>296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</row>
    <row r="3" spans="2:17" x14ac:dyDescent="0.25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x14ac:dyDescent="0.25"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  <c r="Q4" s="24"/>
    </row>
    <row r="5" spans="2:17" ht="15.75" thickBot="1" x14ac:dyDescent="0.3">
      <c r="Q5" s="24"/>
    </row>
    <row r="6" spans="2:17" ht="16.5" thickTop="1" thickBot="1" x14ac:dyDescent="0.3">
      <c r="B6" s="396" t="s">
        <v>92</v>
      </c>
      <c r="C6" s="403"/>
      <c r="D6" s="397"/>
      <c r="E6" s="111">
        <v>44788</v>
      </c>
      <c r="G6" s="396" t="s">
        <v>92</v>
      </c>
      <c r="H6" s="403"/>
      <c r="I6" s="397"/>
      <c r="J6" s="111">
        <v>44788</v>
      </c>
      <c r="L6" s="396" t="s">
        <v>92</v>
      </c>
      <c r="M6" s="403"/>
      <c r="N6" s="397"/>
      <c r="O6" s="111">
        <v>44788</v>
      </c>
      <c r="Q6" s="24"/>
    </row>
    <row r="7" spans="2:17" ht="16.5" thickTop="1" thickBot="1" x14ac:dyDescent="0.3">
      <c r="B7" s="400"/>
      <c r="C7" s="404"/>
      <c r="D7" s="401"/>
      <c r="E7" s="111">
        <v>44788</v>
      </c>
      <c r="G7" s="400"/>
      <c r="H7" s="404"/>
      <c r="I7" s="401"/>
      <c r="J7" s="111">
        <v>44819</v>
      </c>
      <c r="L7" s="400"/>
      <c r="M7" s="404"/>
      <c r="N7" s="401"/>
      <c r="O7" s="111">
        <v>44849</v>
      </c>
      <c r="Q7" s="24"/>
    </row>
    <row r="8" spans="2:17" ht="16.5" thickTop="1" thickBot="1" x14ac:dyDescent="0.3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6.5" thickTop="1" thickBot="1" x14ac:dyDescent="0.3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.75" thickTop="1" x14ac:dyDescent="0.25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25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25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25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.75" thickBot="1" x14ac:dyDescent="0.3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6.5" thickTop="1" thickBot="1" x14ac:dyDescent="0.3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.75" thickTop="1" x14ac:dyDescent="0.25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25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.75" thickBot="1" x14ac:dyDescent="0.3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.75" thickTop="1" x14ac:dyDescent="0.25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25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.75" thickBot="1" x14ac:dyDescent="0.3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6.5" thickTop="1" thickBot="1" x14ac:dyDescent="0.3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.75" thickTop="1" x14ac:dyDescent="0.25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25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25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25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25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25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.75" thickBot="1" x14ac:dyDescent="0.3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6.5" thickTop="1" thickBot="1" x14ac:dyDescent="0.3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6.5" thickTop="1" thickBot="1" x14ac:dyDescent="0.3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6.5" thickTop="1" thickBot="1" x14ac:dyDescent="0.3"/>
    <row r="33" spans="2:15" ht="16.5" thickTop="1" thickBot="1" x14ac:dyDescent="0.3">
      <c r="B33" s="396" t="s">
        <v>92</v>
      </c>
      <c r="C33" s="403"/>
      <c r="D33" s="397"/>
      <c r="E33" s="111">
        <v>44788</v>
      </c>
      <c r="G33" s="396" t="s">
        <v>92</v>
      </c>
      <c r="H33" s="403"/>
      <c r="I33" s="397"/>
      <c r="J33" s="111">
        <v>44788</v>
      </c>
      <c r="L33" s="396" t="s">
        <v>92</v>
      </c>
      <c r="M33" s="403"/>
      <c r="N33" s="397"/>
      <c r="O33" s="111">
        <v>44788</v>
      </c>
    </row>
    <row r="34" spans="2:15" ht="16.5" thickTop="1" thickBot="1" x14ac:dyDescent="0.3">
      <c r="B34" s="400"/>
      <c r="C34" s="404"/>
      <c r="D34" s="401"/>
      <c r="E34" s="111">
        <v>44880</v>
      </c>
      <c r="G34" s="400"/>
      <c r="H34" s="404"/>
      <c r="I34" s="401"/>
      <c r="J34" s="111">
        <v>44910</v>
      </c>
      <c r="L34" s="400"/>
      <c r="M34" s="404"/>
      <c r="N34" s="401"/>
      <c r="O34" s="111">
        <v>44941</v>
      </c>
    </row>
    <row r="35" spans="2:15" ht="16.5" thickTop="1" thickBot="1" x14ac:dyDescent="0.3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6.5" thickTop="1" thickBot="1" x14ac:dyDescent="0.3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.75" thickTop="1" x14ac:dyDescent="0.25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25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25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25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.75" thickBot="1" x14ac:dyDescent="0.3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6.5" thickTop="1" thickBot="1" x14ac:dyDescent="0.3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.75" thickTop="1" x14ac:dyDescent="0.25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25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.75" thickBot="1" x14ac:dyDescent="0.3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.75" thickTop="1" x14ac:dyDescent="0.25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25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.75" thickBot="1" x14ac:dyDescent="0.3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6.5" thickTop="1" thickBot="1" x14ac:dyDescent="0.3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.75" thickTop="1" x14ac:dyDescent="0.25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25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25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25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25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25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.75" thickBot="1" x14ac:dyDescent="0.3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6.5" thickTop="1" thickBot="1" x14ac:dyDescent="0.3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6.5" thickTop="1" thickBot="1" x14ac:dyDescent="0.3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6.5" thickTop="1" thickBot="1" x14ac:dyDescent="0.3"/>
    <row r="60" spans="2:15" ht="16.5" thickTop="1" thickBot="1" x14ac:dyDescent="0.3">
      <c r="B60" s="396" t="s">
        <v>92</v>
      </c>
      <c r="C60" s="403"/>
      <c r="D60" s="397"/>
      <c r="E60" s="111">
        <v>44788</v>
      </c>
      <c r="G60" s="396" t="s">
        <v>92</v>
      </c>
      <c r="H60" s="403"/>
      <c r="I60" s="397"/>
      <c r="J60" s="111">
        <v>44788</v>
      </c>
      <c r="L60" s="396" t="s">
        <v>92</v>
      </c>
      <c r="M60" s="403"/>
      <c r="N60" s="397"/>
      <c r="O60" s="111">
        <v>44788</v>
      </c>
    </row>
    <row r="61" spans="2:15" ht="16.5" thickTop="1" thickBot="1" x14ac:dyDescent="0.3">
      <c r="B61" s="400"/>
      <c r="C61" s="404"/>
      <c r="D61" s="401"/>
      <c r="E61" s="111">
        <v>44972</v>
      </c>
      <c r="G61" s="400"/>
      <c r="H61" s="404"/>
      <c r="I61" s="401"/>
      <c r="J61" s="111">
        <v>45000</v>
      </c>
      <c r="L61" s="400"/>
      <c r="M61" s="404"/>
      <c r="N61" s="401"/>
      <c r="O61" s="111">
        <v>45031</v>
      </c>
    </row>
    <row r="62" spans="2:15" ht="16.5" thickTop="1" thickBot="1" x14ac:dyDescent="0.3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6.5" thickTop="1" thickBot="1" x14ac:dyDescent="0.3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.75" thickTop="1" x14ac:dyDescent="0.25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25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25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25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.75" thickBot="1" x14ac:dyDescent="0.3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6.5" thickTop="1" thickBot="1" x14ac:dyDescent="0.3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.75" thickTop="1" x14ac:dyDescent="0.25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25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.75" thickBot="1" x14ac:dyDescent="0.3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.75" thickTop="1" x14ac:dyDescent="0.25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25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.75" thickBot="1" x14ac:dyDescent="0.3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6.5" thickTop="1" thickBot="1" x14ac:dyDescent="0.3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.75" thickTop="1" x14ac:dyDescent="0.25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25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25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25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25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25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.75" thickBot="1" x14ac:dyDescent="0.3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6.5" thickTop="1" thickBot="1" x14ac:dyDescent="0.3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6.5" thickTop="1" thickBot="1" x14ac:dyDescent="0.3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6.5" thickTop="1" thickBot="1" x14ac:dyDescent="0.3"/>
    <row r="87" spans="2:15" ht="16.5" thickTop="1" thickBot="1" x14ac:dyDescent="0.3">
      <c r="B87" s="396" t="s">
        <v>92</v>
      </c>
      <c r="C87" s="403"/>
      <c r="D87" s="397"/>
      <c r="E87" s="111">
        <v>44788</v>
      </c>
      <c r="G87" s="396" t="s">
        <v>92</v>
      </c>
      <c r="H87" s="403"/>
      <c r="I87" s="397"/>
      <c r="J87" s="111">
        <v>44788</v>
      </c>
      <c r="L87" s="396" t="s">
        <v>92</v>
      </c>
      <c r="M87" s="403"/>
      <c r="N87" s="397"/>
      <c r="O87" s="111">
        <v>44788</v>
      </c>
    </row>
    <row r="88" spans="2:15" ht="16.5" thickTop="1" thickBot="1" x14ac:dyDescent="0.3">
      <c r="B88" s="400"/>
      <c r="C88" s="404"/>
      <c r="D88" s="401"/>
      <c r="E88" s="111">
        <v>45061</v>
      </c>
      <c r="G88" s="400"/>
      <c r="H88" s="404"/>
      <c r="I88" s="401"/>
      <c r="J88" s="111">
        <v>45092</v>
      </c>
      <c r="L88" s="400"/>
      <c r="M88" s="404"/>
      <c r="N88" s="401"/>
      <c r="O88" s="111">
        <v>45122</v>
      </c>
    </row>
    <row r="89" spans="2:15" ht="16.5" thickTop="1" thickBot="1" x14ac:dyDescent="0.3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6.5" thickTop="1" thickBot="1" x14ac:dyDescent="0.3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.75" thickTop="1" x14ac:dyDescent="0.25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25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25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25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.75" thickBot="1" x14ac:dyDescent="0.3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6.5" thickTop="1" thickBot="1" x14ac:dyDescent="0.3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.75" thickTop="1" x14ac:dyDescent="0.25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25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.75" thickBot="1" x14ac:dyDescent="0.3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.75" thickTop="1" x14ac:dyDescent="0.25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25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.75" thickBot="1" x14ac:dyDescent="0.3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6.5" thickTop="1" thickBot="1" x14ac:dyDescent="0.3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.75" thickTop="1" x14ac:dyDescent="0.25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25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25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25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25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25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.75" thickBot="1" x14ac:dyDescent="0.3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6.5" thickTop="1" thickBot="1" x14ac:dyDescent="0.3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6.5" thickTop="1" thickBot="1" x14ac:dyDescent="0.3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6.5" thickTop="1" thickBot="1" x14ac:dyDescent="0.3"/>
    <row r="114" spans="2:15" ht="16.5" thickTop="1" thickBot="1" x14ac:dyDescent="0.3">
      <c r="B114" s="396" t="s">
        <v>92</v>
      </c>
      <c r="C114" s="403"/>
      <c r="D114" s="397"/>
      <c r="E114" s="111">
        <v>44788</v>
      </c>
      <c r="G114" s="396" t="s">
        <v>92</v>
      </c>
      <c r="H114" s="403"/>
      <c r="I114" s="397"/>
      <c r="J114" s="111">
        <v>44788</v>
      </c>
      <c r="L114" s="396" t="s">
        <v>92</v>
      </c>
      <c r="M114" s="403"/>
      <c r="N114" s="397"/>
      <c r="O114" s="111">
        <v>44788</v>
      </c>
    </row>
    <row r="115" spans="2:15" ht="16.5" thickTop="1" thickBot="1" x14ac:dyDescent="0.3">
      <c r="B115" s="400"/>
      <c r="C115" s="404"/>
      <c r="D115" s="401"/>
      <c r="E115" s="111">
        <v>45153</v>
      </c>
      <c r="G115" s="400"/>
      <c r="H115" s="404"/>
      <c r="I115" s="401"/>
      <c r="J115" s="111">
        <v>45184</v>
      </c>
      <c r="L115" s="400"/>
      <c r="M115" s="404"/>
      <c r="N115" s="401"/>
      <c r="O115" s="111">
        <v>45214</v>
      </c>
    </row>
    <row r="116" spans="2:15" ht="16.5" thickTop="1" thickBot="1" x14ac:dyDescent="0.3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6.5" thickTop="1" thickBot="1" x14ac:dyDescent="0.3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.75" thickTop="1" x14ac:dyDescent="0.25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25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25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25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.75" thickBot="1" x14ac:dyDescent="0.3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6.5" thickTop="1" thickBot="1" x14ac:dyDescent="0.3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.75" thickTop="1" x14ac:dyDescent="0.25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25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.75" thickBot="1" x14ac:dyDescent="0.3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.75" thickTop="1" x14ac:dyDescent="0.25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25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.75" thickBot="1" x14ac:dyDescent="0.3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6.5" thickTop="1" thickBot="1" x14ac:dyDescent="0.3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.75" thickTop="1" x14ac:dyDescent="0.25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25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25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25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25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25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.75" thickBot="1" x14ac:dyDescent="0.3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6.5" thickTop="1" thickBot="1" x14ac:dyDescent="0.3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6.5" thickTop="1" thickBot="1" x14ac:dyDescent="0.3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6.5" thickTop="1" thickBot="1" x14ac:dyDescent="0.3"/>
    <row r="141" spans="2:15" ht="16.5" thickTop="1" thickBot="1" x14ac:dyDescent="0.3">
      <c r="B141" s="396" t="s">
        <v>92</v>
      </c>
      <c r="C141" s="403"/>
      <c r="D141" s="397"/>
      <c r="E141" s="111">
        <v>44788</v>
      </c>
      <c r="G141" s="396" t="s">
        <v>92</v>
      </c>
      <c r="H141" s="403"/>
      <c r="I141" s="397"/>
      <c r="J141" s="111">
        <v>44788</v>
      </c>
      <c r="L141" s="396" t="s">
        <v>92</v>
      </c>
      <c r="M141" s="403"/>
      <c r="N141" s="397"/>
      <c r="O141" s="111">
        <v>44788</v>
      </c>
    </row>
    <row r="142" spans="2:15" ht="16.5" thickTop="1" thickBot="1" x14ac:dyDescent="0.3">
      <c r="B142" s="400"/>
      <c r="C142" s="404"/>
      <c r="D142" s="401"/>
      <c r="E142" s="111">
        <v>45245</v>
      </c>
      <c r="G142" s="400"/>
      <c r="H142" s="404"/>
      <c r="I142" s="401"/>
      <c r="J142" s="111">
        <v>45275</v>
      </c>
      <c r="L142" s="400"/>
      <c r="M142" s="404"/>
      <c r="N142" s="401"/>
      <c r="O142" s="111">
        <v>45306</v>
      </c>
    </row>
    <row r="143" spans="2:15" ht="16.5" thickTop="1" thickBot="1" x14ac:dyDescent="0.3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6.5" thickTop="1" thickBot="1" x14ac:dyDescent="0.3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.75" thickTop="1" x14ac:dyDescent="0.25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25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25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25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.75" thickBot="1" x14ac:dyDescent="0.3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6.5" thickTop="1" thickBot="1" x14ac:dyDescent="0.3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.75" thickTop="1" x14ac:dyDescent="0.25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25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.75" thickBot="1" x14ac:dyDescent="0.3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.75" thickTop="1" x14ac:dyDescent="0.25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25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.75" thickBot="1" x14ac:dyDescent="0.3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6.5" thickTop="1" thickBot="1" x14ac:dyDescent="0.3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.75" thickTop="1" x14ac:dyDescent="0.25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25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25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25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25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25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.75" thickBot="1" x14ac:dyDescent="0.3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6.5" thickTop="1" thickBot="1" x14ac:dyDescent="0.3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6.5" thickTop="1" thickBot="1" x14ac:dyDescent="0.3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6.5" thickTop="1" thickBot="1" x14ac:dyDescent="0.3"/>
    <row r="168" spans="2:15" ht="16.5" thickTop="1" thickBot="1" x14ac:dyDescent="0.3">
      <c r="B168" s="396" t="s">
        <v>92</v>
      </c>
      <c r="C168" s="403"/>
      <c r="D168" s="397"/>
      <c r="E168" s="111">
        <v>44788</v>
      </c>
      <c r="G168" s="396" t="s">
        <v>92</v>
      </c>
      <c r="H168" s="403"/>
      <c r="I168" s="397"/>
      <c r="J168" s="111">
        <v>44788</v>
      </c>
      <c r="L168" s="396" t="s">
        <v>92</v>
      </c>
      <c r="M168" s="403"/>
      <c r="N168" s="397"/>
      <c r="O168" s="111">
        <v>44788</v>
      </c>
    </row>
    <row r="169" spans="2:15" ht="16.5" thickTop="1" thickBot="1" x14ac:dyDescent="0.3">
      <c r="B169" s="400"/>
      <c r="C169" s="404"/>
      <c r="D169" s="401"/>
      <c r="E169" s="111">
        <v>45337</v>
      </c>
      <c r="G169" s="400"/>
      <c r="H169" s="404"/>
      <c r="I169" s="401"/>
      <c r="J169" s="111">
        <v>45366</v>
      </c>
      <c r="L169" s="400"/>
      <c r="M169" s="404"/>
      <c r="N169" s="401"/>
      <c r="O169" s="111">
        <v>45397</v>
      </c>
    </row>
    <row r="170" spans="2:15" ht="16.5" thickTop="1" thickBot="1" x14ac:dyDescent="0.3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6.5" thickTop="1" thickBot="1" x14ac:dyDescent="0.3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.75" thickTop="1" x14ac:dyDescent="0.25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25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25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25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.75" thickBot="1" x14ac:dyDescent="0.3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6.5" thickTop="1" thickBot="1" x14ac:dyDescent="0.3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.75" thickTop="1" x14ac:dyDescent="0.25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25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.75" thickBot="1" x14ac:dyDescent="0.3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.75" thickTop="1" x14ac:dyDescent="0.25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25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.75" thickBot="1" x14ac:dyDescent="0.3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6.5" thickTop="1" thickBot="1" x14ac:dyDescent="0.3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.75" thickTop="1" x14ac:dyDescent="0.25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25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25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25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25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25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.75" thickBot="1" x14ac:dyDescent="0.3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6.5" thickTop="1" thickBot="1" x14ac:dyDescent="0.3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6.5" thickTop="1" thickBot="1" x14ac:dyDescent="0.3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6.5" thickTop="1" thickBot="1" x14ac:dyDescent="0.3"/>
    <row r="195" spans="2:15" ht="16.5" thickTop="1" thickBot="1" x14ac:dyDescent="0.3">
      <c r="B195" s="396" t="s">
        <v>92</v>
      </c>
      <c r="C195" s="403"/>
      <c r="D195" s="397"/>
      <c r="E195" s="111">
        <v>44788</v>
      </c>
      <c r="G195" s="396" t="s">
        <v>92</v>
      </c>
      <c r="H195" s="403"/>
      <c r="I195" s="397"/>
      <c r="J195" s="111">
        <v>44788</v>
      </c>
      <c r="L195" s="396" t="s">
        <v>92</v>
      </c>
      <c r="M195" s="403"/>
      <c r="N195" s="397"/>
      <c r="O195" s="111">
        <v>44788</v>
      </c>
    </row>
    <row r="196" spans="2:15" ht="16.5" thickTop="1" thickBot="1" x14ac:dyDescent="0.3">
      <c r="B196" s="400"/>
      <c r="C196" s="404"/>
      <c r="D196" s="401"/>
      <c r="E196" s="111">
        <v>45427</v>
      </c>
      <c r="G196" s="400"/>
      <c r="H196" s="404"/>
      <c r="I196" s="401"/>
      <c r="J196" s="111">
        <v>45458</v>
      </c>
      <c r="L196" s="400"/>
      <c r="M196" s="404"/>
      <c r="N196" s="401"/>
      <c r="O196" s="111">
        <v>45488</v>
      </c>
    </row>
    <row r="197" spans="2:15" ht="16.5" thickTop="1" thickBot="1" x14ac:dyDescent="0.3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6.5" thickTop="1" thickBot="1" x14ac:dyDescent="0.3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.75" thickTop="1" x14ac:dyDescent="0.25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25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25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25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.75" thickBot="1" x14ac:dyDescent="0.3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6.5" thickTop="1" thickBot="1" x14ac:dyDescent="0.3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.75" thickTop="1" x14ac:dyDescent="0.25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25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.75" thickBot="1" x14ac:dyDescent="0.3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.75" thickTop="1" x14ac:dyDescent="0.25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25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.75" thickBot="1" x14ac:dyDescent="0.3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6.5" thickTop="1" thickBot="1" x14ac:dyDescent="0.3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.75" thickTop="1" x14ac:dyDescent="0.25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25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25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25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25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25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.75" thickBot="1" x14ac:dyDescent="0.3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6.5" thickTop="1" thickBot="1" x14ac:dyDescent="0.3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6.5" thickTop="1" thickBot="1" x14ac:dyDescent="0.3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6.5" thickTop="1" thickBot="1" x14ac:dyDescent="0.3"/>
    <row r="222" spans="2:15" ht="16.5" thickTop="1" thickBot="1" x14ac:dyDescent="0.3">
      <c r="B222" s="396" t="s">
        <v>92</v>
      </c>
      <c r="C222" s="403"/>
      <c r="D222" s="397"/>
      <c r="E222" s="111">
        <v>44788</v>
      </c>
      <c r="G222" s="396" t="s">
        <v>92</v>
      </c>
      <c r="H222" s="403"/>
      <c r="I222" s="397"/>
      <c r="J222" s="111">
        <v>44788</v>
      </c>
      <c r="L222" s="396" t="s">
        <v>92</v>
      </c>
      <c r="M222" s="403"/>
      <c r="N222" s="397"/>
      <c r="O222" s="111">
        <v>44788</v>
      </c>
    </row>
    <row r="223" spans="2:15" ht="16.5" thickTop="1" thickBot="1" x14ac:dyDescent="0.3">
      <c r="B223" s="400"/>
      <c r="C223" s="404"/>
      <c r="D223" s="401"/>
      <c r="E223" s="111">
        <v>45519</v>
      </c>
      <c r="G223" s="400"/>
      <c r="H223" s="404"/>
      <c r="I223" s="401"/>
      <c r="J223" s="111">
        <v>45550</v>
      </c>
      <c r="L223" s="400"/>
      <c r="M223" s="404"/>
      <c r="N223" s="401"/>
      <c r="O223" s="111">
        <v>45580</v>
      </c>
    </row>
    <row r="224" spans="2:15" ht="16.5" thickTop="1" thickBot="1" x14ac:dyDescent="0.3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6.5" thickTop="1" thickBot="1" x14ac:dyDescent="0.3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.75" thickTop="1" x14ac:dyDescent="0.25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25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25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25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.75" thickBot="1" x14ac:dyDescent="0.3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6.5" thickTop="1" thickBot="1" x14ac:dyDescent="0.3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.75" thickTop="1" x14ac:dyDescent="0.25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25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.75" thickBot="1" x14ac:dyDescent="0.3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.75" thickTop="1" x14ac:dyDescent="0.25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25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.75" thickBot="1" x14ac:dyDescent="0.3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6.5" thickTop="1" thickBot="1" x14ac:dyDescent="0.3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.75" thickTop="1" x14ac:dyDescent="0.25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25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25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25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25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25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.75" thickBot="1" x14ac:dyDescent="0.3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6.5" thickTop="1" thickBot="1" x14ac:dyDescent="0.3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6.5" thickTop="1" thickBot="1" x14ac:dyDescent="0.3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6.5" thickTop="1" thickBot="1" x14ac:dyDescent="0.3"/>
    <row r="249" spans="2:15" ht="16.5" thickTop="1" thickBot="1" x14ac:dyDescent="0.3">
      <c r="B249" s="396" t="s">
        <v>92</v>
      </c>
      <c r="C249" s="403"/>
      <c r="D249" s="397"/>
      <c r="E249" s="111">
        <v>44788</v>
      </c>
      <c r="G249" s="396" t="s">
        <v>92</v>
      </c>
      <c r="H249" s="403"/>
      <c r="I249" s="397"/>
      <c r="J249" s="111">
        <v>44788</v>
      </c>
      <c r="L249" s="396" t="s">
        <v>92</v>
      </c>
      <c r="M249" s="403"/>
      <c r="N249" s="397"/>
      <c r="O249" s="111">
        <v>44788</v>
      </c>
    </row>
    <row r="250" spans="2:15" ht="16.5" thickTop="1" thickBot="1" x14ac:dyDescent="0.3">
      <c r="B250" s="400"/>
      <c r="C250" s="404"/>
      <c r="D250" s="401"/>
      <c r="E250" s="111">
        <v>45611</v>
      </c>
      <c r="G250" s="400"/>
      <c r="H250" s="404"/>
      <c r="I250" s="401"/>
      <c r="J250" s="111">
        <v>45656</v>
      </c>
      <c r="L250" s="400"/>
      <c r="M250" s="404"/>
      <c r="N250" s="401"/>
      <c r="O250" s="111">
        <v>45672</v>
      </c>
    </row>
    <row r="251" spans="2:15" ht="16.5" thickTop="1" thickBot="1" x14ac:dyDescent="0.3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6.5" thickTop="1" thickBot="1" x14ac:dyDescent="0.3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.75" thickTop="1" x14ac:dyDescent="0.25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25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25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25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.75" thickBot="1" x14ac:dyDescent="0.3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6.5" thickTop="1" thickBot="1" x14ac:dyDescent="0.3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.75" thickTop="1" x14ac:dyDescent="0.25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25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.75" thickBot="1" x14ac:dyDescent="0.3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.75" thickTop="1" x14ac:dyDescent="0.25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25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.75" thickBot="1" x14ac:dyDescent="0.3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6.5" thickTop="1" thickBot="1" x14ac:dyDescent="0.3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.75" thickTop="1" x14ac:dyDescent="0.25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25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25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25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25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25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.75" thickBot="1" x14ac:dyDescent="0.3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6.5" thickTop="1" thickBot="1" x14ac:dyDescent="0.3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6.5" thickTop="1" thickBot="1" x14ac:dyDescent="0.3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6.5" thickTop="1" thickBot="1" x14ac:dyDescent="0.3"/>
    <row r="276" spans="2:15" ht="16.5" thickTop="1" thickBot="1" x14ac:dyDescent="0.3">
      <c r="B276" s="396" t="s">
        <v>92</v>
      </c>
      <c r="C276" s="403"/>
      <c r="D276" s="397"/>
      <c r="E276" s="111">
        <v>44788</v>
      </c>
      <c r="G276" s="396" t="s">
        <v>92</v>
      </c>
      <c r="H276" s="403"/>
      <c r="I276" s="397"/>
      <c r="J276" s="111">
        <v>44788</v>
      </c>
      <c r="L276" s="396" t="s">
        <v>92</v>
      </c>
      <c r="M276" s="403"/>
      <c r="N276" s="397"/>
      <c r="O276" s="111">
        <v>44788</v>
      </c>
    </row>
    <row r="277" spans="2:15" ht="16.5" thickTop="1" thickBot="1" x14ac:dyDescent="0.3">
      <c r="B277" s="400"/>
      <c r="C277" s="404"/>
      <c r="D277" s="401"/>
      <c r="E277" s="111">
        <v>45703</v>
      </c>
      <c r="G277" s="400"/>
      <c r="H277" s="404"/>
      <c r="I277" s="401"/>
      <c r="J277" s="111">
        <v>45732</v>
      </c>
      <c r="L277" s="400"/>
      <c r="M277" s="404"/>
      <c r="N277" s="401"/>
      <c r="O277" s="111">
        <v>45761</v>
      </c>
    </row>
    <row r="278" spans="2:15" ht="16.5" thickTop="1" thickBot="1" x14ac:dyDescent="0.3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6.5" thickTop="1" thickBot="1" x14ac:dyDescent="0.3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.75" thickTop="1" x14ac:dyDescent="0.25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25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25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25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.75" thickBot="1" x14ac:dyDescent="0.3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6.5" thickTop="1" thickBot="1" x14ac:dyDescent="0.3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.75" thickTop="1" x14ac:dyDescent="0.25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25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.75" thickBot="1" x14ac:dyDescent="0.3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.75" thickTop="1" x14ac:dyDescent="0.25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25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.75" thickBot="1" x14ac:dyDescent="0.3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6.5" thickTop="1" thickBot="1" x14ac:dyDescent="0.3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.75" thickTop="1" x14ac:dyDescent="0.25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25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25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25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25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25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.75" thickBot="1" x14ac:dyDescent="0.3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6.5" thickTop="1" thickBot="1" x14ac:dyDescent="0.3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6.5" thickTop="1" thickBot="1" x14ac:dyDescent="0.3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6.5" thickTop="1" thickBot="1" x14ac:dyDescent="0.3"/>
    <row r="303" spans="2:15" ht="16.5" thickTop="1" thickBot="1" x14ac:dyDescent="0.3">
      <c r="B303" s="396" t="s">
        <v>92</v>
      </c>
      <c r="C303" s="403"/>
      <c r="D303" s="397"/>
      <c r="E303" s="111">
        <v>44788</v>
      </c>
      <c r="G303" s="396" t="s">
        <v>92</v>
      </c>
      <c r="H303" s="403"/>
      <c r="I303" s="397"/>
      <c r="J303" s="111">
        <v>44788</v>
      </c>
    </row>
    <row r="304" spans="2:15" ht="16.5" thickTop="1" thickBot="1" x14ac:dyDescent="0.3">
      <c r="B304" s="400"/>
      <c r="C304" s="404"/>
      <c r="D304" s="401"/>
      <c r="E304" s="111">
        <v>45791</v>
      </c>
      <c r="G304" s="400"/>
      <c r="H304" s="404"/>
      <c r="I304" s="401"/>
      <c r="J304" s="111">
        <v>45822</v>
      </c>
    </row>
    <row r="305" spans="2:10" ht="16.5" thickTop="1" thickBot="1" x14ac:dyDescent="0.3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6.5" thickTop="1" thickBot="1" x14ac:dyDescent="0.3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.75" thickTop="1" x14ac:dyDescent="0.25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25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25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25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.75" thickBot="1" x14ac:dyDescent="0.3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6.5" thickTop="1" thickBot="1" x14ac:dyDescent="0.3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.75" thickTop="1" x14ac:dyDescent="0.25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25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.75" thickBot="1" x14ac:dyDescent="0.3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.75" thickTop="1" x14ac:dyDescent="0.25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25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.75" thickBot="1" x14ac:dyDescent="0.3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6.5" thickTop="1" thickBot="1" x14ac:dyDescent="0.3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.75" thickTop="1" x14ac:dyDescent="0.25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25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25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25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25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25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.75" thickBot="1" x14ac:dyDescent="0.3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6.5" thickTop="1" thickBot="1" x14ac:dyDescent="0.3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6.5" thickTop="1" thickBot="1" x14ac:dyDescent="0.3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.75" thickTop="1" x14ac:dyDescent="0.25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10.5703125" bestFit="1" customWidth="1"/>
    <col min="5" max="5" width="11.28515625" style="221" customWidth="1"/>
    <col min="6" max="6" width="8.28515625" bestFit="1" customWidth="1"/>
    <col min="7" max="7" width="9" style="221" bestFit="1" customWidth="1"/>
    <col min="8" max="8" width="8" style="221" bestFit="1" customWidth="1"/>
    <col min="9" max="9" width="8.28515625" style="221" bestFit="1" customWidth="1"/>
    <col min="10" max="10" width="9.85546875" style="221" bestFit="1" customWidth="1"/>
    <col min="11" max="11" width="10" style="221" bestFit="1" customWidth="1"/>
    <col min="12" max="12" width="10.7109375" style="221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280</v>
      </c>
      <c r="J3" s="132" t="s">
        <v>178</v>
      </c>
      <c r="K3" s="151">
        <f>G3+I3</f>
        <v>2280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25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25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1166.6899999999998</v>
      </c>
      <c r="O8" s="110">
        <f t="shared" ref="O8" si="2">E8-N8</f>
        <v>833.31000000000017</v>
      </c>
      <c r="P8" s="110">
        <f>SUMIFS(PAGOS!$H$3:$H$1048576,PAGOS!$A$3:$A$1048576,"&lt;&gt;INGRESO*",PAGOS!$A$3:$A$1048576,"&lt;&gt;EGRESO*",PAGOS!$D$3:$D$1048576,+MID('17'!B8,6,3)*1)</f>
        <v>280</v>
      </c>
      <c r="Q8" s="110">
        <f t="shared" ref="Q8" si="3">K8-P8</f>
        <v>200</v>
      </c>
    </row>
    <row r="13" spans="1:17" x14ac:dyDescent="0.25">
      <c r="E13"/>
      <c r="I13"/>
    </row>
    <row r="14" spans="1:17" x14ac:dyDescent="0.25">
      <c r="E14"/>
      <c r="I14"/>
    </row>
    <row r="22" ht="15.6" customHeight="1" x14ac:dyDescent="0.25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10.5703125" bestFit="1" customWidth="1"/>
    <col min="5" max="5" width="9.5703125" style="159" bestFit="1" customWidth="1"/>
    <col min="6" max="6" width="8.42578125" style="221" bestFit="1" customWidth="1"/>
    <col min="7" max="7" width="8" style="222" bestFit="1" customWidth="1"/>
    <col min="8" max="9" width="8.28515625" style="221" bestFit="1" customWidth="1"/>
    <col min="10" max="10" width="8.7109375" style="221" bestFit="1" customWidth="1"/>
    <col min="11" max="11" width="10.28515625" style="221" bestFit="1" customWidth="1"/>
    <col min="12" max="12" width="10.7109375" style="221" bestFit="1" customWidth="1"/>
    <col min="14" max="17" width="11.7109375" bestFit="1" customWidth="1"/>
  </cols>
  <sheetData>
    <row r="1" spans="1:17" x14ac:dyDescent="0.25">
      <c r="B1" s="10"/>
      <c r="E1"/>
      <c r="F1"/>
      <c r="G1"/>
      <c r="H1"/>
      <c r="I1"/>
      <c r="J1"/>
      <c r="K1"/>
      <c r="L1"/>
    </row>
    <row r="2" spans="1:17" x14ac:dyDescent="0.25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28</v>
      </c>
      <c r="J3" s="132" t="s">
        <v>178</v>
      </c>
      <c r="K3" s="151">
        <f>G3+I3</f>
        <v>1328</v>
      </c>
      <c r="L3"/>
    </row>
    <row r="4" spans="1:17" x14ac:dyDescent="0.25">
      <c r="B4" s="10"/>
      <c r="E4"/>
      <c r="F4"/>
      <c r="G4"/>
      <c r="H4"/>
      <c r="I4"/>
      <c r="J4"/>
      <c r="K4"/>
      <c r="L4"/>
    </row>
    <row r="5" spans="1:17" x14ac:dyDescent="0.25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25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25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25">
      <c r="A10">
        <v>4</v>
      </c>
      <c r="B10" t="s">
        <v>556</v>
      </c>
      <c r="C10" t="s">
        <v>340</v>
      </c>
      <c r="D10" s="24">
        <v>46008</v>
      </c>
      <c r="E10" s="159">
        <v>700</v>
      </c>
      <c r="F10" s="221">
        <v>7</v>
      </c>
      <c r="G10" s="222">
        <v>100</v>
      </c>
      <c r="H10" s="221">
        <v>14</v>
      </c>
      <c r="I10" s="221">
        <v>114</v>
      </c>
      <c r="J10" s="221">
        <v>700</v>
      </c>
      <c r="K10" s="221">
        <v>98</v>
      </c>
      <c r="L10" s="221">
        <v>798</v>
      </c>
    </row>
    <row r="13" spans="1:17" x14ac:dyDescent="0.25">
      <c r="I13"/>
    </row>
    <row r="14" spans="1:17" x14ac:dyDescent="0.25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12" sqref="M12"/>
    </sheetView>
  </sheetViews>
  <sheetFormatPr baseColWidth="10" defaultRowHeight="15" x14ac:dyDescent="0.25"/>
  <cols>
    <col min="1" max="1" width="6" customWidth="1"/>
    <col min="2" max="2" width="14.140625" bestFit="1" customWidth="1"/>
    <col min="3" max="3" width="34.28515625" bestFit="1" customWidth="1"/>
    <col min="4" max="4" width="10.5703125" bestFit="1" customWidth="1"/>
    <col min="5" max="5" width="9.85546875" style="221" bestFit="1" customWidth="1"/>
    <col min="6" max="6" width="8.28515625" bestFit="1" customWidth="1"/>
    <col min="7" max="7" width="9" style="221" bestFit="1" customWidth="1"/>
    <col min="8" max="8" width="8.140625" style="221" bestFit="1" customWidth="1"/>
    <col min="9" max="9" width="8.28515625" style="221" bestFit="1" customWidth="1"/>
    <col min="10" max="10" width="9.85546875" style="221" bestFit="1" customWidth="1"/>
    <col min="11" max="11" width="10.140625" style="221" bestFit="1" customWidth="1"/>
    <col min="12" max="12" width="10.7109375" style="221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25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25">
      <c r="E12"/>
      <c r="I12"/>
    </row>
    <row r="13" spans="1:17" x14ac:dyDescent="0.25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5" x14ac:dyDescent="0.25"/>
  <sheetData>
    <row r="1" spans="1:17" x14ac:dyDescent="0.25">
      <c r="B1" s="10"/>
    </row>
    <row r="2" spans="1:17" x14ac:dyDescent="0.25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25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25">
      <c r="B4" s="10"/>
    </row>
    <row r="5" spans="1:17" x14ac:dyDescent="0.25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25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31" t="s">
        <v>141</v>
      </c>
    </row>
    <row r="3" spans="2:6" x14ac:dyDescent="0.25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25">
      <c r="B4" s="132" t="s">
        <v>144</v>
      </c>
      <c r="C4" s="135" t="s">
        <v>524</v>
      </c>
      <c r="D4" s="132" t="s">
        <v>145</v>
      </c>
      <c r="E4" s="136">
        <f>C6*E3</f>
        <v>6</v>
      </c>
      <c r="F4" s="137"/>
    </row>
    <row r="5" spans="2:6" x14ac:dyDescent="0.25">
      <c r="B5" s="132" t="s">
        <v>170</v>
      </c>
      <c r="C5" s="295">
        <v>103</v>
      </c>
      <c r="D5" s="132" t="s">
        <v>147</v>
      </c>
      <c r="E5" s="138">
        <f>C6/C7</f>
        <v>100</v>
      </c>
      <c r="F5" s="139"/>
    </row>
    <row r="6" spans="2:6" x14ac:dyDescent="0.25">
      <c r="B6" s="132" t="s">
        <v>146</v>
      </c>
      <c r="C6" s="145">
        <v>300</v>
      </c>
      <c r="D6" s="132" t="s">
        <v>149</v>
      </c>
      <c r="E6" s="141">
        <f>E4+E5</f>
        <v>106</v>
      </c>
      <c r="F6" s="142"/>
    </row>
    <row r="7" spans="2:6" x14ac:dyDescent="0.25">
      <c r="B7" s="132" t="s">
        <v>148</v>
      </c>
      <c r="C7" s="140">
        <v>3</v>
      </c>
      <c r="D7" s="132" t="s">
        <v>150</v>
      </c>
      <c r="E7" s="146">
        <f>(E6)*C7</f>
        <v>318</v>
      </c>
      <c r="F7" s="110"/>
    </row>
    <row r="8" spans="2:6" x14ac:dyDescent="0.25">
      <c r="B8" s="5"/>
      <c r="C8" s="154"/>
      <c r="D8" s="5"/>
      <c r="E8" s="155"/>
      <c r="F8" s="110"/>
    </row>
    <row r="9" spans="2:6" x14ac:dyDescent="0.25">
      <c r="B9" s="132" t="s">
        <v>189</v>
      </c>
      <c r="C9" s="156" t="s">
        <v>565</v>
      </c>
      <c r="D9" s="157"/>
      <c r="E9" s="157"/>
      <c r="F9" s="158"/>
    </row>
    <row r="11" spans="2:6" x14ac:dyDescent="0.25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25">
      <c r="C21" t="s">
        <v>171</v>
      </c>
      <c r="E21" t="s">
        <v>171</v>
      </c>
    </row>
    <row r="22" spans="3:5" x14ac:dyDescent="0.25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4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31" t="s">
        <v>141</v>
      </c>
    </row>
    <row r="3" spans="2:6" x14ac:dyDescent="0.25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25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25">
      <c r="B5" s="132" t="s">
        <v>170</v>
      </c>
      <c r="C5" s="144">
        <v>104</v>
      </c>
      <c r="D5" s="132" t="s">
        <v>559</v>
      </c>
      <c r="E5" s="138">
        <f>+SUM(E12:E1048576)</f>
        <v>0</v>
      </c>
      <c r="F5" s="139"/>
    </row>
    <row r="6" spans="2:6" x14ac:dyDescent="0.25">
      <c r="B6" s="132" t="s">
        <v>146</v>
      </c>
      <c r="C6" s="145">
        <v>50</v>
      </c>
      <c r="D6" s="132" t="s">
        <v>149</v>
      </c>
      <c r="E6" s="138">
        <f>C6*((E3*(1+E3)^C7)/((1+E3)^C7-1))</f>
        <v>10.60791970521611</v>
      </c>
      <c r="F6" s="142"/>
    </row>
    <row r="7" spans="2:6" x14ac:dyDescent="0.25">
      <c r="B7" s="132" t="s">
        <v>148</v>
      </c>
      <c r="C7" s="140">
        <v>5</v>
      </c>
      <c r="D7" s="132" t="s">
        <v>150</v>
      </c>
      <c r="E7" s="146">
        <f>+SUM(C12:C1048576)</f>
        <v>0</v>
      </c>
      <c r="F7" s="110"/>
    </row>
    <row r="8" spans="2:6" x14ac:dyDescent="0.25">
      <c r="B8" s="5"/>
      <c r="C8" s="154"/>
      <c r="D8" s="5"/>
      <c r="E8" s="155"/>
      <c r="F8" s="110"/>
    </row>
    <row r="9" spans="2:6" x14ac:dyDescent="0.25">
      <c r="B9" s="132" t="s">
        <v>189</v>
      </c>
      <c r="C9" s="156" t="s">
        <v>567</v>
      </c>
      <c r="D9" s="157"/>
      <c r="E9" s="157"/>
      <c r="F9" s="158"/>
    </row>
    <row r="11" spans="2:6" x14ac:dyDescent="0.25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3" spans="3:5" x14ac:dyDescent="0.25">
      <c r="C23" t="s">
        <v>171</v>
      </c>
      <c r="E23" t="s">
        <v>171</v>
      </c>
    </row>
    <row r="24" spans="3:5" x14ac:dyDescent="0.25">
      <c r="C24" t="s">
        <v>172</v>
      </c>
      <c r="E24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4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31" t="s">
        <v>141</v>
      </c>
    </row>
    <row r="3" spans="2:6" x14ac:dyDescent="0.25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25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25">
      <c r="B5" s="132" t="s">
        <v>170</v>
      </c>
      <c r="C5" s="295">
        <v>105</v>
      </c>
      <c r="D5" s="132" t="s">
        <v>559</v>
      </c>
      <c r="E5" s="138">
        <f>+SUM(E12:E1048576)</f>
        <v>0</v>
      </c>
      <c r="F5" s="139"/>
    </row>
    <row r="6" spans="2:6" x14ac:dyDescent="0.25">
      <c r="B6" s="132" t="s">
        <v>146</v>
      </c>
      <c r="C6" s="145">
        <v>50</v>
      </c>
      <c r="D6" s="132" t="s">
        <v>560</v>
      </c>
      <c r="E6" s="138">
        <f>+C6/C7</f>
        <v>10</v>
      </c>
      <c r="F6" s="142"/>
    </row>
    <row r="7" spans="2:6" x14ac:dyDescent="0.25">
      <c r="B7" s="132" t="s">
        <v>148</v>
      </c>
      <c r="C7" s="140">
        <v>5</v>
      </c>
      <c r="D7" s="132" t="s">
        <v>150</v>
      </c>
      <c r="E7" s="146">
        <f>+SUM(C12:C1048576)</f>
        <v>0</v>
      </c>
      <c r="F7" s="110"/>
    </row>
    <row r="8" spans="2:6" x14ac:dyDescent="0.25">
      <c r="B8" s="5"/>
      <c r="C8" s="154"/>
      <c r="D8" s="5"/>
      <c r="E8" s="155"/>
      <c r="F8" s="110"/>
    </row>
    <row r="9" spans="2:6" x14ac:dyDescent="0.25">
      <c r="B9" s="132" t="s">
        <v>189</v>
      </c>
      <c r="C9" s="156" t="s">
        <v>568</v>
      </c>
      <c r="D9" s="157"/>
      <c r="E9" s="157"/>
      <c r="F9" s="158"/>
    </row>
    <row r="11" spans="2:6" x14ac:dyDescent="0.25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3" spans="3:5" x14ac:dyDescent="0.25">
      <c r="C23" t="s">
        <v>171</v>
      </c>
      <c r="E23" t="s">
        <v>171</v>
      </c>
    </row>
    <row r="24" spans="3:5" x14ac:dyDescent="0.25">
      <c r="C24" t="s">
        <v>172</v>
      </c>
      <c r="E24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703125" defaultRowHeight="15" x14ac:dyDescent="0.25"/>
  <cols>
    <col min="2" max="2" width="19.28515625" bestFit="1" customWidth="1"/>
  </cols>
  <sheetData>
    <row r="1" spans="1:5" x14ac:dyDescent="0.25">
      <c r="A1" t="s">
        <v>61</v>
      </c>
      <c r="B1">
        <v>284</v>
      </c>
      <c r="C1" s="24">
        <v>45184</v>
      </c>
      <c r="E1" t="s">
        <v>62</v>
      </c>
    </row>
    <row r="2" spans="1:5" x14ac:dyDescent="0.25">
      <c r="A2" t="s">
        <v>63</v>
      </c>
      <c r="B2">
        <v>40</v>
      </c>
      <c r="C2" s="24">
        <v>45184</v>
      </c>
      <c r="E2" t="s">
        <v>62</v>
      </c>
    </row>
    <row r="4" spans="1:5" x14ac:dyDescent="0.25">
      <c r="A4" s="25" t="s">
        <v>48</v>
      </c>
      <c r="B4" s="25" t="s">
        <v>64</v>
      </c>
    </row>
    <row r="5" spans="1:5" x14ac:dyDescent="0.25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N13" sqref="N13"/>
    </sheetView>
  </sheetViews>
  <sheetFormatPr baseColWidth="10" defaultColWidth="11.5703125" defaultRowHeight="15" x14ac:dyDescent="0.25"/>
  <cols>
    <col min="1" max="1" width="5" bestFit="1" customWidth="1"/>
    <col min="2" max="2" width="9.7109375" bestFit="1" customWidth="1"/>
    <col min="3" max="3" width="17.7109375" customWidth="1"/>
    <col min="4" max="4" width="14.5703125" bestFit="1" customWidth="1"/>
    <col min="5" max="5" width="11" style="159" bestFit="1" customWidth="1"/>
    <col min="6" max="6" width="11.140625" customWidth="1"/>
    <col min="7" max="8" width="11" style="159" bestFit="1" customWidth="1"/>
    <col min="9" max="9" width="11" style="160" bestFit="1" customWidth="1"/>
    <col min="10" max="11" width="15.42578125" style="159" customWidth="1"/>
    <col min="12" max="12" width="13.5703125" style="159" bestFit="1" customWidth="1"/>
    <col min="14" max="14" width="11.28515625" bestFit="1" customWidth="1"/>
    <col min="15" max="15" width="8.140625" bestFit="1" customWidth="1"/>
    <col min="16" max="16" width="9.85546875" bestFit="1" customWidth="1"/>
    <col min="17" max="17" width="7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25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25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25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25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25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25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25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L10" sqref="L10"/>
    </sheetView>
  </sheetViews>
  <sheetFormatPr baseColWidth="10" defaultColWidth="11.5703125" defaultRowHeight="15" x14ac:dyDescent="0.25"/>
  <cols>
    <col min="1" max="1" width="6.42578125" customWidth="1"/>
    <col min="2" max="2" width="9.7109375" bestFit="1" customWidth="1"/>
    <col min="3" max="3" width="20.285156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25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25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25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25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25">
      <c r="I11"/>
    </row>
    <row r="12" spans="1:17" x14ac:dyDescent="0.25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9.7109375" bestFit="1" customWidth="1"/>
    <col min="3" max="3" width="16.28515625" customWidth="1"/>
    <col min="4" max="6" width="11.7109375" bestFit="1" customWidth="1"/>
    <col min="7" max="8" width="11.7109375" style="159" bestFit="1" customWidth="1"/>
    <col min="9" max="9" width="8.28515625" style="160" customWidth="1"/>
    <col min="10" max="10" width="11.28515625" style="159" customWidth="1"/>
    <col min="11" max="12" width="11.7109375" style="159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472</v>
      </c>
      <c r="J3" s="132" t="s">
        <v>178</v>
      </c>
      <c r="K3" s="151">
        <f>G3+I3</f>
        <v>4272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25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25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25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25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25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25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700</v>
      </c>
      <c r="O13" s="110">
        <f t="shared" ref="O13" si="2">E13-N13</f>
        <v>500</v>
      </c>
      <c r="P13" s="110">
        <f>SUMIFS(PAGOS!$H$3:$H$1048576,PAGOS!$A$3:$A$1048576,"&lt;&gt;INGRESO*",PAGOS!$A$3:$A$1048576,"&lt;&gt;EGRESO*",PAGOS!$D$3:$D$1048576,+MID('05'!B13,6,3)*1)</f>
        <v>168</v>
      </c>
      <c r="Q13" s="110">
        <f t="shared" ref="Q13" si="3">K13-P13</f>
        <v>120</v>
      </c>
    </row>
    <row r="14" spans="1:17" x14ac:dyDescent="0.25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25">
      <c r="I15" s="159"/>
    </row>
    <row r="16" spans="1:17" x14ac:dyDescent="0.25">
      <c r="I16" s="159"/>
    </row>
    <row r="17" spans="9:9" x14ac:dyDescent="0.25">
      <c r="I17" s="159"/>
    </row>
    <row r="21" spans="9:9" x14ac:dyDescent="0.25">
      <c r="I21" s="159"/>
    </row>
    <row r="22" spans="9:9" x14ac:dyDescent="0.25">
      <c r="I22" s="159"/>
    </row>
    <row r="33" spans="9:9" x14ac:dyDescent="0.25">
      <c r="I33"/>
    </row>
    <row r="34" spans="9:9" x14ac:dyDescent="0.25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19.85546875" customWidth="1"/>
    <col min="4" max="4" width="10.5703125" bestFit="1" customWidth="1"/>
    <col min="5" max="5" width="11" style="159" customWidth="1"/>
    <col min="6" max="6" width="9.28515625" bestFit="1" customWidth="1"/>
    <col min="7" max="7" width="9.85546875" style="159" bestFit="1" customWidth="1"/>
    <col min="8" max="8" width="8" style="159" bestFit="1" customWidth="1"/>
    <col min="9" max="9" width="9.85546875" style="160" bestFit="1" customWidth="1"/>
    <col min="10" max="10" width="13.7109375" style="159" bestFit="1" customWidth="1"/>
    <col min="11" max="11" width="11.28515625" style="159" bestFit="1" customWidth="1"/>
    <col min="12" max="12" width="11.7109375" style="159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25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25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25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25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25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25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25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25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25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25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25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25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5" width="11.140625" bestFit="1" customWidth="1"/>
    <col min="6" max="6" width="9.28515625" bestFit="1" customWidth="1"/>
    <col min="7" max="7" width="9" style="159" bestFit="1" customWidth="1"/>
    <col min="8" max="8" width="7.85546875" style="159" bestFit="1" customWidth="1"/>
    <col min="9" max="9" width="9.140625" style="160" customWidth="1"/>
    <col min="10" max="10" width="8.42578125" style="159" bestFit="1" customWidth="1"/>
    <col min="11" max="12" width="11.28515625" style="159" bestFit="1" customWidth="1"/>
    <col min="14" max="17" width="11.14062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25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25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25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25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25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25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25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25">
      <c r="I16" s="159"/>
    </row>
    <row r="17" spans="9:9" x14ac:dyDescent="0.25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2" style="10" bestFit="1" customWidth="1"/>
    <col min="3" max="3" width="19.42578125" customWidth="1"/>
    <col min="4" max="4" width="11.7109375" bestFit="1" customWidth="1"/>
    <col min="5" max="5" width="11.7109375" customWidth="1"/>
    <col min="6" max="8" width="11.7109375" bestFit="1" customWidth="1"/>
    <col min="9" max="9" width="8.28515625" style="130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3636.4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25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25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25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25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25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25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25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25">
      <c r="A15">
        <v>9</v>
      </c>
      <c r="B15" s="10" t="s">
        <v>552</v>
      </c>
      <c r="C15" t="s">
        <v>17</v>
      </c>
      <c r="D15" s="24">
        <v>46008</v>
      </c>
      <c r="E15">
        <v>500</v>
      </c>
      <c r="F15">
        <v>5</v>
      </c>
      <c r="G15">
        <v>100</v>
      </c>
      <c r="H15">
        <v>10</v>
      </c>
      <c r="I15" s="130">
        <v>110</v>
      </c>
      <c r="J15">
        <v>500</v>
      </c>
      <c r="K15">
        <v>50</v>
      </c>
      <c r="L15">
        <v>550</v>
      </c>
    </row>
    <row r="16" spans="1:17" x14ac:dyDescent="0.25">
      <c r="I16"/>
    </row>
    <row r="17" spans="9:9" x14ac:dyDescent="0.25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1.5703125" style="10" bestFit="1" customWidth="1"/>
    <col min="3" max="3" width="22.7109375" customWidth="1"/>
    <col min="4" max="4" width="10.5703125" bestFit="1" customWidth="1"/>
    <col min="5" max="5" width="10.85546875" customWidth="1"/>
    <col min="6" max="6" width="11.7109375" bestFit="1" customWidth="1"/>
    <col min="7" max="7" width="8.42578125" bestFit="1" customWidth="1"/>
    <col min="8" max="8" width="7.7109375" bestFit="1" customWidth="1"/>
    <col min="9" max="9" width="8.42578125" style="129" customWidth="1"/>
    <col min="10" max="10" width="13.28515625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56</v>
      </c>
      <c r="J3" s="132" t="s">
        <v>178</v>
      </c>
      <c r="K3" s="151">
        <f>G3+I3</f>
        <v>806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25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25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25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25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100</v>
      </c>
      <c r="O11" s="110">
        <f>E11-N11</f>
        <v>50</v>
      </c>
      <c r="P11" s="110">
        <f>SUMIFS(PAGOS!$H$3:$H$1048576,PAGOS!$A$3:$A$1048576,"&lt;&gt;INGRESO*",PAGOS!$A$3:$A$1048576,"&lt;&gt;EGRESO*",PAGOS!$D$3:$D$1048576,+MID('10'!B11,6,3)*1)</f>
        <v>6</v>
      </c>
      <c r="Q11" s="110">
        <f>K11-P11</f>
        <v>3</v>
      </c>
    </row>
    <row r="14" spans="1:17" x14ac:dyDescent="0.25">
      <c r="I14"/>
    </row>
    <row r="15" spans="1:17" x14ac:dyDescent="0.25">
      <c r="I15"/>
    </row>
    <row r="16" spans="1:17" x14ac:dyDescent="0.25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4" width="10.5703125" bestFit="1" customWidth="1"/>
    <col min="5" max="5" width="10.5703125" customWidth="1"/>
    <col min="6" max="6" width="9.28515625" bestFit="1" customWidth="1"/>
    <col min="7" max="7" width="9.28515625" style="159" bestFit="1" customWidth="1"/>
    <col min="8" max="8" width="7.7109375" style="159" bestFit="1" customWidth="1"/>
    <col min="9" max="9" width="9.85546875" style="160" customWidth="1"/>
    <col min="10" max="10" width="13.5703125" style="159" bestFit="1" customWidth="1"/>
    <col min="11" max="12" width="11.7109375" style="159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100</v>
      </c>
      <c r="J3" s="132" t="s">
        <v>178</v>
      </c>
      <c r="K3" s="151">
        <f>G3+I3</f>
        <v>1700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25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25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25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25">
      <c r="A11" s="45">
        <v>5</v>
      </c>
      <c r="B11" s="39" t="s">
        <v>535</v>
      </c>
      <c r="C11" s="45" t="s">
        <v>19</v>
      </c>
      <c r="D11" s="41">
        <v>45976</v>
      </c>
      <c r="E11" s="45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33.33</v>
      </c>
      <c r="O11" s="110">
        <f>E11-N11</f>
        <v>166.67000000000002</v>
      </c>
      <c r="P11" s="110">
        <f>SUMIFS(PAGOS!$H$3:$H$1048576,PAGOS!$A$3:$A$1048576,"&lt;&gt;INGRESO*",PAGOS!$A$3:$A$1048576,"&lt;&gt;EGRESO*",PAGOS!$D$3:$D$1048576,+MID('11'!B11,6,3)*1)</f>
        <v>4</v>
      </c>
      <c r="Q11" s="110">
        <f>K11-P11</f>
        <v>20</v>
      </c>
    </row>
    <row r="14" spans="1:17" x14ac:dyDescent="0.25">
      <c r="I14" s="159"/>
    </row>
    <row r="15" spans="1:17" x14ac:dyDescent="0.25">
      <c r="I15" s="159"/>
    </row>
    <row r="16" spans="1:17" x14ac:dyDescent="0.25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.85546875" customWidth="1"/>
    <col min="2" max="2" width="12" style="10" bestFit="1" customWidth="1"/>
    <col min="3" max="3" width="18.28515625" customWidth="1"/>
    <col min="4" max="4" width="10.5703125" bestFit="1" customWidth="1"/>
    <col min="5" max="5" width="11.28515625" style="159" customWidth="1"/>
    <col min="6" max="6" width="9.28515625" bestFit="1" customWidth="1"/>
    <col min="7" max="7" width="11.85546875" style="159" bestFit="1" customWidth="1"/>
    <col min="8" max="8" width="7.7109375" style="159" bestFit="1" customWidth="1"/>
    <col min="9" max="9" width="8.42578125" style="160" bestFit="1" customWidth="1"/>
    <col min="10" max="10" width="13.5703125" style="159" bestFit="1" customWidth="1"/>
    <col min="11" max="12" width="11.7109375" style="159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3924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25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25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25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25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25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440</v>
      </c>
      <c r="O12" s="110">
        <f t="shared" si="0"/>
        <v>660</v>
      </c>
      <c r="P12" s="110">
        <f>SUMIFS(PAGOS!$H$3:$H$1048576,PAGOS!$A$3:$A$1048576,"&lt;&gt;INGRESO*",PAGOS!$A$3:$A$1048576,"&lt;&gt;EGRESO*",PAGOS!$D$3:$D$1048576,+MID('12'!B12,6,3)*1)</f>
        <v>88</v>
      </c>
      <c r="Q12" s="110">
        <f t="shared" si="1"/>
        <v>132</v>
      </c>
    </row>
    <row r="13" spans="1:17" x14ac:dyDescent="0.25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25">
      <c r="I14" s="159"/>
    </row>
    <row r="15" spans="1:17" x14ac:dyDescent="0.25">
      <c r="I15" s="159"/>
    </row>
    <row r="16" spans="1:17" x14ac:dyDescent="0.25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8" width="11.7109375" bestFit="1" customWidth="1"/>
    <col min="9" max="9" width="9.28515625" style="129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5907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25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25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25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25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25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25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25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25">
      <c r="A15">
        <v>9</v>
      </c>
      <c r="B15" s="10" t="s">
        <v>553</v>
      </c>
      <c r="C15" t="s">
        <v>21</v>
      </c>
      <c r="D15" s="24">
        <v>46008</v>
      </c>
      <c r="E15">
        <v>2000</v>
      </c>
      <c r="F15">
        <v>18</v>
      </c>
      <c r="G15">
        <v>111.11111111111111</v>
      </c>
      <c r="H15">
        <v>40</v>
      </c>
      <c r="I15">
        <v>151.11111111111111</v>
      </c>
      <c r="J15">
        <v>2000</v>
      </c>
      <c r="K15">
        <v>720</v>
      </c>
      <c r="L15">
        <v>2720</v>
      </c>
    </row>
    <row r="16" spans="1:17" x14ac:dyDescent="0.25">
      <c r="I16"/>
    </row>
    <row r="18" spans="9:9" x14ac:dyDescent="0.25">
      <c r="I18"/>
    </row>
    <row r="19" spans="9:9" x14ac:dyDescent="0.25">
      <c r="I19"/>
    </row>
    <row r="20" spans="9:9" x14ac:dyDescent="0.25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22.5703125" customWidth="1"/>
    <col min="4" max="4" width="11.140625" bestFit="1" customWidth="1"/>
    <col min="5" max="5" width="11.28515625" style="159" customWidth="1"/>
    <col min="6" max="6" width="9.28515625" bestFit="1" customWidth="1"/>
    <col min="7" max="7" width="12" style="159" bestFit="1" customWidth="1"/>
    <col min="8" max="8" width="7.85546875" style="159" bestFit="1" customWidth="1"/>
    <col min="9" max="9" width="8.7109375" style="160" customWidth="1"/>
    <col min="10" max="10" width="13.7109375" style="159" bestFit="1" customWidth="1"/>
    <col min="11" max="12" width="11.140625" style="159" bestFit="1" customWidth="1"/>
    <col min="14" max="16" width="11.140625" bestFit="1" customWidth="1"/>
    <col min="17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232</v>
      </c>
      <c r="J3" s="132" t="s">
        <v>178</v>
      </c>
      <c r="K3" s="151">
        <f>G3+I3</f>
        <v>2032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25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25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25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25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25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400</v>
      </c>
      <c r="O11" s="110">
        <f>E11-N11</f>
        <v>300</v>
      </c>
      <c r="P11" s="110">
        <f>SUMIFS(PAGOS!$H$3:$H$1048576,PAGOS!$A$3:$A$1048576,"&lt;&gt;INGRESO*",PAGOS!$A$3:$A$1048576,"&lt;&gt;EGRESO*",PAGOS!$D$3:$D$1048576,+MID('15'!B11,6,3)*1)</f>
        <v>56</v>
      </c>
      <c r="Q11" s="110">
        <f>K11-P11</f>
        <v>42</v>
      </c>
    </row>
    <row r="15" spans="1:17" x14ac:dyDescent="0.25">
      <c r="I15" s="159"/>
    </row>
    <row r="16" spans="1:17" x14ac:dyDescent="0.25">
      <c r="E16"/>
      <c r="I16"/>
    </row>
    <row r="17" spans="5:9" x14ac:dyDescent="0.25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3"/>
  <sheetViews>
    <sheetView zoomScaleNormal="100" workbookViewId="0">
      <selection activeCell="F24" sqref="F24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34.28515625" bestFit="1" customWidth="1"/>
    <col min="4" max="4" width="10.5703125" bestFit="1" customWidth="1"/>
    <col min="5" max="5" width="10.5703125" style="159" customWidth="1"/>
    <col min="6" max="6" width="9.28515625" bestFit="1" customWidth="1"/>
    <col min="7" max="7" width="9.28515625" style="159" bestFit="1" customWidth="1"/>
    <col min="8" max="8" width="7.7109375" style="159" bestFit="1" customWidth="1"/>
    <col min="9" max="9" width="8.28515625" style="160" bestFit="1" customWidth="1"/>
    <col min="10" max="10" width="9.85546875" style="159" bestFit="1" customWidth="1"/>
    <col min="11" max="12" width="11.7109375" style="159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3010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3207.2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25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23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25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25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25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25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25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25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25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25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25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25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25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25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25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25">
      <c r="A21" s="45">
        <v>15</v>
      </c>
      <c r="B21" s="39" t="s">
        <v>561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</row>
    <row r="22" spans="1:17" x14ac:dyDescent="0.25">
      <c r="A22">
        <v>16</v>
      </c>
      <c r="B22" s="10" t="s">
        <v>563</v>
      </c>
      <c r="C22" t="s">
        <v>23</v>
      </c>
      <c r="D22" s="24">
        <v>46012</v>
      </c>
      <c r="E22" s="159">
        <v>50</v>
      </c>
      <c r="F22">
        <v>5</v>
      </c>
      <c r="G22" s="159">
        <v>0</v>
      </c>
      <c r="H22" s="159">
        <v>0</v>
      </c>
      <c r="I22" s="160">
        <v>10.607919705216108</v>
      </c>
      <c r="J22" s="159">
        <v>50</v>
      </c>
      <c r="K22" s="159">
        <v>3.0395985260805531</v>
      </c>
      <c r="L22" s="159">
        <v>53.039598526080539</v>
      </c>
    </row>
    <row r="23" spans="1:17" x14ac:dyDescent="0.25">
      <c r="A23">
        <v>17</v>
      </c>
      <c r="B23" s="10" t="s">
        <v>564</v>
      </c>
      <c r="C23" t="s">
        <v>23</v>
      </c>
      <c r="D23" s="24">
        <v>46012</v>
      </c>
      <c r="E23" s="159">
        <v>50</v>
      </c>
      <c r="F23">
        <v>5</v>
      </c>
      <c r="G23" s="159">
        <v>0</v>
      </c>
      <c r="H23" s="159">
        <v>0</v>
      </c>
      <c r="I23" s="160" t="s">
        <v>562</v>
      </c>
      <c r="J23" s="159">
        <v>50</v>
      </c>
      <c r="K23" s="159">
        <v>3</v>
      </c>
      <c r="L23" s="159">
        <v>53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4" width="11.140625" bestFit="1" customWidth="1"/>
    <col min="5" max="5" width="11.28515625" style="159" customWidth="1"/>
    <col min="6" max="6" width="9.28515625" bestFit="1" customWidth="1"/>
    <col min="7" max="7" width="10.140625" style="159" bestFit="1" customWidth="1"/>
    <col min="8" max="8" width="7.85546875" style="159" bestFit="1" customWidth="1"/>
    <col min="9" max="9" width="8.28515625" style="160" customWidth="1"/>
    <col min="10" max="10" width="13.7109375" style="159" bestFit="1" customWidth="1"/>
    <col min="11" max="12" width="11.140625" style="159" bestFit="1" customWidth="1"/>
    <col min="14" max="17" width="11.14062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25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357.6</v>
      </c>
      <c r="J3" s="132" t="s">
        <v>178</v>
      </c>
      <c r="K3" s="151">
        <f>G3+I3</f>
        <v>3937.6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25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25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25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25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25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25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400</v>
      </c>
      <c r="O11" s="110">
        <f>E11-N11</f>
        <v>800</v>
      </c>
      <c r="P11" s="110">
        <f>SUMIFS(PAGOS!$H$3:$H$1048576,PAGOS!$A$3:$A$1048576,"&lt;&gt;INGRESO*",PAGOS!$A$3:$A$1048576,"&lt;&gt;EGRESO*",PAGOS!$D$3:$D$1048576,+MID('06'!B11,6,3)*1)</f>
        <v>96</v>
      </c>
      <c r="Q11" s="110">
        <f>K11-P11</f>
        <v>192</v>
      </c>
    </row>
    <row r="12" spans="1:17" x14ac:dyDescent="0.25">
      <c r="A12">
        <v>6</v>
      </c>
      <c r="B12" s="10" t="s">
        <v>558</v>
      </c>
      <c r="C12" t="s">
        <v>24</v>
      </c>
      <c r="D12" s="24">
        <v>46008</v>
      </c>
      <c r="E12" s="159">
        <v>300</v>
      </c>
      <c r="F12">
        <v>6</v>
      </c>
      <c r="G12" s="159">
        <v>50</v>
      </c>
      <c r="H12" s="159">
        <v>6</v>
      </c>
      <c r="I12" s="159">
        <v>56</v>
      </c>
      <c r="J12" s="159">
        <v>300</v>
      </c>
      <c r="K12" s="159">
        <v>36</v>
      </c>
      <c r="L12" s="159">
        <v>336</v>
      </c>
    </row>
    <row r="13" spans="1:17" x14ac:dyDescent="0.25">
      <c r="I13" s="159"/>
    </row>
    <row r="14" spans="1:17" x14ac:dyDescent="0.25">
      <c r="I14" s="159"/>
    </row>
    <row r="16" spans="1:17" x14ac:dyDescent="0.25">
      <c r="I16" s="159"/>
    </row>
    <row r="17" spans="9:9" x14ac:dyDescent="0.25">
      <c r="I17" s="159"/>
    </row>
    <row r="27" spans="9:9" x14ac:dyDescent="0.25">
      <c r="I27" s="159"/>
    </row>
    <row r="28" spans="9:9" x14ac:dyDescent="0.25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6977713-5519-4DDE-A98E-ED694EEEE002}">
  <ds:schemaRefs/>
</ds:datastoreItem>
</file>

<file path=customXml/itemProps2.xml><?xml version="1.0" encoding="utf-8"?>
<ds:datastoreItem xmlns:ds="http://schemas.openxmlformats.org/officeDocument/2006/customXml" ds:itemID="{340873D7-D046-4561-83BB-0AF814B7A895}">
  <ds:schemaRefs/>
</ds:datastoreItem>
</file>

<file path=customXml/itemProps3.xml><?xml version="1.0" encoding="utf-8"?>
<ds:datastoreItem xmlns:ds="http://schemas.openxmlformats.org/officeDocument/2006/customXml" ds:itemID="{467B89DC-45DC-45DB-AE14-EBE12F6CF689}">
  <ds:schemaRefs/>
</ds:datastoreItem>
</file>

<file path=customXml/itemProps4.xml><?xml version="1.0" encoding="utf-8"?>
<ds:datastoreItem xmlns:ds="http://schemas.openxmlformats.org/officeDocument/2006/customXml" ds:itemID="{4794A331-D7C0-48C9-A64A-2F708E40918C}">
  <ds:schemaRefs/>
</ds:datastoreItem>
</file>

<file path=customXml/itemProps5.xml><?xml version="1.0" encoding="utf-8"?>
<ds:datastoreItem xmlns:ds="http://schemas.openxmlformats.org/officeDocument/2006/customXml" ds:itemID="{5DE1189C-7EEA-4413-B6A9-21B5269B999E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A9F909EB-F002-45AB-894E-17267888885D}">
  <ds:schemaRefs/>
</ds:datastoreItem>
</file>

<file path=customXml/itemProps8.xml><?xml version="1.0" encoding="utf-8"?>
<ds:datastoreItem xmlns:ds="http://schemas.openxmlformats.org/officeDocument/2006/customXml" ds:itemID="{5E32B214-C004-4100-B819-CAD753BF0EAD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EA8ECFC1-1041-46A5-AC72-47EFFDA40917}">
  <ds:schemaRefs/>
</ds:datastoreItem>
</file>

<file path=customXml/itemProps11.xml><?xml version="1.0" encoding="utf-8"?>
<ds:datastoreItem xmlns:ds="http://schemas.openxmlformats.org/officeDocument/2006/customXml" ds:itemID="{504DB1F8-1600-4022-BDB4-8099180D3EF9}">
  <ds:schemaRefs/>
</ds:datastoreItem>
</file>

<file path=customXml/itemProps12.xml><?xml version="1.0" encoding="utf-8"?>
<ds:datastoreItem xmlns:ds="http://schemas.openxmlformats.org/officeDocument/2006/customXml" ds:itemID="{7CBDD84F-1825-4B1B-88D4-457D3880B628}">
  <ds:schemaRefs/>
</ds:datastoreItem>
</file>

<file path=customXml/itemProps13.xml><?xml version="1.0" encoding="utf-8"?>
<ds:datastoreItem xmlns:ds="http://schemas.openxmlformats.org/officeDocument/2006/customXml" ds:itemID="{54414082-E515-4251-B822-C9A98D18339A}">
  <ds:schemaRefs/>
</ds:datastoreItem>
</file>

<file path=customXml/itemProps14.xml><?xml version="1.0" encoding="utf-8"?>
<ds:datastoreItem xmlns:ds="http://schemas.openxmlformats.org/officeDocument/2006/customXml" ds:itemID="{F4B64C65-FDE9-48C7-BFC1-1F5E0CA796BC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0AF9AE0E-3BD4-4E99-AEF5-94B0341FFF37}">
  <ds:schemaRefs/>
</ds:datastoreItem>
</file>

<file path=customXml/itemProps17.xml><?xml version="1.0" encoding="utf-8"?>
<ds:datastoreItem xmlns:ds="http://schemas.openxmlformats.org/officeDocument/2006/customXml" ds:itemID="{1D573793-9A2A-40BB-ACDF-EDBB95B096D0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B41D8EFD-3A32-4151-9111-9D1B3D59D808}">
  <ds:schemaRefs/>
</ds:datastoreItem>
</file>

<file path=customXml/itemProps20.xml><?xml version="1.0" encoding="utf-8"?>
<ds:datastoreItem xmlns:ds="http://schemas.openxmlformats.org/officeDocument/2006/customXml" ds:itemID="{A28830D5-EA88-4415-8641-5FA92227B1CF}">
  <ds:schemaRefs/>
</ds:datastoreItem>
</file>

<file path=customXml/itemProps21.xml><?xml version="1.0" encoding="utf-8"?>
<ds:datastoreItem xmlns:ds="http://schemas.openxmlformats.org/officeDocument/2006/customXml" ds:itemID="{12E6C9B4-C406-4DBA-BDA9-CB28F7BA0F27}">
  <ds:schemaRefs/>
</ds:datastoreItem>
</file>

<file path=customXml/itemProps22.xml><?xml version="1.0" encoding="utf-8"?>
<ds:datastoreItem xmlns:ds="http://schemas.openxmlformats.org/officeDocument/2006/customXml" ds:itemID="{CCC2BFEA-1C63-45CB-998F-867C60539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facturacion</cp:lastModifiedBy>
  <cp:lastPrinted>2025-12-22T01:11:34Z</cp:lastPrinted>
  <dcterms:created xsi:type="dcterms:W3CDTF">2023-09-09T22:17:43Z</dcterms:created>
  <dcterms:modified xsi:type="dcterms:W3CDTF">2025-12-22T21:00:48Z</dcterms:modified>
</cp:coreProperties>
</file>