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983C5BE0-5C85-4867-B32A-684F7C85C972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PAGOS!$A$2:$K$428</definedName>
    <definedName name="_xlnm._FilterDatabase" localSheetId="3" hidden="1">PRESTAMOS!$A$2:$K$112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3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28" i="18" l="1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K111" i="3"/>
  <c r="L111" i="3"/>
  <c r="E6" i="68"/>
  <c r="E6" i="67"/>
  <c r="K112" i="3" l="1"/>
  <c r="H110" i="3"/>
  <c r="I110" i="3" s="1"/>
  <c r="K110" i="3"/>
  <c r="L110" i="3"/>
  <c r="H109" i="3"/>
  <c r="I109" i="3" s="1"/>
  <c r="K109" i="3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98" i="3" l="1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E26" i="22" s="1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<sst xmlns="http://schemas.openxmlformats.org/spreadsheetml/2006/main" count="4808" uniqueCount="573">
  <si>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</si>
  <si>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</si>
  <si>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</si>
  <si>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</si>
  <si>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</si>
  <si>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</si>
  <si>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</si>
  <si>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</si>
  <si>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</si>
  <si>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</si>
  <si>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</si>
  <si>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</si>
  <si>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</si>
  <si>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</si>
  <si>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</si>
  <si>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</si>
  <si>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</si>
  <si>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</si>
  <si>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</si>
  <si>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</si>
  <si>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</si>
  <si>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</si>
  <si>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</si>
  <si>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</si>
  <si>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</si>
  <si>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</si>
  <si>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</si>
  <si>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</si>
  <si>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</si>
  <si>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</si>
  <si>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</si>
  <si>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</si>
  <si>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</si>
  <si>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</si>
  <si>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</si>
  <si>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</si>
  <si>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</si>
  <si>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</si>
  <si>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</si>
  <si>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</si>
  <si>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</si>
  <si>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</si>
  <si>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</si>
  <si>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</si>
  <si>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</si>
  <si>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</si>
  <si>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</si>
  <si>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</si>
  <si>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</si>
  <si>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</si>
  <si>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</si>
  <si>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</si>
  <si>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</si>
  <si>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</si>
  <si>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</si>
  <si>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</si>
  <si>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</si>
  <si>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</si>
  <si>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</si>
  <si>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</si>
  <si>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</si>
  <si>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</si>
  <si>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</si>
  <si>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</si>
  <si>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</si>
  <si>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</si>
  <si>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</si>
  <si>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</si>
  <si>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</si>
  <si>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</si>
  <si>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</si>
  <si>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</si>
  <si>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</si>
  <si>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</si>
  <si>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</si>
  <si>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</si>
  <si>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</si>
  <si>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</si>
  <si>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</si>
  <si>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</si>
  <si>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</si>
  <si>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</si>
  <si>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</si>
  <si>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</si>
  <si>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</si>
  <si>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</si>
  <si>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</si>
  <si>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</si>
  <si>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</si>
  <si>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</si>
  <si>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</si>
  <si>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</si>
  <si>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</si>
  <si>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</si>
  <si>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</si>
  <si>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</si>
  <si>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</si>
  <si>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</si>
  <si>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</si>
  <si>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</si>
  <si>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</si>
  <si>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</si>
  <si>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</si>
  <si>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</si>
  <si>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</si>
  <si>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</si>
  <si>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</si>
  <si>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</si>
  <si>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</si>
  <si>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</si>
  <si>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</si>
  <si>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</si>
  <si>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</si>
  <si>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</si>
  <si>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</si>
  <si>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</si>
  <si>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</si>
  <si>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</si>
  <si>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</si>
  <si>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</si>
  <si>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</si>
  <si>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</si>
  <si>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</si>
  <si>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</si>
  <si>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</si>
  <si>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</si>
  <si>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</si>
  <si>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</si>
  <si>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</si>
  <si>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</si>
  <si>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</si>
  <si>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</si>
  <si>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</si>
  <si>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</si>
  <si>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</si>
  <si>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</si>
  <si>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</si>
  <si>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</si>
  <si>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</si>
  <si>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</si>
  <si>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</si>
  <si>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</si>
  <si>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</si>
  <si>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</si>
  <si>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</si>
  <si>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</si>
  <si>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</si>
  <si>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</si>
  <si>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</si>
  <si>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</si>
  <si>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</si>
  <si>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</si>
  <si>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</si>
  <si>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</si>
  <si>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</si>
  <si>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</si>
  <si>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</si>
  <si>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</si>
  <si>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</si>
  <si>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</si>
  <si>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</si>
  <si>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</si>
  <si>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</si>
  <si>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</si>
  <si>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</si>
  <si>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</si>
  <si>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</si>
  <si>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</si>
  <si>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</si>
  <si>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</si>
  <si>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</si>
  <si>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</si>
  <si>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</si>
  <si>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</si>
  <si>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</si>
  <si>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</si>
  <si>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</si>
  <si>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</si>
  <si>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</si>
  <si>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</si>
  <si>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</si>
  <si>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</si>
  <si>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</si>
  <si>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</si>
  <si>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</si>
  <si>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</si>
  <si>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</si>
  <si>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</si>
  <si>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</si>
  <si>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</si>
  <si>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</si>
  <si>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</si>
  <si>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</si>
  <si>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</si>
  <si>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</si>
  <si>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</si>
  <si>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</si>
  <si>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</si>
  <si>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</si>
  <si>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</si>
  <si>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</si>
  <si>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</si>
  <si>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</si>
  <si>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</si>
  <si>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</si>
  <si>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</si>
  <si>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</si>
  <si>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</si>
  <si>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</si>
  <si>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</si>
  <si>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</si>
  <si>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</si>
  <si>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</si>
  <si>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</si>
  <si>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</si>
  <si>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</si>
  <si>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</si>
  <si>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</si>
  <si>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</si>
  <si>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</si>
  <si>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</si>
  <si>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</si>
  <si>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</si>
  <si>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</si>
  <si>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</si>
  <si>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</si>
  <si>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</si>
  <si>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</si>
  <si>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</si>
  <si>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</si>
  <si>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</si>
  <si>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</si>
  <si>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</si>
  <si>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</si>
  <si>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</si>
  <si>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</si>
  <si>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</si>
  <si>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</si>
  <si>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</si>
  <si>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</si>
  <si>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</si>
  <si>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</si>
  <si>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</si>
  <si>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</si>
  <si>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</si>
  <si>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</si>
  <si>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</si>
  <si>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</si>
  <si>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</si>
  <si>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</si>
  <si>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</si>
  <si>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</si>
  <si>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</si>
  <si>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</si>
  <si>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</si>
  <si>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</si>
  <si>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</si>
  <si>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</si>
  <si>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</si>
  <si>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</si>
  <si>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</si>
  <si>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</si>
  <si>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</si>
  <si>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</si>
  <si>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</si>
  <si>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</si>
  <si>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</si>
  <si>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</si>
  <si>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</si>
  <si>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</si>
  <si>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</si>
  <si>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</si>
  <si>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</si>
  <si>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</si>
  <si>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</si>
  <si>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</si>
  <si>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</si>
  <si>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</si>
  <si>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</si>
  <si>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</si>
  <si>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</si>
  <si>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</si>
  <si>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</si>
  <si>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</si>
  <si>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</si>
  <si>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</si>
  <si>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</si>
  <si>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</si>
  <si>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</si>
  <si>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</si>
  <si>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</si>
  <si>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</si>
  <si>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</si>
  <si>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</si>
  <si>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</si>
  <si>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</si>
  <si>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</si>
  <si>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</si>
  <si>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</si>
  <si>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</si>
  <si>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</si>
  <si>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</si>
  <si>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</si>
  <si>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</si>
  <si>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</si>
  <si>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</si>
  <si>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</si>
  <si>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</si>
  <si>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</si>
  <si>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</si>
  <si>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</si>
  <si>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</si>
  <si>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</si>
  <si>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</si>
  <si>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</si>
  <si>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</si>
  <si>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</si>
  <si>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</si>
  <si>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</si>
  <si>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</si>
  <si>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</si>
  <si>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</si>
  <si>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</si>
  <si>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</si>
  <si>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</si>
  <si>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</si>
  <si>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</si>
  <si>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</si>
  <si>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</si>
  <si>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</si>
  <si>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</si>
  <si>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</si>
  <si>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</si>
  <si>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</si>
  <si>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</si>
  <si>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</si>
  <si>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</si>
  <si>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</si>
  <si>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</si>
  <si>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</si>
  <si>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</si>
  <si>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</si>
  <si>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</si>
  <si>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</si>
  <si>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</si>
  <si>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</si>
  <si>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</si>
  <si>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</si>
  <si>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</si>
  <si>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</si>
  <si>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</si>
  <si>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</si>
  <si>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</si>
  <si>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</si>
  <si>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</si>
  <si>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</si>
  <si>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</si>
  <si>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</si>
  <si>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</si>
  <si>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</si>
  <si>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</si>
  <si>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</si>
  <si>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</si>
  <si>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</si>
  <si>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</si>
  <si>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</si>
  <si>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</si>
  <si>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</si>
  <si>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</si>
  <si>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</si>
  <si>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</si>
  <si>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</si>
  <si>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</si>
  <si>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</si>
  <si>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</si>
  <si>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</si>
  <si>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</si>
  <si>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</si>
  <si>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</si>
  <si>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</si>
  <si>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</si>
  <si>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</si>
  <si>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</si>
  <si>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</si>
  <si>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</si>
  <si>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</si>
  <si>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</si>
  <si>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</si>
  <si>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</si>
  <si>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</si>
  <si>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</si>
  <si>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</si>
  <si>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</si>
  <si>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</si>
  <si>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</si>
  <si>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</si>
  <si>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</si>
  <si>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</si>
  <si>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</si>
  <si>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</si>
  <si>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</si>
  <si>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</si>
  <si>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</si>
  <si>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</si>
  <si>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</si>
  <si>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</si>
  <si>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</si>
  <si>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</si>
  <si>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</si>
  <si>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</si>
  <si>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</si>
  <si>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</si>
  <si>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</si>
  <si>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</si>
  <si>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</si>
  <si>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</si>
  <si>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</si>
  <si>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</si>
  <si>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</si>
  <si>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</si>
  <si>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</si>
  <si>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</si>
  <si>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</si>
  <si>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</si>
  <si>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</si>
  <si>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</si>
  <si>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</si>
  <si>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</si>
  <si>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</si>
  <si>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</si>
  <si>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</si>
  <si>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</si>
  <si>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</si>
  <si>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</si>
  <si>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</si>
  <si>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</si>
  <si>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</si>
  <si>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</si>
  <si>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</si>
  <si>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</si>
  <si>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</si>
  <si>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</si>
  <si>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</si>
  <si>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</si>
  <si>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</si>
  <si>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</si>
  <si>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</si>
  <si>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</si>
  <si>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</si>
  <si>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</si>
  <si>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</si>
  <si>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</si>
  <si>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</si>
  <si>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</si>
  <si>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</si>
  <si>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</si>
  <si>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</si>
  <si>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</si>
  <si>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</si>
  <si>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</si>
  <si>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</si>
  <si>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</si>
  <si>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</si>
  <si>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</si>
  <si>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</si>
  <si>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</si>
  <si>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</si>
  <si>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</si>
  <si>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</si>
  <si>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</si>
  <si>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</si>
  <si>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</si>
  <si>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</si>
  <si>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</si>
  <si>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</si>
  <si>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</si>
  <si>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</si>
  <si>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</si>
  <si>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</si>
  <si>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</si>
  <si>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</si>
  <si>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</si>
  <si>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</si>
  <si>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</si>
  <si>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</si>
  <si>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</si>
  <si>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</si>
  <si>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</si>
  <si>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</si>
  <si>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</si>
  <si>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</si>
  <si>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</si>
  <si>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</si>
  <si>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</si>
  <si>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</si>
  <si>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</si>
  <si>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</si>
  <si>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</si>
  <si>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</si>
  <si>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</si>
  <si>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</si>
  <si>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</si>
  <si>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</si>
  <si>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</si>
  <si>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</si>
  <si>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</si>
  <si>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</si>
  <si>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</si>
  <si>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</si>
  <si>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</si>
  <si>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</si>
  <si>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</si>
  <si>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</si>
  <si>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</si>
  <si>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</si>
  <si>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</si>
  <si>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</si>
  <si>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</si>
  <si>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</si>
  <si>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</si>
  <si>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</si>
  <si>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</si>
  <si>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</si>
  <si>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</si>
  <si>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</si>
  <si>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</si>
  <si>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</si>
  <si>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</si>
  <si>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</si>
  <si>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</si>
  <si>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</si>
  <si>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</si>
  <si>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</si>
  <si>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</si>
  <si>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</si>
  <si>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</si>
  <si>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</si>
  <si>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</si>
  <si>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</si>
  <si>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</si>
  <si>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</si>
  <si>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</si>
  <si>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</si>
  <si>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</si>
  <si>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</si>
  <si>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</si>
  <si>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</si>
  <si>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</si>
  <si>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</si>
  <si>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</si>
  <si>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</si>
  <si>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</si>
  <si>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</si>
  <si>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</si>
  <si>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</si>
  <si>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</si>
  <si>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</si>
  <si>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</si>
  <si>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</si>
  <si>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</si>
  <si>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</si>
  <si>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</si>
  <si>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</si>
  <si>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</si>
  <si>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</si>
  <si>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</si>
  <si>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</si>
  <si>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</si>
  <si>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</si>
  <si>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</si>
  <si>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EDITABLE</t>
  </si>
  <si>
    <t>INGRESO23</t>
  </si>
  <si>
    <t>PAGO DE MULTA POR FALTA A LA REUNION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</si>
</sst>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32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86" fontId="2" fillId="2" borderId="1" xfId="0" applyNumberFormat="1" applyFont="1" applyFill="1" applyBorder="1" applyAlignment="1">
      <alignment horizontal="left"/>
    </xf>
    <xf numFmtId="183" fontId="0" fillId="0" borderId="1" xfId="0" applyNumberFormat="1" applyFont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2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6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Border="1" applyAlignment="1" applyProtection="1">
      <alignment horizontal="right"/>
    </xf>
    <xf numFmtId="176" fontId="0" fillId="2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  <xf numFmtId="0" fontId="0" fillId="0" borderId="0" xfId="0" pivotButton="1" applyProtection="1"/>
    <xf numFmtId="0" fontId="0" fillId="0" borderId="0" xfId="0" applyProtection="1"/>
    <xf numFmtId="0" fontId="0" fillId="0" borderId="50" xfId="0" applyBorder="1" applyProtection="1"/>
    <xf numFmtId="0" fontId="0" fillId="0" borderId="50" xfId="0" applyNumberFormat="1" applyBorder="1" applyProtection="1"/>
    <xf numFmtId="0" fontId="0" fillId="0" borderId="0" xfId="0" applyNumberFormat="1" applyProtection="1"/>
    <xf numFmtId="184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Border="1" applyProtection="1"/>
    <xf numFmtId="168" fontId="0" fillId="0" borderId="1" xfId="0" applyNumberFormat="1" applyFont="1" applyBorder="1" applyAlignment="1" applyProtection="1">
      <alignment horizontal="center"/>
    </xf>
    <xf numFmtId="186" fontId="0" fillId="2" borderId="1" xfId="0" applyNumberFormat="1" applyFont="1" applyFill="1" applyBorder="1" applyAlignment="1" applyProtection="1">
      <alignment horizontal="right" wrapText="1"/>
    </xf>
    <xf numFmtId="174" fontId="0" fillId="0" borderId="1" xfId="0" applyNumberFormat="1" applyFont="1" applyBorder="1" applyAlignment="1" applyProtection="1">
      <alignment horizontal="right"/>
    </xf>
    <xf numFmtId="168" fontId="0" fillId="0" borderId="1" xfId="0" applyNumberFormat="1" applyBorder="1" applyProtection="1"/>
    <xf numFmtId="0" fontId="0" fillId="0" borderId="1" xfId="0" applyFont="1" applyBorder="1" applyAlignment="1" applyProtection="1">
      <alignment wrapText="1"/>
    </xf>
    <xf numFmtId="165" fontId="0" fillId="2" borderId="1" xfId="0" applyNumberFormat="1" applyFill="1" applyBorder="1" applyProtection="1"/>
    <xf numFmtId="186" fontId="0" fillId="0" borderId="38" xfId="0" applyNumberFormat="1" applyBorder="1" applyProtection="1"/>
    <xf numFmtId="0" fontId="0" fillId="0" borderId="40" xfId="0" applyNumberFormat="1" applyBorder="1"/>
    <xf numFmtId="186" fontId="0" fillId="0" borderId="1" xfId="0" applyNumberFormat="1" applyBorder="1"/>
    <xf numFmtId="0" fontId="0" fillId="0" borderId="1" xfId="0" applyFont="1" applyBorder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37.849605208336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3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84" totalsRowShown="0" headerRowDxfId="96" headerRowBorderDxfId="95" tableBorderDxfId="94" totalsRowBorderDxfId="93">
  <autoFilter ref="F4:K584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2" totalsRowShown="0" headerRowDxfId="83" dataDxfId="82" tableBorderDxfId="81">
  <autoFilter ref="A2:L112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28" totalsRowShown="0" headerRowDxfId="68" dataDxfId="67" tableBorderDxfId="66">
  <autoFilter ref="A2:L428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3" totalsRowShown="0" headerRowDxfId="53" headerRowBorderDxfId="52" tableBorderDxfId="51" totalsRowBorderDxfId="50">
  <autoFilter ref="A1:D43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23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84"/>
  <sheetViews>
    <sheetView zoomScaleNormal="100" workbookViewId="0">
      <pane xSplit="5" ySplit="23" topLeftCell="F24" activePane="bottomRight" state="frozen"/>
      <selection pane="topRight" activeCell="F1" sqref="F1"/>
      <selection pane="bottomLeft" activeCell="A24" sqref="A24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430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430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430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430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430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430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430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430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430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430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430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430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430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430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430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430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6880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3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  <row r="569" spans="6:11" x14ac:dyDescent="0.3">
      <c r="F569" s="339">
        <v>565</v>
      </c>
      <c r="G569" s="404">
        <v>46037</v>
      </c>
      <c r="H569" s="3">
        <v>20</v>
      </c>
      <c r="I569" s="262">
        <v>3</v>
      </c>
      <c r="J569" s="248" t="s">
        <v>13</v>
      </c>
      <c r="K569" s="252" t="s">
        <v>174</v>
      </c>
    </row>
    <row r="570" spans="6:11" x14ac:dyDescent="0.3">
      <c r="F570" s="339">
        <v>566</v>
      </c>
      <c r="G570" s="404">
        <v>46037</v>
      </c>
      <c r="H570" s="3">
        <v>20</v>
      </c>
      <c r="I570" s="262">
        <v>11</v>
      </c>
      <c r="J570" s="248" t="s">
        <v>19</v>
      </c>
      <c r="K570" s="252" t="s">
        <v>174</v>
      </c>
    </row>
    <row r="571" spans="6:11" x14ac:dyDescent="0.3">
      <c r="F571" s="339">
        <v>567</v>
      </c>
      <c r="G571" s="404">
        <v>46037</v>
      </c>
      <c r="H571" s="3">
        <v>20</v>
      </c>
      <c r="I571" s="262">
        <v>4</v>
      </c>
      <c r="J571" s="248" t="s">
        <v>12</v>
      </c>
      <c r="K571" s="252" t="s">
        <v>174</v>
      </c>
    </row>
    <row r="572" spans="6:11" x14ac:dyDescent="0.3">
      <c r="F572" s="339">
        <v>568</v>
      </c>
      <c r="G572" s="404">
        <v>46037</v>
      </c>
      <c r="H572" s="3">
        <v>20</v>
      </c>
      <c r="I572" s="262">
        <v>5</v>
      </c>
      <c r="J572" s="248" t="s">
        <v>14</v>
      </c>
      <c r="K572" s="252" t="s">
        <v>174</v>
      </c>
    </row>
    <row r="573" spans="6:11" x14ac:dyDescent="0.3">
      <c r="F573" s="339">
        <v>569</v>
      </c>
      <c r="G573" s="404">
        <v>46037</v>
      </c>
      <c r="H573" s="3">
        <v>20</v>
      </c>
      <c r="I573" s="262">
        <v>6</v>
      </c>
      <c r="J573" s="248" t="s">
        <v>24</v>
      </c>
      <c r="K573" s="252" t="s">
        <v>174</v>
      </c>
    </row>
    <row r="574" spans="6:11" x14ac:dyDescent="0.3">
      <c r="F574" s="339">
        <v>570</v>
      </c>
      <c r="G574" s="404">
        <v>46037</v>
      </c>
      <c r="H574" s="3">
        <v>20</v>
      </c>
      <c r="I574" s="262">
        <v>7</v>
      </c>
      <c r="J574" s="248" t="s">
        <v>408</v>
      </c>
      <c r="K574" s="252" t="s">
        <v>174</v>
      </c>
    </row>
    <row r="575" spans="6:11" x14ac:dyDescent="0.3">
      <c r="F575" s="339">
        <v>571</v>
      </c>
      <c r="G575" s="404">
        <v>46037</v>
      </c>
      <c r="H575" s="3">
        <v>20</v>
      </c>
      <c r="I575" s="262">
        <v>8</v>
      </c>
      <c r="J575" s="248" t="s">
        <v>409</v>
      </c>
      <c r="K575" s="252" t="s">
        <v>174</v>
      </c>
    </row>
    <row r="576" spans="6:11" x14ac:dyDescent="0.3">
      <c r="F576" s="339">
        <v>572</v>
      </c>
      <c r="G576" s="404">
        <v>46037</v>
      </c>
      <c r="H576" s="3">
        <v>20</v>
      </c>
      <c r="I576" s="262">
        <v>16</v>
      </c>
      <c r="J576" s="248" t="s">
        <v>23</v>
      </c>
      <c r="K576" s="252" t="s">
        <v>174</v>
      </c>
    </row>
    <row r="577" spans="6:11" x14ac:dyDescent="0.3">
      <c r="F577" s="339">
        <v>573</v>
      </c>
      <c r="G577" s="404">
        <v>46037</v>
      </c>
      <c r="H577" s="3">
        <v>20</v>
      </c>
      <c r="I577" s="262">
        <v>9</v>
      </c>
      <c r="J577" s="248" t="s">
        <v>17</v>
      </c>
      <c r="K577" s="252" t="s">
        <v>174</v>
      </c>
    </row>
    <row r="578" spans="6:11" x14ac:dyDescent="0.3">
      <c r="F578" s="339">
        <v>574</v>
      </c>
      <c r="G578" s="404">
        <v>46037</v>
      </c>
      <c r="H578" s="3">
        <v>20</v>
      </c>
      <c r="I578" s="262">
        <v>10</v>
      </c>
      <c r="J578" s="248" t="s">
        <v>18</v>
      </c>
      <c r="K578" s="252" t="s">
        <v>174</v>
      </c>
    </row>
    <row r="579" spans="6:11" x14ac:dyDescent="0.3">
      <c r="F579" s="339">
        <v>575</v>
      </c>
      <c r="G579" s="404">
        <v>46037</v>
      </c>
      <c r="H579" s="3">
        <v>20</v>
      </c>
      <c r="I579" s="262">
        <v>12</v>
      </c>
      <c r="J579" s="248" t="s">
        <v>20</v>
      </c>
      <c r="K579" s="252"/>
    </row>
    <row r="580" spans="6:11" x14ac:dyDescent="0.3">
      <c r="F580" s="339">
        <v>576</v>
      </c>
      <c r="G580" s="404">
        <v>46037</v>
      </c>
      <c r="H580" s="3">
        <v>20</v>
      </c>
      <c r="I580" s="262">
        <v>13</v>
      </c>
      <c r="J580" s="248" t="s">
        <v>341</v>
      </c>
      <c r="K580" s="252" t="s">
        <v>174</v>
      </c>
    </row>
    <row r="581" spans="6:11" x14ac:dyDescent="0.3">
      <c r="F581" s="339">
        <v>577</v>
      </c>
      <c r="G581" s="404">
        <v>46037</v>
      </c>
      <c r="H581" s="3">
        <v>20</v>
      </c>
      <c r="I581" s="262">
        <v>14</v>
      </c>
      <c r="J581" s="248" t="s">
        <v>21</v>
      </c>
      <c r="K581" s="252"/>
    </row>
    <row r="582" spans="6:11" x14ac:dyDescent="0.3">
      <c r="F582" s="339">
        <v>578</v>
      </c>
      <c r="G582" s="404">
        <v>46037</v>
      </c>
      <c r="H582" s="3">
        <v>20</v>
      </c>
      <c r="I582" s="262">
        <v>15</v>
      </c>
      <c r="J582" s="248" t="s">
        <v>22</v>
      </c>
      <c r="K582" s="252"/>
    </row>
    <row r="583" spans="6:11" x14ac:dyDescent="0.3">
      <c r="F583" s="339">
        <v>579</v>
      </c>
      <c r="G583" s="404">
        <v>46037</v>
      </c>
      <c r="H583" s="3">
        <v>20</v>
      </c>
      <c r="I583" s="262">
        <v>17</v>
      </c>
      <c r="J583" s="248" t="s">
        <v>339</v>
      </c>
      <c r="K583" s="252"/>
    </row>
    <row r="584" spans="6:11" x14ac:dyDescent="0.3">
      <c r="F584" s="339">
        <v>580</v>
      </c>
      <c r="G584" s="404">
        <v>46037</v>
      </c>
      <c r="H584" s="3">
        <v>20</v>
      </c>
      <c r="I584" s="262">
        <v>18</v>
      </c>
      <c r="J584" s="248" t="s">
        <v>340</v>
      </c>
      <c r="K584" s="252" t="s">
        <v>174</v>
      </c>
    </row>
  </sheetData>
  <sheetProtection algorithmName="SHA-512" hashValue="a2QtD7otXLnXnB5VLCGfTsr5omGViVnoMZe1frX9YRcWiM9IbrQjKMkhfKg7NrAyPE4es9IzQBJTAvYXGXfUQQ==" saltValue="Nob2O0oLSFnK45Iezrs2FA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5" t="s">
        <v>38</v>
      </c>
      <c r="C2" s="376"/>
      <c r="D2" s="376"/>
      <c r="E2" s="376"/>
      <c r="F2" s="376"/>
      <c r="G2" s="376"/>
      <c r="H2" s="377"/>
      <c r="I2" s="278"/>
      <c r="J2" s="378" t="s">
        <v>39</v>
      </c>
      <c r="K2" s="379"/>
      <c r="L2" s="379"/>
      <c r="M2" s="379"/>
      <c r="N2" s="379"/>
      <c r="O2" s="379"/>
      <c r="P2" s="379"/>
      <c r="Q2" s="380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46037</v>
      </c>
      <c r="F12" s="280"/>
      <c r="G12" s="280"/>
      <c r="H12" s="281"/>
      <c r="J12" s="279"/>
      <c r="K12" s="30"/>
      <c r="L12" s="280"/>
      <c r="M12" s="15">
        <f ca="1">+TODAY()</f>
        <v>46037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46037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1"/>
      <c r="D20" s="382"/>
      <c r="E20" s="383"/>
      <c r="F20" s="279"/>
      <c r="G20" s="280"/>
      <c r="H20" s="281"/>
      <c r="J20" s="279"/>
      <c r="K20" s="387"/>
      <c r="L20" s="388"/>
      <c r="M20" s="388"/>
      <c r="N20" s="388"/>
      <c r="O20" s="389"/>
      <c r="P20" s="279"/>
      <c r="Q20" s="281"/>
    </row>
    <row r="21" spans="2:17" ht="15" thickBot="1" x14ac:dyDescent="0.35">
      <c r="B21" s="279"/>
      <c r="C21" s="384"/>
      <c r="D21" s="385"/>
      <c r="E21" s="386"/>
      <c r="F21" s="279"/>
      <c r="G21" s="280"/>
      <c r="H21" s="281"/>
      <c r="J21" s="279"/>
      <c r="K21" s="390"/>
      <c r="L21" s="391"/>
      <c r="M21" s="391"/>
      <c r="N21" s="391"/>
      <c r="O21" s="392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F8g9RcFpxdkmCvBDD9CaaXojLff+NsfVyuOGPmOmnBeYEcyp/j3lIO8yR7awk/JMhhdED+lBtdez03pr7EXPZQ==" saltValue="Riak9+QKc1O6xC/8DwO2D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2"/>
  <sheetViews>
    <sheetView zoomScaleNormal="115" workbookViewId="0">
      <pane ySplit="2" topLeftCell="A89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3" t="s">
        <v>44</v>
      </c>
      <c r="B1" s="393"/>
      <c r="C1" s="393"/>
      <c r="D1" s="393"/>
      <c r="E1" s="393"/>
      <c r="F1" s="393"/>
      <c r="G1" s="393"/>
      <c r="H1" s="393"/>
      <c r="I1" s="393"/>
      <c r="J1" s="393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6">_xlfn._xlws.FILTER(PRESTAMOS[REG],PRESTAMOS[ESTATUS]="PENDIENTE")&amp;"-"&amp;_xlfn._xlws.FILTER(PRESTAMOS[NOMBRE CLIENTE],PRESTAMOS[ESTATUS]="PENDIENTE")</f>
        <v>72-DIANA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77-DANNY ALMACHI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78-GUADALUPE TOAQUIZA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81-DIEGO TOAQUIZA</v>
      </c>
    </row>
    <row r="8" spans="1:14" x14ac:dyDescent="0.3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96-JEFFERSON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97-MARTHA JAQUE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98-LUIS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99-MAYRA TOAQUIZA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100-ROCIO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101-CRISTIAN CHACHALO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102-DANNY ALMACHI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103-JEFFERSON TOAQUIZA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104-ANA TOAQUIZA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/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7" spans="1:12" x14ac:dyDescent="0.3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8" spans="1:12" x14ac:dyDescent="0.3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9" spans="1:12" x14ac:dyDescent="0.3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0" spans="1:12" x14ac:dyDescent="0.3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1" spans="1:12" ht="28.8" x14ac:dyDescent="0.3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561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2" spans="1:12" x14ac:dyDescent="0.3">
      <c r="A112" s="420">
        <v>104</v>
      </c>
      <c r="B112" s="421">
        <v>5</v>
      </c>
      <c r="C112" s="413" t="s">
        <v>14</v>
      </c>
      <c r="D112" s="422">
        <v>1200</v>
      </c>
      <c r="E112" s="423">
        <v>46037</v>
      </c>
      <c r="F112" s="424">
        <v>12</v>
      </c>
      <c r="G112" s="84">
        <v>0.02</v>
      </c>
      <c r="H112" s="425">
        <f>PRESTAMOS[[#This Row],[MONTO AMORTIZACION]]*PRESTAMOS[[#This Row],[INTERES]]*PRESTAMOS[[#This Row],[CUOTAS]]</f>
        <v>288</v>
      </c>
      <c r="I112" s="425">
        <f>PRESTAMOS[[#This Row],[MONTO AMORTIZACION]]+PRESTAMOS[[#This Row],[T. INT]]</f>
        <v>1488</v>
      </c>
      <c r="J112" s="426" t="s">
        <v>568</v>
      </c>
      <c r="K112" s="42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42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</sheetData>
  <sheetProtection algorithmName="SHA-512" hashValue="eZJ5Bwq9TtBc74UWti739hp1Wt4W3dCNXrzYp1Xn9P0xNEcqJcSR3itirFYDhyV7tPw7ReRqkDL/WBM/k3O/rQ==" saltValue="Zggy3OxLWf4VmzQSVCBD/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28"/>
  <sheetViews>
    <sheetView zoomScaleNormal="99" workbookViewId="0">
      <pane ySplit="2" topLeftCell="A401" activePane="bottomLeft" state="frozen"/>
      <selection pane="bottomLeft" activeCell="G423" sqref="G423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4" t="s">
        <v>39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3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3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3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3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3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3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3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3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3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3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538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539</v>
      </c>
      <c r="L397" s="301" t="b">
        <f>+ISNUMBER(PAGOS[[#This Row],[REG]])</f>
        <v>1</v>
      </c>
    </row>
    <row r="398" spans="1:12" x14ac:dyDescent="0.3">
      <c r="A398" s="317" t="s">
        <v>540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541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3">
      <c r="A400" s="317" t="s">
        <v>542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543</v>
      </c>
      <c r="L400" s="301" t="b">
        <f>+ISNUMBER(PAGOS[[#This Row],[REG]])</f>
        <v>0</v>
      </c>
    </row>
    <row r="401" spans="1:12" x14ac:dyDescent="0.3">
      <c r="A401" s="317" t="s">
        <v>549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550</v>
      </c>
      <c r="L401" s="301" t="b">
        <f>+ISNUMBER(PAGOS[[#This Row],[REG]])</f>
        <v>0</v>
      </c>
    </row>
    <row r="402" spans="1:12" x14ac:dyDescent="0.3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3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3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3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3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3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3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3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3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3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3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553</v>
      </c>
      <c r="L412" s="301" t="b">
        <f>+ISNUMBER(PAGOS[[#This Row],[REG]])</f>
        <v>1</v>
      </c>
    </row>
    <row r="413" spans="1:12" x14ac:dyDescent="0.3">
      <c r="A413" s="317" t="s">
        <v>554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553</v>
      </c>
      <c r="L413" s="301" t="b">
        <f>+ISNUMBER(PAGOS[[#This Row],[REG]])</f>
        <v>0</v>
      </c>
    </row>
    <row r="414" spans="1:12" x14ac:dyDescent="0.3">
      <c r="A414" s="405">
        <v>359</v>
      </c>
      <c r="B414" s="406">
        <v>5</v>
      </c>
      <c r="C414" s="407" t="s">
        <v>14</v>
      </c>
      <c r="D414" s="408">
        <v>71</v>
      </c>
      <c r="E414" s="409">
        <v>100</v>
      </c>
      <c r="F414" s="410">
        <v>46037</v>
      </c>
      <c r="G414" s="411">
        <v>8</v>
      </c>
      <c r="H414" s="409">
        <v>24</v>
      </c>
      <c r="I414" s="410">
        <v>46037</v>
      </c>
      <c r="J414" s="412">
        <v>8</v>
      </c>
      <c r="K414" s="413" t="s">
        <v>431</v>
      </c>
      <c r="L414" s="414" t="b">
        <f>+ISNUMBER(PAGOS[[#This Row],[REG]])</f>
        <v>1</v>
      </c>
    </row>
    <row r="415" spans="1:12" x14ac:dyDescent="0.3">
      <c r="A415" s="405">
        <v>360</v>
      </c>
      <c r="B415" s="406">
        <v>17</v>
      </c>
      <c r="C415" s="407" t="s">
        <v>339</v>
      </c>
      <c r="D415" s="408">
        <v>72</v>
      </c>
      <c r="E415" s="409">
        <v>166.67</v>
      </c>
      <c r="F415" s="410">
        <v>46037</v>
      </c>
      <c r="G415" s="411">
        <v>8</v>
      </c>
      <c r="H415" s="409">
        <v>40</v>
      </c>
      <c r="I415" s="410">
        <v>46037</v>
      </c>
      <c r="J415" s="412">
        <v>8</v>
      </c>
      <c r="K415" s="413" t="s">
        <v>431</v>
      </c>
      <c r="L415" s="414" t="b">
        <f>+ISNUMBER(PAGOS[[#This Row],[REG]])</f>
        <v>1</v>
      </c>
    </row>
    <row r="416" spans="1:12" x14ac:dyDescent="0.3">
      <c r="A416" s="405">
        <v>361</v>
      </c>
      <c r="B416" s="406">
        <v>6</v>
      </c>
      <c r="C416" s="407" t="s">
        <v>24</v>
      </c>
      <c r="D416" s="408">
        <v>77</v>
      </c>
      <c r="E416" s="409">
        <v>100</v>
      </c>
      <c r="F416" s="410">
        <v>46037</v>
      </c>
      <c r="G416" s="411">
        <v>5</v>
      </c>
      <c r="H416" s="409">
        <v>24</v>
      </c>
      <c r="I416" s="410">
        <v>46037</v>
      </c>
      <c r="J416" s="412">
        <v>5</v>
      </c>
      <c r="K416" s="413" t="s">
        <v>507</v>
      </c>
      <c r="L416" s="414" t="b">
        <f>+ISNUMBER(PAGOS[[#This Row],[REG]])</f>
        <v>1</v>
      </c>
    </row>
    <row r="417" spans="1:12" x14ac:dyDescent="0.3">
      <c r="A417" s="405">
        <v>362</v>
      </c>
      <c r="B417" s="406">
        <v>15</v>
      </c>
      <c r="C417" s="407" t="s">
        <v>22</v>
      </c>
      <c r="D417" s="408">
        <v>78</v>
      </c>
      <c r="E417" s="409">
        <v>100</v>
      </c>
      <c r="F417" s="410">
        <v>46037</v>
      </c>
      <c r="G417" s="411">
        <v>5</v>
      </c>
      <c r="H417" s="409">
        <v>14</v>
      </c>
      <c r="I417" s="410">
        <v>46037</v>
      </c>
      <c r="J417" s="412">
        <v>5</v>
      </c>
      <c r="K417" s="413" t="s">
        <v>507</v>
      </c>
      <c r="L417" s="414" t="b">
        <f>+ISNUMBER(PAGOS[[#This Row],[REG]])</f>
        <v>1</v>
      </c>
    </row>
    <row r="418" spans="1:12" x14ac:dyDescent="0.3">
      <c r="A418" s="405">
        <v>363</v>
      </c>
      <c r="B418" s="406">
        <v>12</v>
      </c>
      <c r="C418" s="407" t="s">
        <v>20</v>
      </c>
      <c r="D418" s="408">
        <v>81</v>
      </c>
      <c r="E418" s="409">
        <v>110</v>
      </c>
      <c r="F418" s="410">
        <v>46037</v>
      </c>
      <c r="G418" s="411">
        <v>5</v>
      </c>
      <c r="H418" s="409">
        <v>22</v>
      </c>
      <c r="I418" s="410">
        <v>46037</v>
      </c>
      <c r="J418" s="412">
        <v>5</v>
      </c>
      <c r="K418" s="413" t="s">
        <v>507</v>
      </c>
      <c r="L418" s="414" t="b">
        <f>+ISNUMBER(PAGOS[[#This Row],[REG]])</f>
        <v>1</v>
      </c>
    </row>
    <row r="419" spans="1:12" x14ac:dyDescent="0.3">
      <c r="A419" s="405">
        <v>364</v>
      </c>
      <c r="B419" s="406">
        <v>10</v>
      </c>
      <c r="C419" s="407" t="s">
        <v>18</v>
      </c>
      <c r="D419" s="408">
        <v>94</v>
      </c>
      <c r="E419" s="409">
        <v>50</v>
      </c>
      <c r="F419" s="410">
        <v>46037</v>
      </c>
      <c r="G419" s="411">
        <v>3</v>
      </c>
      <c r="H419" s="409">
        <v>3</v>
      </c>
      <c r="I419" s="410">
        <v>46037</v>
      </c>
      <c r="J419" s="412">
        <v>3</v>
      </c>
      <c r="K419" s="413" t="s">
        <v>434</v>
      </c>
      <c r="L419" s="414" t="b">
        <f>+ISNUMBER(PAGOS[[#This Row],[REG]])</f>
        <v>1</v>
      </c>
    </row>
    <row r="420" spans="1:12" x14ac:dyDescent="0.3">
      <c r="A420" s="405">
        <v>365</v>
      </c>
      <c r="B420" s="406">
        <v>13</v>
      </c>
      <c r="C420" s="407" t="s">
        <v>341</v>
      </c>
      <c r="D420" s="408">
        <v>97</v>
      </c>
      <c r="E420" s="409">
        <v>100</v>
      </c>
      <c r="F420" s="410">
        <v>46037</v>
      </c>
      <c r="G420" s="411">
        <v>2</v>
      </c>
      <c r="H420" s="409">
        <v>20</v>
      </c>
      <c r="I420" s="410">
        <v>46037</v>
      </c>
      <c r="J420" s="412">
        <v>2</v>
      </c>
      <c r="K420" s="413" t="s">
        <v>515</v>
      </c>
      <c r="L420" s="414" t="b">
        <f>+ISNUMBER(PAGOS[[#This Row],[REG]])</f>
        <v>1</v>
      </c>
    </row>
    <row r="421" spans="1:12" x14ac:dyDescent="0.3">
      <c r="A421" s="405">
        <v>366</v>
      </c>
      <c r="B421" s="406">
        <v>11</v>
      </c>
      <c r="C421" s="407" t="s">
        <v>19</v>
      </c>
      <c r="D421" s="408">
        <v>98</v>
      </c>
      <c r="E421" s="33">
        <v>33.33</v>
      </c>
      <c r="F421" s="410">
        <v>46037</v>
      </c>
      <c r="G421" s="411">
        <v>2</v>
      </c>
      <c r="H421" s="409">
        <v>4</v>
      </c>
      <c r="I421" s="410">
        <v>46037</v>
      </c>
      <c r="J421" s="412">
        <v>2</v>
      </c>
      <c r="K421" s="413" t="s">
        <v>515</v>
      </c>
      <c r="L421" s="414" t="b">
        <f>+ISNUMBER(PAGOS[[#This Row],[REG]])</f>
        <v>1</v>
      </c>
    </row>
    <row r="422" spans="1:12" x14ac:dyDescent="0.3">
      <c r="A422" s="405">
        <v>367</v>
      </c>
      <c r="B422" s="406">
        <v>9</v>
      </c>
      <c r="C422" s="407" t="s">
        <v>17</v>
      </c>
      <c r="D422" s="408">
        <v>99</v>
      </c>
      <c r="E422" s="409">
        <v>100</v>
      </c>
      <c r="F422" s="410">
        <v>46037</v>
      </c>
      <c r="G422" s="411">
        <v>1</v>
      </c>
      <c r="H422" s="409">
        <v>10</v>
      </c>
      <c r="I422" s="410">
        <v>46037</v>
      </c>
      <c r="J422" s="412">
        <v>1</v>
      </c>
      <c r="K422" s="413" t="s">
        <v>482</v>
      </c>
      <c r="L422" s="414" t="b">
        <f>+ISNUMBER(PAGOS[[#This Row],[REG]])</f>
        <v>1</v>
      </c>
    </row>
    <row r="423" spans="1:12" x14ac:dyDescent="0.3">
      <c r="A423" s="405">
        <v>368</v>
      </c>
      <c r="B423" s="406">
        <v>14</v>
      </c>
      <c r="C423" s="407" t="s">
        <v>21</v>
      </c>
      <c r="D423" s="408">
        <v>100</v>
      </c>
      <c r="E423" s="409">
        <v>111.11</v>
      </c>
      <c r="F423" s="410">
        <v>46037</v>
      </c>
      <c r="G423" s="411">
        <v>1</v>
      </c>
      <c r="H423" s="409">
        <v>40</v>
      </c>
      <c r="I423" s="410">
        <v>46037</v>
      </c>
      <c r="J423" s="412">
        <v>1</v>
      </c>
      <c r="K423" s="413" t="s">
        <v>482</v>
      </c>
      <c r="L423" s="414" t="b">
        <f>+ISNUMBER(PAGOS[[#This Row],[REG]])</f>
        <v>1</v>
      </c>
    </row>
    <row r="424" spans="1:12" x14ac:dyDescent="0.3">
      <c r="A424" s="405">
        <v>369</v>
      </c>
      <c r="B424" s="406">
        <v>18</v>
      </c>
      <c r="C424" s="407" t="s">
        <v>340</v>
      </c>
      <c r="D424" s="408">
        <v>101</v>
      </c>
      <c r="E424" s="409">
        <v>100</v>
      </c>
      <c r="F424" s="410">
        <v>46037</v>
      </c>
      <c r="G424" s="411">
        <v>1</v>
      </c>
      <c r="H424" s="409">
        <v>14</v>
      </c>
      <c r="I424" s="410">
        <v>46037</v>
      </c>
      <c r="J424" s="412">
        <v>1</v>
      </c>
      <c r="K424" s="413" t="s">
        <v>482</v>
      </c>
      <c r="L424" s="414" t="b">
        <f>+ISNUMBER(PAGOS[[#This Row],[REG]])</f>
        <v>1</v>
      </c>
    </row>
    <row r="425" spans="1:12" x14ac:dyDescent="0.3">
      <c r="A425" s="405">
        <v>370</v>
      </c>
      <c r="B425" s="406">
        <v>6</v>
      </c>
      <c r="C425" s="407" t="s">
        <v>24</v>
      </c>
      <c r="D425" s="408">
        <v>102</v>
      </c>
      <c r="E425" s="409">
        <v>50</v>
      </c>
      <c r="F425" s="410">
        <v>46037</v>
      </c>
      <c r="G425" s="411">
        <v>1</v>
      </c>
      <c r="H425" s="409">
        <v>6</v>
      </c>
      <c r="I425" s="410">
        <v>46037</v>
      </c>
      <c r="J425" s="412">
        <v>1</v>
      </c>
      <c r="K425" s="413" t="s">
        <v>482</v>
      </c>
      <c r="L425" s="414" t="b">
        <f>+ISNUMBER(PAGOS[[#This Row],[REG]])</f>
        <v>1</v>
      </c>
    </row>
    <row r="426" spans="1:12" x14ac:dyDescent="0.3">
      <c r="A426" s="405">
        <v>371</v>
      </c>
      <c r="B426" s="406">
        <v>5</v>
      </c>
      <c r="C426" s="407" t="s">
        <v>14</v>
      </c>
      <c r="D426" s="408">
        <v>71</v>
      </c>
      <c r="E426" s="409">
        <v>400</v>
      </c>
      <c r="F426" s="410">
        <v>46037</v>
      </c>
      <c r="G426" s="411">
        <v>8</v>
      </c>
      <c r="H426" s="409">
        <v>0</v>
      </c>
      <c r="I426" s="410">
        <v>46037</v>
      </c>
      <c r="J426" s="412">
        <v>8</v>
      </c>
      <c r="K426" s="413" t="s">
        <v>565</v>
      </c>
      <c r="L426" s="414" t="b">
        <f>+ISNUMBER(PAGOS[[#This Row],[REG]])</f>
        <v>1</v>
      </c>
    </row>
    <row r="427" spans="1:12" x14ac:dyDescent="0.3">
      <c r="A427" s="405" t="s">
        <v>566</v>
      </c>
      <c r="B427" s="406">
        <v>5</v>
      </c>
      <c r="C427" s="407" t="s">
        <v>14</v>
      </c>
      <c r="D427" s="408">
        <v>71</v>
      </c>
      <c r="E427" s="409">
        <v>0</v>
      </c>
      <c r="F427" s="410">
        <v>46037</v>
      </c>
      <c r="G427" s="411">
        <v>8</v>
      </c>
      <c r="H427" s="409">
        <v>96</v>
      </c>
      <c r="I427" s="410">
        <v>46037</v>
      </c>
      <c r="J427" s="412">
        <v>8</v>
      </c>
      <c r="K427" s="413" t="s">
        <v>567</v>
      </c>
      <c r="L427" s="414" t="b">
        <f>+ISNUMBER(PAGOS[[#This Row],[REG]])</f>
        <v>0</v>
      </c>
    </row>
    <row r="428" spans="1:12" x14ac:dyDescent="0.3">
      <c r="A428" s="405" t="s">
        <v>571</v>
      </c>
      <c r="B428" s="406">
        <v>1</v>
      </c>
      <c r="C428" s="407" t="s">
        <v>70</v>
      </c>
      <c r="D428" s="408">
        <v>0</v>
      </c>
      <c r="E428" s="409">
        <v>10</v>
      </c>
      <c r="F428" s="410">
        <v>46037</v>
      </c>
      <c r="G428" s="411">
        <v>0</v>
      </c>
      <c r="H428" s="409">
        <v>0</v>
      </c>
      <c r="I428" s="410">
        <v>46037</v>
      </c>
      <c r="J428" s="412">
        <v>0</v>
      </c>
      <c r="K428" s="413" t="s">
        <v>572</v>
      </c>
      <c r="L428" s="414" t="b">
        <f>+ISNUMBER(PAGOS[[#This Row],[REG]])</f>
        <v>0</v>
      </c>
    </row>
  </sheetData>
  <sheetProtection algorithmName="SHA-512" hashValue="bhyvIPAfhYvwb1+vj+JLXhiei7TOHsjWrWX4EmXDuPGcX5prpwbGMn7QgdB8wVf0Cn29/0cQM4SDWg5eRcwblA==" saltValue="KgX5i3hRtjzhzZCRTHZ63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3"/>
  <sheetViews>
    <sheetView workbookViewId="0">
      <selection activeCell="C41" sqref="C41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3">
      <c r="A41" s="335">
        <v>40</v>
      </c>
      <c r="B41" s="41">
        <v>45976</v>
      </c>
      <c r="C41" s="45">
        <v>2381.06</v>
      </c>
      <c r="D41" s="235" t="s">
        <v>556</v>
      </c>
    </row>
    <row r="42" spans="1:6" x14ac:dyDescent="0.3">
      <c r="A42" s="335">
        <v>41</v>
      </c>
      <c r="B42" s="41">
        <v>46008</v>
      </c>
      <c r="C42" s="45">
        <v>81.06</v>
      </c>
      <c r="D42" s="235" t="s">
        <v>564</v>
      </c>
    </row>
    <row r="43" spans="1:6" x14ac:dyDescent="0.3">
      <c r="A43" s="429">
        <v>42</v>
      </c>
      <c r="B43" s="430">
        <v>46037</v>
      </c>
      <c r="C43" s="431">
        <v>953.17</v>
      </c>
      <c r="D43" s="235" t="s">
        <v>570</v>
      </c>
    </row>
  </sheetData>
  <sheetProtection algorithmName="SHA-512" hashValue="aSRtfFNCIkbcb0IWkWM+uCrBxhd2BrKrgsu7cnzCXYgQQTM/kLu/dOGev8Gp3A4QIpYbPKRE2tISMBVrSxvuWA==" saltValue="l9PH9QHPZyrqMzB6ESlU4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5.6" thickTop="1" thickBot="1" x14ac:dyDescent="0.35">
      <c r="D3" s="371"/>
      <c r="E3" s="80"/>
      <c r="F3" s="371" t="s">
        <v>545</v>
      </c>
      <c r="G3" s="372"/>
      <c r="H3" s="352"/>
      <c r="I3" s="371" t="s">
        <v>546</v>
      </c>
      <c r="J3" s="80"/>
      <c r="K3" s="352"/>
    </row>
    <row r="4" spans="2:18" ht="15" thickTop="1" x14ac:dyDescent="0.3">
      <c r="B4" s="415" t="s">
        <v>410</v>
      </c>
      <c r="C4" s="416"/>
      <c r="D4" s="416"/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3">
      <c r="B5" s="415" t="s">
        <v>27</v>
      </c>
      <c r="C5" s="415" t="s">
        <v>11</v>
      </c>
      <c r="D5" s="416" t="s">
        <v>544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548</v>
      </c>
      <c r="L5" s="357" t="s">
        <v>547</v>
      </c>
      <c r="M5" s="357" t="s">
        <v>547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3">
      <c r="B6" s="417">
        <v>1</v>
      </c>
      <c r="C6" s="417" t="s">
        <v>70</v>
      </c>
      <c r="D6" s="418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3">
      <c r="B7" s="417">
        <v>2</v>
      </c>
      <c r="C7" s="417" t="s">
        <v>71</v>
      </c>
      <c r="D7" s="418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1268.31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3">
      <c r="B8" s="417">
        <v>3</v>
      </c>
      <c r="C8" s="417" t="s">
        <v>13</v>
      </c>
      <c r="D8" s="418">
        <v>42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430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234.99937499999996</v>
      </c>
      <c r="Q8" s="365">
        <f t="shared" si="3"/>
        <v>664.99937499999999</v>
      </c>
      <c r="R8" s="110"/>
    </row>
    <row r="9" spans="2:18" x14ac:dyDescent="0.3">
      <c r="B9" s="417">
        <v>4</v>
      </c>
      <c r="C9" s="417" t="s">
        <v>12</v>
      </c>
      <c r="D9" s="418">
        <v>42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430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234.99937499999996</v>
      </c>
      <c r="Q9" s="365">
        <f t="shared" si="3"/>
        <v>664.99937499999999</v>
      </c>
      <c r="R9" s="110"/>
    </row>
    <row r="10" spans="2:18" x14ac:dyDescent="0.3">
      <c r="B10" s="417">
        <v>5</v>
      </c>
      <c r="C10" s="417" t="s">
        <v>14</v>
      </c>
      <c r="D10" s="418">
        <v>42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430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3800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496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62">
        <f t="shared" si="1"/>
        <v>1200</v>
      </c>
      <c r="M10" s="362">
        <f t="shared" si="0"/>
        <v>288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234.99937499999996</v>
      </c>
      <c r="Q10" s="365">
        <f t="shared" si="3"/>
        <v>664.99937499999999</v>
      </c>
    </row>
    <row r="11" spans="2:18" x14ac:dyDescent="0.3">
      <c r="B11" s="417">
        <v>6</v>
      </c>
      <c r="C11" s="417" t="s">
        <v>24</v>
      </c>
      <c r="D11" s="418">
        <v>42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430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2630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387.6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950</v>
      </c>
      <c r="M11" s="362">
        <f t="shared" si="0"/>
        <v>198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234.99937499999996</v>
      </c>
      <c r="Q11" s="365">
        <f t="shared" si="3"/>
        <v>664.99937499999999</v>
      </c>
    </row>
    <row r="12" spans="2:18" x14ac:dyDescent="0.3">
      <c r="B12" s="417">
        <v>7</v>
      </c>
      <c r="C12" s="417" t="s">
        <v>408</v>
      </c>
      <c r="D12" s="418">
        <v>42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430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3750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162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0</v>
      </c>
      <c r="M12" s="362">
        <f t="shared" si="0"/>
        <v>0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234.99937499999996</v>
      </c>
      <c r="Q12" s="365">
        <f t="shared" si="3"/>
        <v>664.99937499999999</v>
      </c>
    </row>
    <row r="13" spans="2:18" x14ac:dyDescent="0.3">
      <c r="B13" s="417">
        <v>8</v>
      </c>
      <c r="C13" s="417" t="s">
        <v>409</v>
      </c>
      <c r="D13" s="418">
        <v>42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430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234.99937499999996</v>
      </c>
      <c r="Q13" s="365">
        <f t="shared" si="3"/>
        <v>664.99937499999999</v>
      </c>
    </row>
    <row r="14" spans="2:18" x14ac:dyDescent="0.3">
      <c r="B14" s="417">
        <v>9</v>
      </c>
      <c r="C14" s="417" t="s">
        <v>17</v>
      </c>
      <c r="D14" s="418">
        <v>43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430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2960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286.39999999999998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400</v>
      </c>
      <c r="M14" s="362">
        <f t="shared" si="0"/>
        <v>40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234.99937499999996</v>
      </c>
      <c r="Q14" s="365">
        <f t="shared" si="3"/>
        <v>664.99937499999999</v>
      </c>
    </row>
    <row r="15" spans="2:18" x14ac:dyDescent="0.3">
      <c r="B15" s="417">
        <v>10</v>
      </c>
      <c r="C15" s="417" t="s">
        <v>18</v>
      </c>
      <c r="D15" s="418">
        <v>43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430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0</v>
      </c>
      <c r="M15" s="362">
        <f t="shared" si="0"/>
        <v>0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234.99937499999996</v>
      </c>
      <c r="Q15" s="365">
        <f t="shared" si="3"/>
        <v>664.99937499999999</v>
      </c>
    </row>
    <row r="16" spans="2:18" x14ac:dyDescent="0.3">
      <c r="B16" s="417">
        <v>11</v>
      </c>
      <c r="C16" s="417" t="s">
        <v>19</v>
      </c>
      <c r="D16" s="418">
        <v>42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430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1466.6599999999999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104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133.34000000000015</v>
      </c>
      <c r="M16" s="362">
        <f t="shared" si="0"/>
        <v>16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234.99937499999996</v>
      </c>
      <c r="Q16" s="365">
        <f t="shared" si="3"/>
        <v>664.99937499999999</v>
      </c>
    </row>
    <row r="17" spans="2:17" x14ac:dyDescent="0.3">
      <c r="B17" s="417">
        <v>12</v>
      </c>
      <c r="C17" s="417" t="s">
        <v>20</v>
      </c>
      <c r="D17" s="418">
        <v>42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430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2950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446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550</v>
      </c>
      <c r="M17" s="362">
        <f t="shared" si="0"/>
        <v>110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234.99937499999996</v>
      </c>
      <c r="Q17" s="365">
        <f t="shared" si="3"/>
        <v>664.99937499999999</v>
      </c>
    </row>
    <row r="18" spans="2:17" x14ac:dyDescent="0.3">
      <c r="B18" s="417">
        <v>13</v>
      </c>
      <c r="C18" s="417" t="s">
        <v>341</v>
      </c>
      <c r="D18" s="418">
        <v>10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430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200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40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800</v>
      </c>
      <c r="M18" s="362">
        <f t="shared" si="0"/>
        <v>160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234.99937499999996</v>
      </c>
      <c r="Q18" s="365">
        <f t="shared" si="3"/>
        <v>664.99937499999999</v>
      </c>
    </row>
    <row r="19" spans="2:17" x14ac:dyDescent="0.3">
      <c r="B19" s="417">
        <v>14</v>
      </c>
      <c r="C19" s="417" t="s">
        <v>21</v>
      </c>
      <c r="D19" s="418">
        <v>42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430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3731.11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327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1888.8899999999999</v>
      </c>
      <c r="M19" s="362">
        <f t="shared" si="0"/>
        <v>680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234.99937499999996</v>
      </c>
      <c r="Q19" s="365">
        <f t="shared" si="3"/>
        <v>664.99937499999999</v>
      </c>
    </row>
    <row r="20" spans="2:17" x14ac:dyDescent="0.3">
      <c r="B20" s="417">
        <v>15</v>
      </c>
      <c r="C20" s="417" t="s">
        <v>22</v>
      </c>
      <c r="D20" s="418">
        <v>42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430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1600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246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200</v>
      </c>
      <c r="M20" s="362">
        <f t="shared" si="0"/>
        <v>28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234.99937499999996</v>
      </c>
      <c r="Q20" s="365">
        <f t="shared" si="3"/>
        <v>664.99937499999999</v>
      </c>
    </row>
    <row r="21" spans="2:17" x14ac:dyDescent="0.3">
      <c r="B21" s="417">
        <v>16</v>
      </c>
      <c r="C21" s="417" t="s">
        <v>23</v>
      </c>
      <c r="D21" s="418">
        <v>42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430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2910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231.20000000000002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2410.04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197.20000000000002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499.96000000000004</v>
      </c>
      <c r="M21" s="362">
        <f t="shared" si="0"/>
        <v>34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234.99937499999996</v>
      </c>
      <c r="Q21" s="365">
        <f t="shared" si="3"/>
        <v>664.99937499999999</v>
      </c>
    </row>
    <row r="22" spans="2:17" x14ac:dyDescent="0.3">
      <c r="B22" s="417">
        <v>17</v>
      </c>
      <c r="C22" s="417" t="s">
        <v>339</v>
      </c>
      <c r="D22" s="418">
        <v>10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430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1333.36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320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666.6400000000001</v>
      </c>
      <c r="M22" s="362">
        <f t="shared" si="0"/>
        <v>160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234.99937499999996</v>
      </c>
      <c r="Q22" s="365">
        <f t="shared" si="3"/>
        <v>664.99937499999999</v>
      </c>
    </row>
    <row r="23" spans="2:17" x14ac:dyDescent="0.3">
      <c r="B23" s="417">
        <v>18</v>
      </c>
      <c r="C23" s="417" t="s">
        <v>340</v>
      </c>
      <c r="D23" s="418">
        <v>10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430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700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42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600</v>
      </c>
      <c r="M23" s="362">
        <f t="shared" si="0"/>
        <v>84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234.99937499999996</v>
      </c>
      <c r="Q23" s="365">
        <f t="shared" si="3"/>
        <v>664.99937499999999</v>
      </c>
    </row>
    <row r="24" spans="2:17" x14ac:dyDescent="0.3">
      <c r="B24" s="416" t="s">
        <v>261</v>
      </c>
      <c r="C24" s="416"/>
      <c r="D24" s="419">
        <v>580</v>
      </c>
      <c r="E24" s="366">
        <f>+SUM(E6:E23)</f>
        <v>6880</v>
      </c>
      <c r="F24" s="366">
        <f>+SUM(F6:F23)</f>
        <v>460</v>
      </c>
      <c r="G24" s="367">
        <f t="shared" ref="G24:K24" si="4">+SUM(G6:G23)</f>
        <v>41380</v>
      </c>
      <c r="H24" s="367">
        <f t="shared" si="4"/>
        <v>5589.5999999999995</v>
      </c>
      <c r="I24" s="366">
        <f t="shared" si="4"/>
        <v>33491.18</v>
      </c>
      <c r="J24" s="366">
        <f t="shared" si="4"/>
        <v>3469.6</v>
      </c>
      <c r="K24" s="368">
        <f t="shared" si="4"/>
        <v>322</v>
      </c>
      <c r="L24" s="369">
        <f t="shared" ref="L24" si="5">+SUM(L6:L23)</f>
        <v>7888.82</v>
      </c>
      <c r="M24" s="369">
        <f t="shared" ref="M24:Q24" si="6">+SUM(M6:M23)</f>
        <v>1798</v>
      </c>
      <c r="N24" s="366">
        <f t="shared" si="6"/>
        <v>220.69999999999996</v>
      </c>
      <c r="O24" s="366">
        <f t="shared" si="6"/>
        <v>1728.31</v>
      </c>
      <c r="P24" s="366">
        <f t="shared" si="6"/>
        <v>3759.9899999999984</v>
      </c>
      <c r="Q24" s="366">
        <f t="shared" si="6"/>
        <v>10639.99</v>
      </c>
    </row>
    <row r="26" spans="2:17" x14ac:dyDescent="0.3">
      <c r="J26" s="110"/>
    </row>
    <row r="27" spans="2:17" x14ac:dyDescent="0.3">
      <c r="I27" s="110"/>
      <c r="M27" s="370"/>
    </row>
    <row r="28" spans="2:17" x14ac:dyDescent="0.3">
      <c r="L28" s="370"/>
    </row>
  </sheetData>
  <sheetProtection algorithmName="SHA-512" hashValue="V1N7PN5BNF35hA9W/TGHRgiAkM3HsPRQXdn+cfi2p2byfWy5GdMitrAOSPJvqkZq9RTw5bs8hrAfcc6eLZF2Yg==" saltValue="8ZE3u2PYky2xfL53XUcBgg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448</v>
      </c>
    </row>
    <row r="2" spans="2:34 16375:16375" ht="15.6" thickTop="1" thickBot="1" x14ac:dyDescent="0.35">
      <c r="B2" s="395" t="s">
        <v>92</v>
      </c>
      <c r="C2" s="396"/>
      <c r="D2" s="243" t="s">
        <v>397</v>
      </c>
      <c r="E2" s="111">
        <v>46037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7"/>
      <c r="C3" s="398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9"/>
      <c r="C4" s="400"/>
      <c r="D4" s="243" t="s">
        <v>396</v>
      </c>
      <c r="E4" s="111">
        <v>46067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320</v>
      </c>
      <c r="M4" s="113">
        <v>20</v>
      </c>
      <c r="N4" s="115">
        <v>200000</v>
      </c>
      <c r="O4" s="115">
        <v>20000</v>
      </c>
      <c r="P4" s="123"/>
      <c r="Q4" s="123">
        <v>4</v>
      </c>
      <c r="R4" s="123">
        <v>7</v>
      </c>
      <c r="S4" s="124">
        <f>SUM(P4*100+Q4*10+R4*1)</f>
        <v>47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6880</v>
      </c>
      <c r="G5" s="88" t="s">
        <v>103</v>
      </c>
      <c r="H5" s="2"/>
      <c r="I5" s="2"/>
      <c r="J5" s="98">
        <f>E9</f>
        <v>1200</v>
      </c>
      <c r="M5" s="113">
        <v>10</v>
      </c>
      <c r="N5" s="115">
        <v>100000</v>
      </c>
      <c r="O5" s="115">
        <v>10000</v>
      </c>
      <c r="P5" s="123"/>
      <c r="Q5" s="123"/>
      <c r="R5" s="123"/>
      <c r="S5" s="124">
        <f>SUM(P5*100+Q5*10+R5*1)</f>
        <v>0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1131.1100000000001</v>
      </c>
      <c r="M6" s="113">
        <v>5</v>
      </c>
      <c r="N6" s="115">
        <v>50000</v>
      </c>
      <c r="O6" s="115">
        <v>5000</v>
      </c>
      <c r="P6" s="123"/>
      <c r="Q6" s="123"/>
      <c r="R6" s="123">
        <v>1</v>
      </c>
      <c r="S6" s="124">
        <f>SUM(P6*100+Q6*10+R6*1)</f>
        <v>1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41380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400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288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1200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221</v>
      </c>
      <c r="M9" s="113">
        <v>1</v>
      </c>
      <c r="N9" s="117">
        <v>10000</v>
      </c>
      <c r="O9" s="117">
        <v>1000</v>
      </c>
      <c r="P9" s="122"/>
      <c r="Q9" s="122"/>
      <c r="R9" s="122">
        <v>6</v>
      </c>
      <c r="S9" s="124">
        <f t="shared" ref="S9:S14" si="5">SUM(P9*100+Q9*10+R9*1)</f>
        <v>6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5589.6</v>
      </c>
      <c r="G10" s="93" t="s">
        <v>117</v>
      </c>
      <c r="H10" s="94"/>
      <c r="I10" s="94"/>
      <c r="J10" s="187">
        <v>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/>
      <c r="S10" s="124">
        <f t="shared" si="5"/>
        <v>0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288</v>
      </c>
      <c r="G11" s="105" t="s">
        <v>115</v>
      </c>
      <c r="H11" s="85"/>
      <c r="I11" s="85"/>
      <c r="J11" s="107">
        <f>J4+J6+J9+J10+J7</f>
        <v>2153.17</v>
      </c>
      <c r="K11" s="104"/>
      <c r="M11" s="113">
        <v>0.25</v>
      </c>
      <c r="N11" s="115">
        <v>2000</v>
      </c>
      <c r="O11" s="115">
        <v>200</v>
      </c>
      <c r="P11" s="123"/>
      <c r="Q11" s="123"/>
      <c r="R11" s="123">
        <v>5</v>
      </c>
      <c r="S11" s="124">
        <f t="shared" si="5"/>
        <v>5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1200</v>
      </c>
      <c r="M12" s="113">
        <v>0.1</v>
      </c>
      <c r="N12" s="115">
        <v>1000</v>
      </c>
      <c r="O12" s="115">
        <v>100</v>
      </c>
      <c r="P12" s="123"/>
      <c r="Q12" s="123"/>
      <c r="R12" s="123">
        <v>8</v>
      </c>
      <c r="S12" s="124">
        <f t="shared" si="5"/>
        <v>8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33491.179999999978</v>
      </c>
      <c r="G13" s="86" t="s">
        <v>128</v>
      </c>
      <c r="H13" s="87"/>
      <c r="I13" s="87"/>
      <c r="J13" s="109">
        <f>J11-J12</f>
        <v>953.17000000000007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2</v>
      </c>
      <c r="S13" s="124">
        <f t="shared" si="5"/>
        <v>2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1531.1100000000001</v>
      </c>
      <c r="K14" s="104"/>
      <c r="M14" s="113">
        <v>0.01</v>
      </c>
      <c r="N14" s="115">
        <v>100</v>
      </c>
      <c r="O14" s="115">
        <v>10</v>
      </c>
      <c r="P14" s="123"/>
      <c r="Q14" s="123"/>
      <c r="R14" s="123">
        <v>2</v>
      </c>
      <c r="S14" s="124">
        <f t="shared" si="5"/>
        <v>2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7888.8200000000215</v>
      </c>
      <c r="G15" s="126" t="s">
        <v>140</v>
      </c>
      <c r="H15" s="127">
        <f>K16+K21</f>
        <v>953.17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3791.5999999999995</v>
      </c>
      <c r="G16" s="112" t="s">
        <v>131</v>
      </c>
      <c r="H16" s="112"/>
      <c r="I16" s="112"/>
      <c r="J16" s="118"/>
      <c r="K16" s="113">
        <f>SUM(K17:K20)</f>
        <v>945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221</v>
      </c>
      <c r="G17" s="113">
        <v>20</v>
      </c>
      <c r="H17" s="115">
        <f t="shared" ref="H17:J20" si="11">AF5*P4</f>
        <v>0</v>
      </c>
      <c r="I17" s="115">
        <f t="shared" si="11"/>
        <v>800</v>
      </c>
      <c r="J17" s="115">
        <f t="shared" si="11"/>
        <v>140</v>
      </c>
      <c r="K17" s="121">
        <f>SUM(H17:J17)</f>
        <v>940</v>
      </c>
      <c r="M17" s="104"/>
      <c r="P17" s="265">
        <f>+J13-H15</f>
        <v>0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1798.0000000000009</v>
      </c>
      <c r="G18" s="113">
        <v>10</v>
      </c>
      <c r="H18" s="115">
        <f t="shared" si="11"/>
        <v>0</v>
      </c>
      <c r="I18" s="115">
        <f t="shared" si="11"/>
        <v>0</v>
      </c>
      <c r="J18" s="115">
        <f t="shared" si="11"/>
        <v>0</v>
      </c>
      <c r="K18" s="121">
        <f>SUM(H18:J18)</f>
        <v>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5</v>
      </c>
      <c r="K19" s="121">
        <f>SUM(H19:J19)</f>
        <v>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1728.31</v>
      </c>
      <c r="G21" s="114" t="s">
        <v>132</v>
      </c>
      <c r="H21" s="116"/>
      <c r="I21" s="116"/>
      <c r="J21" s="119"/>
      <c r="K21" s="113">
        <f>SUM(K22:K27)</f>
        <v>8.17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322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6</v>
      </c>
      <c r="K22" s="121">
        <f t="shared" ref="K22:K27" si="13">SUM(H22:J22)</f>
        <v>6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6880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0</v>
      </c>
      <c r="K23" s="121">
        <f t="shared" si="13"/>
        <v>0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430</v>
      </c>
      <c r="G24" s="113">
        <v>0.25</v>
      </c>
      <c r="H24" s="117">
        <f t="shared" si="12"/>
        <v>0</v>
      </c>
      <c r="I24" s="117">
        <f>AG12*Q11</f>
        <v>0</v>
      </c>
      <c r="J24" s="117">
        <f t="shared" si="12"/>
        <v>1.25</v>
      </c>
      <c r="K24" s="121">
        <f t="shared" si="13"/>
        <v>1.25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3759.9900000000002</v>
      </c>
      <c r="G25" s="113">
        <v>0.1</v>
      </c>
      <c r="H25" s="117">
        <f t="shared" si="12"/>
        <v>0</v>
      </c>
      <c r="I25" s="117">
        <f t="shared" si="12"/>
        <v>0</v>
      </c>
      <c r="J25" s="117">
        <f t="shared" si="12"/>
        <v>0.8</v>
      </c>
      <c r="K25" s="121">
        <f t="shared" si="13"/>
        <v>0.8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IF(J4&lt;&gt;0,SUMIFS(DENERO_CAJA[MONTO],DENERO_CAJA[FECHA],"&gt;="&amp;$E$2,DENERO_CAJA[FECHA],"&lt;="&amp;$E$4),H15)</f>
        <v>953.17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0.1</v>
      </c>
      <c r="K26" s="121">
        <f t="shared" si="13"/>
        <v>0.1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10639.99</v>
      </c>
      <c r="G27" s="113">
        <v>0.01</v>
      </c>
      <c r="H27" s="117">
        <f t="shared" si="12"/>
        <v>0</v>
      </c>
      <c r="I27" s="117">
        <f t="shared" si="12"/>
        <v>0</v>
      </c>
      <c r="J27" s="117">
        <f t="shared" si="12"/>
        <v>0.02</v>
      </c>
      <c r="K27" s="121">
        <f t="shared" si="13"/>
        <v>0.02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10639.990000000022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953.17</v>
      </c>
      <c r="H30" s="200"/>
      <c r="S30" s="120"/>
    </row>
    <row r="31" spans="2:20" x14ac:dyDescent="0.3">
      <c r="C31" s="104">
        <f>+E27-E28</f>
        <v>-2.1827872842550278E-11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75" activePane="bottomLeft" state="frozen"/>
      <selection pane="bottomLeft" activeCell="L376" sqref="L376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1" t="s">
        <v>296</v>
      </c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</row>
    <row r="2" spans="2:17" x14ac:dyDescent="0.3"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Q2" s="24"/>
    </row>
    <row r="3" spans="2:17" ht="15" thickBot="1" x14ac:dyDescent="0.35"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Q3" s="24"/>
    </row>
    <row r="4" spans="2:17" ht="15.6" thickTop="1" thickBot="1" x14ac:dyDescent="0.35">
      <c r="B4" s="395" t="s">
        <v>92</v>
      </c>
      <c r="C4" s="396"/>
      <c r="D4" s="243" t="s">
        <v>397</v>
      </c>
      <c r="E4" s="111">
        <v>44788</v>
      </c>
      <c r="G4" s="395" t="s">
        <v>92</v>
      </c>
      <c r="H4" s="396"/>
      <c r="I4" s="243" t="s">
        <v>397</v>
      </c>
      <c r="J4" s="111">
        <v>44819</v>
      </c>
      <c r="L4" s="395" t="s">
        <v>92</v>
      </c>
      <c r="M4" s="396"/>
      <c r="N4" s="243" t="s">
        <v>397</v>
      </c>
      <c r="O4" s="111">
        <v>44849</v>
      </c>
      <c r="Q4" s="24"/>
    </row>
    <row r="5" spans="2:17" ht="15.6" thickTop="1" thickBot="1" x14ac:dyDescent="0.35">
      <c r="B5" s="397"/>
      <c r="C5" s="398"/>
      <c r="D5" s="243" t="s">
        <v>398</v>
      </c>
      <c r="E5" s="111">
        <v>44788</v>
      </c>
      <c r="G5" s="397"/>
      <c r="H5" s="398"/>
      <c r="I5" s="243" t="s">
        <v>398</v>
      </c>
      <c r="J5" s="111">
        <v>44788</v>
      </c>
      <c r="L5" s="397"/>
      <c r="M5" s="398"/>
      <c r="N5" s="243" t="s">
        <v>398</v>
      </c>
      <c r="O5" s="111">
        <v>44788</v>
      </c>
    </row>
    <row r="6" spans="2:17" ht="15.6" thickTop="1" thickBot="1" x14ac:dyDescent="0.35">
      <c r="B6" s="399"/>
      <c r="C6" s="400"/>
      <c r="D6" s="243" t="s">
        <v>396</v>
      </c>
      <c r="E6" s="111">
        <v>44818</v>
      </c>
      <c r="G6" s="399"/>
      <c r="H6" s="400"/>
      <c r="I6" s="243" t="s">
        <v>396</v>
      </c>
      <c r="J6" s="111">
        <v>44848</v>
      </c>
      <c r="L6" s="399"/>
      <c r="M6" s="400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95" t="s">
        <v>92</v>
      </c>
      <c r="C32" s="396"/>
      <c r="D32" s="243" t="s">
        <v>397</v>
      </c>
      <c r="E32" s="111">
        <v>44880</v>
      </c>
      <c r="G32" s="395" t="s">
        <v>92</v>
      </c>
      <c r="H32" s="396"/>
      <c r="I32" s="243" t="s">
        <v>397</v>
      </c>
      <c r="J32" s="111">
        <v>44910</v>
      </c>
      <c r="L32" s="395" t="s">
        <v>92</v>
      </c>
      <c r="M32" s="396"/>
      <c r="N32" s="243" t="s">
        <v>397</v>
      </c>
      <c r="O32" s="111">
        <v>44941</v>
      </c>
    </row>
    <row r="33" spans="2:15" ht="15.6" thickTop="1" thickBot="1" x14ac:dyDescent="0.35">
      <c r="B33" s="397"/>
      <c r="C33" s="398"/>
      <c r="D33" s="243" t="s">
        <v>398</v>
      </c>
      <c r="E33" s="111">
        <v>44788</v>
      </c>
      <c r="G33" s="397"/>
      <c r="H33" s="398"/>
      <c r="I33" s="243" t="s">
        <v>398</v>
      </c>
      <c r="J33" s="111">
        <v>44788</v>
      </c>
      <c r="L33" s="397"/>
      <c r="M33" s="398"/>
      <c r="N33" s="243" t="s">
        <v>398</v>
      </c>
      <c r="O33" s="111">
        <v>44788</v>
      </c>
    </row>
    <row r="34" spans="2:15" ht="15.6" thickTop="1" thickBot="1" x14ac:dyDescent="0.35">
      <c r="B34" s="399"/>
      <c r="C34" s="400"/>
      <c r="D34" s="243" t="s">
        <v>396</v>
      </c>
      <c r="E34" s="111">
        <v>44909</v>
      </c>
      <c r="G34" s="399"/>
      <c r="H34" s="400"/>
      <c r="I34" s="243" t="s">
        <v>396</v>
      </c>
      <c r="J34" s="111">
        <v>44940</v>
      </c>
      <c r="L34" s="399"/>
      <c r="M34" s="400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95" t="s">
        <v>92</v>
      </c>
      <c r="C60" s="396"/>
      <c r="D60" s="243" t="s">
        <v>397</v>
      </c>
      <c r="E60" s="111">
        <v>44972</v>
      </c>
      <c r="G60" s="395" t="s">
        <v>92</v>
      </c>
      <c r="H60" s="396"/>
      <c r="I60" s="243" t="s">
        <v>397</v>
      </c>
      <c r="J60" s="111">
        <v>45000</v>
      </c>
      <c r="L60" s="395" t="s">
        <v>92</v>
      </c>
      <c r="M60" s="396"/>
      <c r="N60" s="243" t="s">
        <v>397</v>
      </c>
      <c r="O60" s="111">
        <v>45031</v>
      </c>
    </row>
    <row r="61" spans="2:15" ht="15.6" thickTop="1" thickBot="1" x14ac:dyDescent="0.35">
      <c r="B61" s="397"/>
      <c r="C61" s="398"/>
      <c r="D61" s="243" t="s">
        <v>398</v>
      </c>
      <c r="E61" s="111">
        <v>44788</v>
      </c>
      <c r="G61" s="397"/>
      <c r="H61" s="398"/>
      <c r="I61" s="243" t="s">
        <v>398</v>
      </c>
      <c r="J61" s="111">
        <v>44788</v>
      </c>
      <c r="L61" s="397"/>
      <c r="M61" s="398"/>
      <c r="N61" s="243" t="s">
        <v>398</v>
      </c>
      <c r="O61" s="111">
        <v>44788</v>
      </c>
    </row>
    <row r="62" spans="2:15" ht="15.6" thickTop="1" thickBot="1" x14ac:dyDescent="0.35">
      <c r="B62" s="399"/>
      <c r="C62" s="400"/>
      <c r="D62" s="243" t="s">
        <v>396</v>
      </c>
      <c r="E62" s="111">
        <v>44999</v>
      </c>
      <c r="G62" s="399"/>
      <c r="H62" s="400"/>
      <c r="I62" s="243" t="s">
        <v>396</v>
      </c>
      <c r="J62" s="111">
        <v>45030</v>
      </c>
      <c r="L62" s="399"/>
      <c r="M62" s="400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95" t="s">
        <v>92</v>
      </c>
      <c r="C88" s="396"/>
      <c r="D88" s="243" t="s">
        <v>397</v>
      </c>
      <c r="E88" s="111">
        <v>45061</v>
      </c>
      <c r="G88" s="395" t="s">
        <v>92</v>
      </c>
      <c r="H88" s="396"/>
      <c r="I88" s="243" t="s">
        <v>397</v>
      </c>
      <c r="J88" s="111">
        <v>45092</v>
      </c>
      <c r="L88" s="395" t="s">
        <v>92</v>
      </c>
      <c r="M88" s="396"/>
      <c r="N88" s="243" t="s">
        <v>397</v>
      </c>
      <c r="O88" s="111">
        <v>45122</v>
      </c>
    </row>
    <row r="89" spans="2:15" ht="15.6" thickTop="1" thickBot="1" x14ac:dyDescent="0.35">
      <c r="B89" s="397"/>
      <c r="C89" s="398"/>
      <c r="D89" s="243" t="s">
        <v>398</v>
      </c>
      <c r="E89" s="111">
        <v>44788</v>
      </c>
      <c r="G89" s="397"/>
      <c r="H89" s="398"/>
      <c r="I89" s="243" t="s">
        <v>398</v>
      </c>
      <c r="J89" s="111">
        <v>44788</v>
      </c>
      <c r="L89" s="397"/>
      <c r="M89" s="398"/>
      <c r="N89" s="243" t="s">
        <v>398</v>
      </c>
      <c r="O89" s="111">
        <v>44788</v>
      </c>
    </row>
    <row r="90" spans="2:15" ht="15.6" thickTop="1" thickBot="1" x14ac:dyDescent="0.35">
      <c r="B90" s="399"/>
      <c r="C90" s="400"/>
      <c r="D90" s="243" t="s">
        <v>396</v>
      </c>
      <c r="E90" s="111">
        <v>45091</v>
      </c>
      <c r="G90" s="399"/>
      <c r="H90" s="400"/>
      <c r="I90" s="243" t="s">
        <v>396</v>
      </c>
      <c r="J90" s="111">
        <v>45121</v>
      </c>
      <c r="L90" s="399"/>
      <c r="M90" s="400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95" t="s">
        <v>92</v>
      </c>
      <c r="C117" s="396"/>
      <c r="D117" s="243" t="s">
        <v>397</v>
      </c>
      <c r="E117" s="111">
        <v>45153</v>
      </c>
      <c r="G117" s="395" t="s">
        <v>92</v>
      </c>
      <c r="H117" s="396"/>
      <c r="I117" s="243" t="s">
        <v>397</v>
      </c>
      <c r="J117" s="111">
        <v>45184</v>
      </c>
      <c r="L117" s="395" t="s">
        <v>92</v>
      </c>
      <c r="M117" s="396"/>
      <c r="N117" s="243" t="s">
        <v>397</v>
      </c>
      <c r="O117" s="111">
        <v>45214</v>
      </c>
    </row>
    <row r="118" spans="2:15" ht="15.6" thickTop="1" thickBot="1" x14ac:dyDescent="0.35">
      <c r="B118" s="397"/>
      <c r="C118" s="398"/>
      <c r="D118" s="243" t="s">
        <v>398</v>
      </c>
      <c r="E118" s="111">
        <v>44788</v>
      </c>
      <c r="G118" s="397"/>
      <c r="H118" s="398"/>
      <c r="I118" s="243" t="s">
        <v>398</v>
      </c>
      <c r="J118" s="111">
        <v>44788</v>
      </c>
      <c r="L118" s="397"/>
      <c r="M118" s="398"/>
      <c r="N118" s="243" t="s">
        <v>398</v>
      </c>
      <c r="O118" s="111">
        <v>44788</v>
      </c>
    </row>
    <row r="119" spans="2:15" ht="15.6" thickTop="1" thickBot="1" x14ac:dyDescent="0.35">
      <c r="B119" s="399"/>
      <c r="C119" s="400"/>
      <c r="D119" s="243" t="s">
        <v>396</v>
      </c>
      <c r="E119" s="111">
        <v>45183</v>
      </c>
      <c r="G119" s="399"/>
      <c r="H119" s="400"/>
      <c r="I119" s="243" t="s">
        <v>396</v>
      </c>
      <c r="J119" s="111">
        <v>45213</v>
      </c>
      <c r="L119" s="399"/>
      <c r="M119" s="400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95" t="s">
        <v>92</v>
      </c>
      <c r="C145" s="396"/>
      <c r="D145" s="243" t="s">
        <v>397</v>
      </c>
      <c r="E145" s="111">
        <v>45245</v>
      </c>
      <c r="G145" s="395" t="s">
        <v>92</v>
      </c>
      <c r="H145" s="396"/>
      <c r="I145" s="243" t="s">
        <v>397</v>
      </c>
      <c r="J145" s="111">
        <v>45275</v>
      </c>
      <c r="L145" s="395" t="s">
        <v>92</v>
      </c>
      <c r="M145" s="396"/>
      <c r="N145" s="243" t="s">
        <v>397</v>
      </c>
      <c r="O145" s="111">
        <v>45306</v>
      </c>
    </row>
    <row r="146" spans="2:15" ht="15.6" thickTop="1" thickBot="1" x14ac:dyDescent="0.35">
      <c r="B146" s="397"/>
      <c r="C146" s="398"/>
      <c r="D146" s="243" t="s">
        <v>398</v>
      </c>
      <c r="E146" s="111">
        <v>44788</v>
      </c>
      <c r="G146" s="397"/>
      <c r="H146" s="398"/>
      <c r="I146" s="243" t="s">
        <v>398</v>
      </c>
      <c r="J146" s="111">
        <v>44788</v>
      </c>
      <c r="L146" s="397"/>
      <c r="M146" s="398"/>
      <c r="N146" s="243" t="s">
        <v>398</v>
      </c>
      <c r="O146" s="111">
        <v>44788</v>
      </c>
    </row>
    <row r="147" spans="2:15" ht="15.6" thickTop="1" thickBot="1" x14ac:dyDescent="0.35">
      <c r="B147" s="399"/>
      <c r="C147" s="400"/>
      <c r="D147" s="243" t="s">
        <v>396</v>
      </c>
      <c r="E147" s="111">
        <v>45274</v>
      </c>
      <c r="G147" s="399"/>
      <c r="H147" s="400"/>
      <c r="I147" s="243" t="s">
        <v>396</v>
      </c>
      <c r="J147" s="111">
        <v>45305</v>
      </c>
      <c r="L147" s="399"/>
      <c r="M147" s="400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95" t="s">
        <v>92</v>
      </c>
      <c r="C173" s="396"/>
      <c r="D173" s="243" t="s">
        <v>397</v>
      </c>
      <c r="E173" s="111">
        <v>45337</v>
      </c>
      <c r="G173" s="395" t="s">
        <v>92</v>
      </c>
      <c r="H173" s="396"/>
      <c r="I173" s="243" t="s">
        <v>397</v>
      </c>
      <c r="J173" s="111">
        <v>45366</v>
      </c>
      <c r="L173" s="395" t="s">
        <v>92</v>
      </c>
      <c r="M173" s="396"/>
      <c r="N173" s="243" t="s">
        <v>397</v>
      </c>
      <c r="O173" s="111">
        <v>45397</v>
      </c>
    </row>
    <row r="174" spans="2:15" ht="15.6" thickTop="1" thickBot="1" x14ac:dyDescent="0.35">
      <c r="B174" s="397"/>
      <c r="C174" s="398"/>
      <c r="D174" s="243" t="s">
        <v>398</v>
      </c>
      <c r="E174" s="111">
        <v>44788</v>
      </c>
      <c r="G174" s="397"/>
      <c r="H174" s="398"/>
      <c r="I174" s="243" t="s">
        <v>398</v>
      </c>
      <c r="J174" s="111">
        <v>44788</v>
      </c>
      <c r="L174" s="397"/>
      <c r="M174" s="398"/>
      <c r="N174" s="243" t="s">
        <v>398</v>
      </c>
      <c r="O174" s="111">
        <v>44788</v>
      </c>
    </row>
    <row r="175" spans="2:15" ht="15.6" thickTop="1" thickBot="1" x14ac:dyDescent="0.35">
      <c r="B175" s="399"/>
      <c r="C175" s="400"/>
      <c r="D175" s="243" t="s">
        <v>396</v>
      </c>
      <c r="E175" s="111">
        <v>45365</v>
      </c>
      <c r="G175" s="399"/>
      <c r="H175" s="400"/>
      <c r="I175" s="243" t="s">
        <v>396</v>
      </c>
      <c r="J175" s="111">
        <v>45396</v>
      </c>
      <c r="L175" s="399"/>
      <c r="M175" s="400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95" t="s">
        <v>92</v>
      </c>
      <c r="C201" s="396"/>
      <c r="D201" s="243" t="s">
        <v>397</v>
      </c>
      <c r="E201" s="111">
        <v>45427</v>
      </c>
      <c r="G201" s="395" t="s">
        <v>92</v>
      </c>
      <c r="H201" s="396"/>
      <c r="I201" s="243" t="s">
        <v>397</v>
      </c>
      <c r="J201" s="111">
        <v>45458</v>
      </c>
      <c r="L201" s="395" t="s">
        <v>92</v>
      </c>
      <c r="M201" s="396"/>
      <c r="N201" s="243" t="s">
        <v>397</v>
      </c>
      <c r="O201" s="111">
        <v>45488</v>
      </c>
    </row>
    <row r="202" spans="2:15" ht="15.6" thickTop="1" thickBot="1" x14ac:dyDescent="0.35">
      <c r="B202" s="397"/>
      <c r="C202" s="398"/>
      <c r="D202" s="243" t="s">
        <v>398</v>
      </c>
      <c r="E202" s="111">
        <v>44788</v>
      </c>
      <c r="G202" s="397"/>
      <c r="H202" s="398"/>
      <c r="I202" s="243" t="s">
        <v>398</v>
      </c>
      <c r="J202" s="111">
        <v>44788</v>
      </c>
      <c r="L202" s="397"/>
      <c r="M202" s="398"/>
      <c r="N202" s="243" t="s">
        <v>398</v>
      </c>
      <c r="O202" s="111">
        <v>44788</v>
      </c>
    </row>
    <row r="203" spans="2:15" ht="15.6" thickTop="1" thickBot="1" x14ac:dyDescent="0.35">
      <c r="B203" s="399"/>
      <c r="C203" s="400"/>
      <c r="D203" s="243" t="s">
        <v>396</v>
      </c>
      <c r="E203" s="111">
        <v>45457</v>
      </c>
      <c r="G203" s="399"/>
      <c r="H203" s="400"/>
      <c r="I203" s="243" t="s">
        <v>396</v>
      </c>
      <c r="J203" s="111">
        <v>45487</v>
      </c>
      <c r="L203" s="399"/>
      <c r="M203" s="400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95" t="s">
        <v>92</v>
      </c>
      <c r="C229" s="396"/>
      <c r="D229" s="243" t="s">
        <v>397</v>
      </c>
      <c r="E229" s="111">
        <v>45519</v>
      </c>
      <c r="G229" s="395" t="s">
        <v>92</v>
      </c>
      <c r="H229" s="396"/>
      <c r="I229" s="243" t="s">
        <v>397</v>
      </c>
      <c r="J229" s="111">
        <v>45550</v>
      </c>
      <c r="L229" s="395" t="s">
        <v>92</v>
      </c>
      <c r="M229" s="396"/>
      <c r="N229" s="243" t="s">
        <v>397</v>
      </c>
      <c r="O229" s="111">
        <v>45580</v>
      </c>
    </row>
    <row r="230" spans="2:15" ht="15.6" thickTop="1" thickBot="1" x14ac:dyDescent="0.35">
      <c r="B230" s="397"/>
      <c r="C230" s="398"/>
      <c r="D230" s="243" t="s">
        <v>398</v>
      </c>
      <c r="E230" s="111">
        <v>44788</v>
      </c>
      <c r="G230" s="397"/>
      <c r="H230" s="398"/>
      <c r="I230" s="243" t="s">
        <v>398</v>
      </c>
      <c r="J230" s="111">
        <v>44788</v>
      </c>
      <c r="L230" s="397"/>
      <c r="M230" s="398"/>
      <c r="N230" s="243" t="s">
        <v>398</v>
      </c>
      <c r="O230" s="111">
        <v>44788</v>
      </c>
    </row>
    <row r="231" spans="2:15" ht="15.6" thickTop="1" thickBot="1" x14ac:dyDescent="0.35">
      <c r="B231" s="399"/>
      <c r="C231" s="400"/>
      <c r="D231" s="243" t="s">
        <v>396</v>
      </c>
      <c r="E231" s="111">
        <v>45549</v>
      </c>
      <c r="G231" s="399"/>
      <c r="H231" s="400"/>
      <c r="I231" s="243" t="s">
        <v>396</v>
      </c>
      <c r="J231" s="111">
        <v>45579</v>
      </c>
      <c r="L231" s="399"/>
      <c r="M231" s="400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95" t="s">
        <v>92</v>
      </c>
      <c r="C257" s="396"/>
      <c r="D257" s="243" t="s">
        <v>397</v>
      </c>
      <c r="E257" s="111">
        <v>45611</v>
      </c>
      <c r="G257" s="395" t="s">
        <v>92</v>
      </c>
      <c r="H257" s="396"/>
      <c r="I257" s="243" t="s">
        <v>397</v>
      </c>
      <c r="J257" s="111">
        <v>45641</v>
      </c>
      <c r="L257" s="395" t="s">
        <v>92</v>
      </c>
      <c r="M257" s="396"/>
      <c r="N257" s="243" t="s">
        <v>397</v>
      </c>
      <c r="O257" s="111">
        <v>45672</v>
      </c>
    </row>
    <row r="258" spans="2:15" ht="15.6" thickTop="1" thickBot="1" x14ac:dyDescent="0.35">
      <c r="B258" s="397"/>
      <c r="C258" s="398"/>
      <c r="D258" s="243" t="s">
        <v>398</v>
      </c>
      <c r="E258" s="111">
        <v>44788</v>
      </c>
      <c r="G258" s="397"/>
      <c r="H258" s="398"/>
      <c r="I258" s="243" t="s">
        <v>398</v>
      </c>
      <c r="J258" s="111">
        <v>44788</v>
      </c>
      <c r="L258" s="397"/>
      <c r="M258" s="398"/>
      <c r="N258" s="243" t="s">
        <v>398</v>
      </c>
      <c r="O258" s="111">
        <v>44788</v>
      </c>
    </row>
    <row r="259" spans="2:15" ht="15.6" thickTop="1" thickBot="1" x14ac:dyDescent="0.35">
      <c r="B259" s="399"/>
      <c r="C259" s="400"/>
      <c r="D259" s="243" t="s">
        <v>396</v>
      </c>
      <c r="E259" s="111">
        <v>45640</v>
      </c>
      <c r="G259" s="399"/>
      <c r="H259" s="400"/>
      <c r="I259" s="243" t="s">
        <v>396</v>
      </c>
      <c r="J259" s="111">
        <v>45671</v>
      </c>
      <c r="L259" s="399"/>
      <c r="M259" s="400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95" t="s">
        <v>92</v>
      </c>
      <c r="C285" s="396"/>
      <c r="D285" s="243" t="s">
        <v>397</v>
      </c>
      <c r="E285" s="111">
        <v>45703</v>
      </c>
      <c r="G285" s="395" t="s">
        <v>92</v>
      </c>
      <c r="H285" s="396"/>
      <c r="I285" s="243" t="s">
        <v>397</v>
      </c>
      <c r="J285" s="111">
        <v>45731</v>
      </c>
      <c r="L285" s="395" t="s">
        <v>92</v>
      </c>
      <c r="M285" s="396"/>
      <c r="N285" s="243" t="s">
        <v>397</v>
      </c>
      <c r="O285" s="111">
        <v>45762</v>
      </c>
    </row>
    <row r="286" spans="2:15" ht="15.6" thickTop="1" thickBot="1" x14ac:dyDescent="0.35">
      <c r="B286" s="397"/>
      <c r="C286" s="398"/>
      <c r="D286" s="243" t="s">
        <v>398</v>
      </c>
      <c r="E286" s="111">
        <v>44788</v>
      </c>
      <c r="G286" s="397"/>
      <c r="H286" s="398"/>
      <c r="I286" s="243" t="s">
        <v>398</v>
      </c>
      <c r="J286" s="111">
        <v>44788</v>
      </c>
      <c r="L286" s="397"/>
      <c r="M286" s="398"/>
      <c r="N286" s="243" t="s">
        <v>398</v>
      </c>
      <c r="O286" s="111">
        <v>44788</v>
      </c>
    </row>
    <row r="287" spans="2:15" ht="15.6" thickTop="1" thickBot="1" x14ac:dyDescent="0.35">
      <c r="B287" s="399"/>
      <c r="C287" s="400"/>
      <c r="D287" s="243" t="s">
        <v>396</v>
      </c>
      <c r="E287" s="111">
        <v>45730</v>
      </c>
      <c r="G287" s="399"/>
      <c r="H287" s="400"/>
      <c r="I287" s="243" t="s">
        <v>396</v>
      </c>
      <c r="J287" s="111">
        <v>45761</v>
      </c>
      <c r="L287" s="399"/>
      <c r="M287" s="400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95" t="s">
        <v>92</v>
      </c>
      <c r="C313" s="396"/>
      <c r="D313" s="243" t="s">
        <v>397</v>
      </c>
      <c r="E313" s="111">
        <v>45792</v>
      </c>
      <c r="G313" s="395" t="s">
        <v>92</v>
      </c>
      <c r="H313" s="396"/>
      <c r="I313" s="243" t="s">
        <v>397</v>
      </c>
      <c r="J313" s="111">
        <v>45823</v>
      </c>
      <c r="L313" s="395" t="s">
        <v>92</v>
      </c>
      <c r="M313" s="396"/>
      <c r="N313" s="243" t="s">
        <v>397</v>
      </c>
      <c r="O313" s="111">
        <v>45853</v>
      </c>
    </row>
    <row r="314" spans="2:15" ht="15.6" thickTop="1" thickBot="1" x14ac:dyDescent="0.35">
      <c r="B314" s="397"/>
      <c r="C314" s="398"/>
      <c r="D314" s="243" t="s">
        <v>398</v>
      </c>
      <c r="E314" s="111">
        <v>44788</v>
      </c>
      <c r="G314" s="397"/>
      <c r="H314" s="398"/>
      <c r="I314" s="243" t="s">
        <v>398</v>
      </c>
      <c r="J314" s="111">
        <v>44788</v>
      </c>
      <c r="L314" s="397"/>
      <c r="M314" s="398"/>
      <c r="N314" s="243" t="s">
        <v>398</v>
      </c>
      <c r="O314" s="111">
        <v>44788</v>
      </c>
    </row>
    <row r="315" spans="2:15" ht="15.6" thickTop="1" thickBot="1" x14ac:dyDescent="0.35">
      <c r="B315" s="399"/>
      <c r="C315" s="400"/>
      <c r="D315" s="243" t="s">
        <v>396</v>
      </c>
      <c r="E315" s="111">
        <v>45822</v>
      </c>
      <c r="G315" s="399"/>
      <c r="H315" s="400"/>
      <c r="I315" s="243" t="s">
        <v>396</v>
      </c>
      <c r="J315" s="111">
        <v>45852</v>
      </c>
      <c r="L315" s="399"/>
      <c r="M315" s="400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95" t="s">
        <v>92</v>
      </c>
      <c r="C341" s="396"/>
      <c r="D341" s="243" t="s">
        <v>397</v>
      </c>
      <c r="E341" s="111">
        <v>45884</v>
      </c>
      <c r="G341" s="395" t="s">
        <v>92</v>
      </c>
      <c r="H341" s="396"/>
      <c r="I341" s="243" t="s">
        <v>397</v>
      </c>
      <c r="J341" s="111">
        <v>45915</v>
      </c>
      <c r="L341" s="395" t="s">
        <v>92</v>
      </c>
      <c r="M341" s="396"/>
      <c r="N341" s="243" t="s">
        <v>397</v>
      </c>
      <c r="O341" s="111">
        <v>45945</v>
      </c>
    </row>
    <row r="342" spans="2:15" ht="15.6" thickTop="1" thickBot="1" x14ac:dyDescent="0.35">
      <c r="B342" s="397"/>
      <c r="C342" s="398"/>
      <c r="D342" s="243" t="s">
        <v>398</v>
      </c>
      <c r="E342" s="111">
        <v>44788</v>
      </c>
      <c r="G342" s="397"/>
      <c r="H342" s="398"/>
      <c r="I342" s="243" t="s">
        <v>398</v>
      </c>
      <c r="J342" s="111">
        <v>44788</v>
      </c>
      <c r="L342" s="397"/>
      <c r="M342" s="398"/>
      <c r="N342" s="243" t="s">
        <v>398</v>
      </c>
      <c r="O342" s="111">
        <v>44788</v>
      </c>
    </row>
    <row r="343" spans="2:15" ht="15.6" thickTop="1" thickBot="1" x14ac:dyDescent="0.35">
      <c r="B343" s="399"/>
      <c r="C343" s="400"/>
      <c r="D343" s="243" t="s">
        <v>396</v>
      </c>
      <c r="E343" s="111">
        <v>45914</v>
      </c>
      <c r="G343" s="399"/>
      <c r="H343" s="400"/>
      <c r="I343" s="243" t="s">
        <v>396</v>
      </c>
      <c r="J343" s="111">
        <v>45944</v>
      </c>
      <c r="L343" s="399"/>
      <c r="M343" s="400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0" ht="15.6" thickTop="1" thickBot="1" x14ac:dyDescent="0.35">
      <c r="B369" s="395" t="s">
        <v>92</v>
      </c>
      <c r="C369" s="396"/>
      <c r="D369" s="243" t="s">
        <v>397</v>
      </c>
      <c r="E369" s="111">
        <v>45976</v>
      </c>
      <c r="G369" s="395" t="s">
        <v>92</v>
      </c>
      <c r="H369" s="396"/>
      <c r="I369" s="243" t="s">
        <v>397</v>
      </c>
      <c r="J369" s="111">
        <v>46006</v>
      </c>
    </row>
    <row r="370" spans="2:10" ht="15.6" thickTop="1" thickBot="1" x14ac:dyDescent="0.35">
      <c r="B370" s="397"/>
      <c r="C370" s="398"/>
      <c r="D370" s="243" t="s">
        <v>398</v>
      </c>
      <c r="E370" s="111">
        <v>44788</v>
      </c>
      <c r="G370" s="397"/>
      <c r="H370" s="398"/>
      <c r="I370" s="243" t="s">
        <v>398</v>
      </c>
      <c r="J370" s="111">
        <v>44788</v>
      </c>
    </row>
    <row r="371" spans="2:10" ht="15.6" thickTop="1" thickBot="1" x14ac:dyDescent="0.35">
      <c r="B371" s="399"/>
      <c r="C371" s="400"/>
      <c r="D371" s="243" t="s">
        <v>396</v>
      </c>
      <c r="E371" s="111">
        <v>46005</v>
      </c>
      <c r="G371" s="399"/>
      <c r="H371" s="400"/>
      <c r="I371" s="243" t="s">
        <v>396</v>
      </c>
      <c r="J371" s="111">
        <v>46036</v>
      </c>
    </row>
    <row r="372" spans="2:10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</row>
    <row r="373" spans="2:10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</row>
    <row r="374" spans="2:10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40180</v>
      </c>
    </row>
    <row r="375" spans="2:10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</row>
    <row r="376" spans="2:10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3800</v>
      </c>
    </row>
    <row r="377" spans="2:10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5301.6</v>
      </c>
    </row>
    <row r="378" spans="2:10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922</v>
      </c>
    </row>
    <row r="379" spans="2:10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</row>
    <row r="380" spans="2:10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</row>
    <row r="381" spans="2:10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</row>
    <row r="382" spans="2:10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8209.9300000000185</v>
      </c>
    </row>
    <row r="383" spans="2:10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</row>
    <row r="384" spans="2:10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</row>
    <row r="385" spans="2:10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1827.0000000000009</v>
      </c>
    </row>
    <row r="386" spans="2:10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</row>
    <row r="387" spans="2:10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</row>
    <row r="388" spans="2:10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</row>
    <row r="389" spans="2:10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</row>
    <row r="390" spans="2:10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</row>
    <row r="391" spans="2:10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</row>
    <row r="392" spans="2:10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3557.9900000000002</v>
      </c>
    </row>
    <row r="393" spans="2:10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81.06</v>
      </c>
    </row>
    <row r="394" spans="2:10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10117.99</v>
      </c>
    </row>
    <row r="395" spans="2:10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10117.990000000018</v>
      </c>
    </row>
    <row r="396" spans="2:10" ht="15" thickTop="1" x14ac:dyDescent="0.3"/>
  </sheetData>
  <mergeCells count="42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1" t="s">
        <v>296</v>
      </c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</row>
    <row r="3" spans="2:17" x14ac:dyDescent="0.3"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Q3" s="24"/>
    </row>
    <row r="4" spans="2:17" x14ac:dyDescent="0.3"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Q4" s="24"/>
    </row>
    <row r="5" spans="2:17" ht="15" thickBot="1" x14ac:dyDescent="0.35">
      <c r="Q5" s="24"/>
    </row>
    <row r="6" spans="2:17" ht="15.6" thickTop="1" thickBot="1" x14ac:dyDescent="0.35">
      <c r="B6" s="395" t="s">
        <v>92</v>
      </c>
      <c r="C6" s="402"/>
      <c r="D6" s="396"/>
      <c r="E6" s="111">
        <v>44788</v>
      </c>
      <c r="G6" s="395" t="s">
        <v>92</v>
      </c>
      <c r="H6" s="402"/>
      <c r="I6" s="396"/>
      <c r="J6" s="111">
        <v>44788</v>
      </c>
      <c r="L6" s="395" t="s">
        <v>92</v>
      </c>
      <c r="M6" s="402"/>
      <c r="N6" s="396"/>
      <c r="O6" s="111">
        <v>44788</v>
      </c>
      <c r="Q6" s="24"/>
    </row>
    <row r="7" spans="2:17" ht="15.6" thickTop="1" thickBot="1" x14ac:dyDescent="0.35">
      <c r="B7" s="399"/>
      <c r="C7" s="403"/>
      <c r="D7" s="400"/>
      <c r="E7" s="111">
        <v>44788</v>
      </c>
      <c r="G7" s="399"/>
      <c r="H7" s="403"/>
      <c r="I7" s="400"/>
      <c r="J7" s="111">
        <v>44819</v>
      </c>
      <c r="L7" s="399"/>
      <c r="M7" s="403"/>
      <c r="N7" s="400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5" t="s">
        <v>92</v>
      </c>
      <c r="C33" s="402"/>
      <c r="D33" s="396"/>
      <c r="E33" s="111">
        <v>44788</v>
      </c>
      <c r="G33" s="395" t="s">
        <v>92</v>
      </c>
      <c r="H33" s="402"/>
      <c r="I33" s="396"/>
      <c r="J33" s="111">
        <v>44788</v>
      </c>
      <c r="L33" s="395" t="s">
        <v>92</v>
      </c>
      <c r="M33" s="402"/>
      <c r="N33" s="396"/>
      <c r="O33" s="111">
        <v>44788</v>
      </c>
    </row>
    <row r="34" spans="2:15" ht="15.6" thickTop="1" thickBot="1" x14ac:dyDescent="0.35">
      <c r="B34" s="399"/>
      <c r="C34" s="403"/>
      <c r="D34" s="400"/>
      <c r="E34" s="111">
        <v>44880</v>
      </c>
      <c r="G34" s="399"/>
      <c r="H34" s="403"/>
      <c r="I34" s="400"/>
      <c r="J34" s="111">
        <v>44910</v>
      </c>
      <c r="L34" s="399"/>
      <c r="M34" s="403"/>
      <c r="N34" s="400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5" t="s">
        <v>92</v>
      </c>
      <c r="C60" s="402"/>
      <c r="D60" s="396"/>
      <c r="E60" s="111">
        <v>44788</v>
      </c>
      <c r="G60" s="395" t="s">
        <v>92</v>
      </c>
      <c r="H60" s="402"/>
      <c r="I60" s="396"/>
      <c r="J60" s="111">
        <v>44788</v>
      </c>
      <c r="L60" s="395" t="s">
        <v>92</v>
      </c>
      <c r="M60" s="402"/>
      <c r="N60" s="396"/>
      <c r="O60" s="111">
        <v>44788</v>
      </c>
    </row>
    <row r="61" spans="2:15" ht="15.6" thickTop="1" thickBot="1" x14ac:dyDescent="0.35">
      <c r="B61" s="399"/>
      <c r="C61" s="403"/>
      <c r="D61" s="400"/>
      <c r="E61" s="111">
        <v>44972</v>
      </c>
      <c r="G61" s="399"/>
      <c r="H61" s="403"/>
      <c r="I61" s="400"/>
      <c r="J61" s="111">
        <v>45000</v>
      </c>
      <c r="L61" s="399"/>
      <c r="M61" s="403"/>
      <c r="N61" s="400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5" t="s">
        <v>92</v>
      </c>
      <c r="C87" s="402"/>
      <c r="D87" s="396"/>
      <c r="E87" s="111">
        <v>44788</v>
      </c>
      <c r="G87" s="395" t="s">
        <v>92</v>
      </c>
      <c r="H87" s="402"/>
      <c r="I87" s="396"/>
      <c r="J87" s="111">
        <v>44788</v>
      </c>
      <c r="L87" s="395" t="s">
        <v>92</v>
      </c>
      <c r="M87" s="402"/>
      <c r="N87" s="396"/>
      <c r="O87" s="111">
        <v>44788</v>
      </c>
    </row>
    <row r="88" spans="2:15" ht="15.6" thickTop="1" thickBot="1" x14ac:dyDescent="0.35">
      <c r="B88" s="399"/>
      <c r="C88" s="403"/>
      <c r="D88" s="400"/>
      <c r="E88" s="111">
        <v>45061</v>
      </c>
      <c r="G88" s="399"/>
      <c r="H88" s="403"/>
      <c r="I88" s="400"/>
      <c r="J88" s="111">
        <v>45092</v>
      </c>
      <c r="L88" s="399"/>
      <c r="M88" s="403"/>
      <c r="N88" s="400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5" t="s">
        <v>92</v>
      </c>
      <c r="C114" s="402"/>
      <c r="D114" s="396"/>
      <c r="E114" s="111">
        <v>44788</v>
      </c>
      <c r="G114" s="395" t="s">
        <v>92</v>
      </c>
      <c r="H114" s="402"/>
      <c r="I114" s="396"/>
      <c r="J114" s="111">
        <v>44788</v>
      </c>
      <c r="L114" s="395" t="s">
        <v>92</v>
      </c>
      <c r="M114" s="402"/>
      <c r="N114" s="396"/>
      <c r="O114" s="111">
        <v>44788</v>
      </c>
    </row>
    <row r="115" spans="2:15" ht="15.6" thickTop="1" thickBot="1" x14ac:dyDescent="0.35">
      <c r="B115" s="399"/>
      <c r="C115" s="403"/>
      <c r="D115" s="400"/>
      <c r="E115" s="111">
        <v>45153</v>
      </c>
      <c r="G115" s="399"/>
      <c r="H115" s="403"/>
      <c r="I115" s="400"/>
      <c r="J115" s="111">
        <v>45184</v>
      </c>
      <c r="L115" s="399"/>
      <c r="M115" s="403"/>
      <c r="N115" s="400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5" t="s">
        <v>92</v>
      </c>
      <c r="C141" s="402"/>
      <c r="D141" s="396"/>
      <c r="E141" s="111">
        <v>44788</v>
      </c>
      <c r="G141" s="395" t="s">
        <v>92</v>
      </c>
      <c r="H141" s="402"/>
      <c r="I141" s="396"/>
      <c r="J141" s="111">
        <v>44788</v>
      </c>
      <c r="L141" s="395" t="s">
        <v>92</v>
      </c>
      <c r="M141" s="402"/>
      <c r="N141" s="396"/>
      <c r="O141" s="111">
        <v>44788</v>
      </c>
    </row>
    <row r="142" spans="2:15" ht="15.6" thickTop="1" thickBot="1" x14ac:dyDescent="0.35">
      <c r="B142" s="399"/>
      <c r="C142" s="403"/>
      <c r="D142" s="400"/>
      <c r="E142" s="111">
        <v>45245</v>
      </c>
      <c r="G142" s="399"/>
      <c r="H142" s="403"/>
      <c r="I142" s="400"/>
      <c r="J142" s="111">
        <v>45275</v>
      </c>
      <c r="L142" s="399"/>
      <c r="M142" s="403"/>
      <c r="N142" s="400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5" t="s">
        <v>92</v>
      </c>
      <c r="C168" s="402"/>
      <c r="D168" s="396"/>
      <c r="E168" s="111">
        <v>44788</v>
      </c>
      <c r="G168" s="395" t="s">
        <v>92</v>
      </c>
      <c r="H168" s="402"/>
      <c r="I168" s="396"/>
      <c r="J168" s="111">
        <v>44788</v>
      </c>
      <c r="L168" s="395" t="s">
        <v>92</v>
      </c>
      <c r="M168" s="402"/>
      <c r="N168" s="396"/>
      <c r="O168" s="111">
        <v>44788</v>
      </c>
    </row>
    <row r="169" spans="2:15" ht="15.6" thickTop="1" thickBot="1" x14ac:dyDescent="0.35">
      <c r="B169" s="399"/>
      <c r="C169" s="403"/>
      <c r="D169" s="400"/>
      <c r="E169" s="111">
        <v>45337</v>
      </c>
      <c r="G169" s="399"/>
      <c r="H169" s="403"/>
      <c r="I169" s="400"/>
      <c r="J169" s="111">
        <v>45366</v>
      </c>
      <c r="L169" s="399"/>
      <c r="M169" s="403"/>
      <c r="N169" s="400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5" t="s">
        <v>92</v>
      </c>
      <c r="C195" s="402"/>
      <c r="D195" s="396"/>
      <c r="E195" s="111">
        <v>44788</v>
      </c>
      <c r="G195" s="395" t="s">
        <v>92</v>
      </c>
      <c r="H195" s="402"/>
      <c r="I195" s="396"/>
      <c r="J195" s="111">
        <v>44788</v>
      </c>
      <c r="L195" s="395" t="s">
        <v>92</v>
      </c>
      <c r="M195" s="402"/>
      <c r="N195" s="396"/>
      <c r="O195" s="111">
        <v>44788</v>
      </c>
    </row>
    <row r="196" spans="2:15" ht="15.6" thickTop="1" thickBot="1" x14ac:dyDescent="0.35">
      <c r="B196" s="399"/>
      <c r="C196" s="403"/>
      <c r="D196" s="400"/>
      <c r="E196" s="111">
        <v>45427</v>
      </c>
      <c r="G196" s="399"/>
      <c r="H196" s="403"/>
      <c r="I196" s="400"/>
      <c r="J196" s="111">
        <v>45458</v>
      </c>
      <c r="L196" s="399"/>
      <c r="M196" s="403"/>
      <c r="N196" s="400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5" t="s">
        <v>92</v>
      </c>
      <c r="C222" s="402"/>
      <c r="D222" s="396"/>
      <c r="E222" s="111">
        <v>44788</v>
      </c>
      <c r="G222" s="395" t="s">
        <v>92</v>
      </c>
      <c r="H222" s="402"/>
      <c r="I222" s="396"/>
      <c r="J222" s="111">
        <v>44788</v>
      </c>
      <c r="L222" s="395" t="s">
        <v>92</v>
      </c>
      <c r="M222" s="402"/>
      <c r="N222" s="396"/>
      <c r="O222" s="111">
        <v>44788</v>
      </c>
    </row>
    <row r="223" spans="2:15" ht="15.6" thickTop="1" thickBot="1" x14ac:dyDescent="0.35">
      <c r="B223" s="399"/>
      <c r="C223" s="403"/>
      <c r="D223" s="400"/>
      <c r="E223" s="111">
        <v>45519</v>
      </c>
      <c r="G223" s="399"/>
      <c r="H223" s="403"/>
      <c r="I223" s="400"/>
      <c r="J223" s="111">
        <v>45550</v>
      </c>
      <c r="L223" s="399"/>
      <c r="M223" s="403"/>
      <c r="N223" s="400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5" t="s">
        <v>92</v>
      </c>
      <c r="C249" s="402"/>
      <c r="D249" s="396"/>
      <c r="E249" s="111">
        <v>44788</v>
      </c>
      <c r="G249" s="395" t="s">
        <v>92</v>
      </c>
      <c r="H249" s="402"/>
      <c r="I249" s="396"/>
      <c r="J249" s="111">
        <v>44788</v>
      </c>
      <c r="L249" s="395" t="s">
        <v>92</v>
      </c>
      <c r="M249" s="402"/>
      <c r="N249" s="396"/>
      <c r="O249" s="111">
        <v>44788</v>
      </c>
    </row>
    <row r="250" spans="2:15" ht="15.6" thickTop="1" thickBot="1" x14ac:dyDescent="0.35">
      <c r="B250" s="399"/>
      <c r="C250" s="403"/>
      <c r="D250" s="400"/>
      <c r="E250" s="111">
        <v>45611</v>
      </c>
      <c r="G250" s="399"/>
      <c r="H250" s="403"/>
      <c r="I250" s="400"/>
      <c r="J250" s="111">
        <v>45656</v>
      </c>
      <c r="L250" s="399"/>
      <c r="M250" s="403"/>
      <c r="N250" s="400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5" t="s">
        <v>92</v>
      </c>
      <c r="C276" s="402"/>
      <c r="D276" s="396"/>
      <c r="E276" s="111">
        <v>44788</v>
      </c>
      <c r="G276" s="395" t="s">
        <v>92</v>
      </c>
      <c r="H276" s="402"/>
      <c r="I276" s="396"/>
      <c r="J276" s="111">
        <v>44788</v>
      </c>
      <c r="L276" s="395" t="s">
        <v>92</v>
      </c>
      <c r="M276" s="402"/>
      <c r="N276" s="396"/>
      <c r="O276" s="111">
        <v>44788</v>
      </c>
    </row>
    <row r="277" spans="2:15" ht="15.6" thickTop="1" thickBot="1" x14ac:dyDescent="0.35">
      <c r="B277" s="399"/>
      <c r="C277" s="403"/>
      <c r="D277" s="400"/>
      <c r="E277" s="111">
        <v>45703</v>
      </c>
      <c r="G277" s="399"/>
      <c r="H277" s="403"/>
      <c r="I277" s="400"/>
      <c r="J277" s="111">
        <v>45732</v>
      </c>
      <c r="L277" s="399"/>
      <c r="M277" s="403"/>
      <c r="N277" s="400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5" t="s">
        <v>92</v>
      </c>
      <c r="C303" s="402"/>
      <c r="D303" s="396"/>
      <c r="E303" s="111">
        <v>44788</v>
      </c>
      <c r="G303" s="395" t="s">
        <v>92</v>
      </c>
      <c r="H303" s="402"/>
      <c r="I303" s="396"/>
      <c r="J303" s="111">
        <v>44788</v>
      </c>
    </row>
    <row r="304" spans="2:15" ht="15.6" thickTop="1" thickBot="1" x14ac:dyDescent="0.35">
      <c r="B304" s="399"/>
      <c r="C304" s="403"/>
      <c r="D304" s="400"/>
      <c r="E304" s="111">
        <v>45791</v>
      </c>
      <c r="G304" s="399"/>
      <c r="H304" s="403"/>
      <c r="I304" s="400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320</v>
      </c>
      <c r="J3" s="132" t="s">
        <v>178</v>
      </c>
      <c r="K3" s="151">
        <f>G3+I3</f>
        <v>2320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1333.36</v>
      </c>
      <c r="O8" s="110">
        <f t="shared" ref="O8" si="2">E8-N8</f>
        <v>666.6400000000001</v>
      </c>
      <c r="P8" s="110">
        <f>SUMIFS(PAGOS!$H$3:$H$1048576,PAGOS!$A$3:$A$1048576,"&lt;&gt;INGRESO*",PAGOS!$A$3:$A$1048576,"&lt;&gt;EGRESO*",PAGOS!$D$3:$D$1048576,+MID('17'!B8,6,3)*1)</f>
        <v>320</v>
      </c>
      <c r="Q8" s="110">
        <f t="shared" ref="Q8" si="3">K8-P8</f>
        <v>160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42</v>
      </c>
      <c r="J3" s="132" t="s">
        <v>178</v>
      </c>
      <c r="K3" s="151">
        <f>G3+I3</f>
        <v>1342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 s="45">
        <v>4</v>
      </c>
      <c r="B10" s="45" t="s">
        <v>555</v>
      </c>
      <c r="C10" s="45" t="s">
        <v>340</v>
      </c>
      <c r="D10" s="41">
        <v>46008</v>
      </c>
      <c r="E10" s="11">
        <v>700</v>
      </c>
      <c r="F10" s="11">
        <v>7</v>
      </c>
      <c r="G10" s="247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110">
        <f>SUMIFS(PAGOS!$E$3:$E$1048576,PAGOS!$A$3:$A$1048576,"&lt;&gt;INGRESO*",PAGOS!$A$3:$A$1048576,"&lt;&gt;EGRESO*",PAGOS!$D$3:$D$1048576,+MID('18'!B10,6,3)*1)</f>
        <v>100</v>
      </c>
      <c r="O10" s="110">
        <f t="shared" ref="O10" si="6">E10-N10</f>
        <v>600</v>
      </c>
      <c r="P10" s="110">
        <f>SUMIFS(PAGOS!$H$3:$H$1048576,PAGOS!$A$3:$A$1048576,"&lt;&gt;INGRESO*",PAGOS!$A$3:$A$1048576,"&lt;&gt;EGRESO*",PAGOS!$D$3:$D$1048576,+MID('18'!B10,6,3)*1)</f>
        <v>14</v>
      </c>
      <c r="Q10" s="110">
        <f t="shared" ref="Q10" si="7">K10-P10</f>
        <v>84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3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46037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14</v>
      </c>
      <c r="D4" s="132" t="s">
        <v>145</v>
      </c>
      <c r="E4" s="136">
        <f>C6*E3</f>
        <v>24</v>
      </c>
      <c r="F4" s="137"/>
    </row>
    <row r="5" spans="2:6" x14ac:dyDescent="0.3">
      <c r="B5" s="132" t="s">
        <v>170</v>
      </c>
      <c r="C5" s="295">
        <v>104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1200</v>
      </c>
      <c r="D6" s="132" t="s">
        <v>149</v>
      </c>
      <c r="E6" s="141">
        <f>E4+E5</f>
        <v>124</v>
      </c>
      <c r="F6" s="142"/>
    </row>
    <row r="7" spans="2:6" x14ac:dyDescent="0.3">
      <c r="B7" s="132" t="s">
        <v>148</v>
      </c>
      <c r="C7" s="140">
        <v>12</v>
      </c>
      <c r="D7" s="132" t="s">
        <v>150</v>
      </c>
      <c r="E7" s="146">
        <f>(E6)*C7</f>
        <v>1488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568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30" spans="3:5" x14ac:dyDescent="0.3">
      <c r="C30" t="s">
        <v>171</v>
      </c>
      <c r="E30" t="s">
        <v>171</v>
      </c>
    </row>
    <row r="31" spans="3:5" x14ac:dyDescent="0.3">
      <c r="C31" t="s">
        <v>172</v>
      </c>
      <c r="E3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144">
        <v>105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149</v>
      </c>
      <c r="E6" s="138">
        <f>C6*((E3*(1+E3)^C7)/((1+E3)^C7-1))</f>
        <v>52.013200888772772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562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295">
        <v>106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559</v>
      </c>
      <c r="E6" s="138">
        <f>+C6/C7</f>
        <v>50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563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5000</v>
      </c>
      <c r="H3" s="132" t="s">
        <v>177</v>
      </c>
      <c r="I3" s="150">
        <f>SUM($P$7:$P$1048576)</f>
        <v>496</v>
      </c>
      <c r="J3" s="132" t="s">
        <v>178</v>
      </c>
      <c r="K3" s="151">
        <f>G3+I3</f>
        <v>5496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1200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SUMIFS(PAGOS!$H$3:$H$1048576,PAGOS!$A$3:$A$1048576,"&lt;&gt;INGRESO*",PAGOS!$A$3:$A$1048576,"&lt;&gt;EGRESO*",PAGOS!$D$3:$D$1048576,+MID('05'!B13,6,3)*1)</f>
        <v>192</v>
      </c>
      <c r="Q13" s="110">
        <f t="shared" ref="Q13" si="3">K13-P13</f>
        <v>96</v>
      </c>
    </row>
    <row r="14" spans="1:17" x14ac:dyDescent="0.3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A15">
        <v>9</v>
      </c>
      <c r="B15" t="s">
        <v>569</v>
      </c>
      <c r="C15" t="s">
        <v>14</v>
      </c>
      <c r="D15" s="24">
        <v>46037</v>
      </c>
      <c r="E15">
        <v>1200</v>
      </c>
      <c r="F15">
        <v>12</v>
      </c>
      <c r="G15" s="159">
        <v>100</v>
      </c>
      <c r="H15" s="159">
        <v>24</v>
      </c>
      <c r="I15" s="159">
        <v>124</v>
      </c>
      <c r="J15" s="159">
        <v>1200</v>
      </c>
      <c r="K15" s="159">
        <v>288</v>
      </c>
      <c r="L15" s="159">
        <v>1488</v>
      </c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3912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286.39999999999998</v>
      </c>
      <c r="J3" s="132" t="s">
        <v>178</v>
      </c>
      <c r="K3" s="151">
        <f>G3+I3</f>
        <v>3646.4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 s="45">
        <v>9</v>
      </c>
      <c r="B15" s="39" t="s">
        <v>551</v>
      </c>
      <c r="C15" s="45" t="s">
        <v>17</v>
      </c>
      <c r="D15" s="41">
        <v>46008</v>
      </c>
      <c r="E15" s="167">
        <v>500</v>
      </c>
      <c r="F15" s="45">
        <v>5</v>
      </c>
      <c r="G15" s="167">
        <v>100</v>
      </c>
      <c r="H15" s="167">
        <v>10</v>
      </c>
      <c r="I15" s="163">
        <v>110</v>
      </c>
      <c r="J15" s="162">
        <v>500</v>
      </c>
      <c r="K15" s="162">
        <v>50</v>
      </c>
      <c r="L15" s="162">
        <v>550</v>
      </c>
      <c r="N15" s="110">
        <f>SUMIFS(PAGOS!$E$3:$E$1048576,PAGOS!$A$3:$A$1048576,"&lt;&gt;INGRESO*",PAGOS!$A$3:$A$1048576,"&lt;&gt;EGRESO*",PAGOS!$D$3:$D$1048576,+MID('09'!B15,6,3)*1)</f>
        <v>100</v>
      </c>
      <c r="O15" s="110">
        <f t="shared" ref="O15" si="4">E15-N15</f>
        <v>400</v>
      </c>
      <c r="P15" s="110">
        <f>SUMIFS(PAGOS!$H$3:$H$1048576,PAGOS!$A$3:$A$1048576,"&lt;&gt;INGRESO*",PAGOS!$A$3:$A$1048576,"&lt;&gt;EGRESO*",PAGOS!$D$3:$D$1048576,+MID('09'!B15,6,3)*1)</f>
        <v>10</v>
      </c>
      <c r="Q15" s="110">
        <f t="shared" ref="Q15" si="5">K15-P15</f>
        <v>40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59</v>
      </c>
      <c r="J3" s="132" t="s">
        <v>178</v>
      </c>
      <c r="K3" s="151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150</v>
      </c>
      <c r="O11" s="110">
        <f>E11-N11</f>
        <v>0</v>
      </c>
      <c r="P11" s="110">
        <f>SUMIFS(PAGOS!$H$3:$H$1048576,PAGOS!$A$3:$A$1048576,"&lt;&gt;INGRESO*",PAGOS!$A$3:$A$1048576,"&lt;&gt;EGRESO*",PAGOS!$D$3:$D$1048576,+MID('10'!B11,6,3)*1)</f>
        <v>9</v>
      </c>
      <c r="Q11" s="110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104</v>
      </c>
      <c r="J3" s="132" t="s">
        <v>178</v>
      </c>
      <c r="K3" s="151">
        <f>G3+I3</f>
        <v>1704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535</v>
      </c>
      <c r="C11" s="45" t="s">
        <v>19</v>
      </c>
      <c r="D11" s="41">
        <v>45976</v>
      </c>
      <c r="E11" s="167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66.66</v>
      </c>
      <c r="O11" s="110">
        <f>E11-N11</f>
        <v>133.34</v>
      </c>
      <c r="P11" s="110">
        <f>SUMIFS(PAGOS!$H$3:$H$1048576,PAGOS!$A$3:$A$1048576,"&lt;&gt;INGRESO*",PAGOS!$A$3:$A$1048576,"&lt;&gt;EGRESO*",PAGOS!$D$3:$D$1048576,+MID('11'!B11,6,3)*1)</f>
        <v>8</v>
      </c>
      <c r="Q11" s="110">
        <f>K11-P11</f>
        <v>16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446</v>
      </c>
      <c r="J3" s="132" t="s">
        <v>178</v>
      </c>
      <c r="K3" s="151">
        <f>G3+I3</f>
        <v>3946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550</v>
      </c>
      <c r="O12" s="110">
        <f t="shared" si="0"/>
        <v>550</v>
      </c>
      <c r="P12" s="110">
        <f>SUMIFS(PAGOS!$H$3:$H$1048576,PAGOS!$A$3:$A$1048576,"&lt;&gt;INGRESO*",PAGOS!$A$3:$A$1048576,"&lt;&gt;EGRESO*",PAGOS!$D$3:$D$1048576,+MID('12'!B12,6,3)*1)</f>
        <v>110</v>
      </c>
      <c r="Q12" s="110">
        <f t="shared" si="1"/>
        <v>110</v>
      </c>
    </row>
    <row r="13" spans="1:17" x14ac:dyDescent="0.3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327</v>
      </c>
      <c r="J3" s="132" t="s">
        <v>178</v>
      </c>
      <c r="K3" s="151">
        <f>G3+I3</f>
        <v>5947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 s="45">
        <v>9</v>
      </c>
      <c r="B15" s="39" t="s">
        <v>552</v>
      </c>
      <c r="C15" s="45" t="s">
        <v>21</v>
      </c>
      <c r="D15" s="41">
        <v>46008</v>
      </c>
      <c r="E15" s="167">
        <v>2000</v>
      </c>
      <c r="F15" s="45">
        <v>18</v>
      </c>
      <c r="G15" s="162">
        <v>111.11111111111111</v>
      </c>
      <c r="H15" s="162">
        <v>40</v>
      </c>
      <c r="I15" s="163">
        <v>151.11111111111111</v>
      </c>
      <c r="J15" s="162">
        <v>2000</v>
      </c>
      <c r="K15" s="162">
        <v>720</v>
      </c>
      <c r="L15" s="162">
        <v>2720</v>
      </c>
      <c r="N15" s="110">
        <f>SUMIFS(PAGOS!$E$3:$E$1048576,PAGOS!$A$3:$A$1048576,"&lt;&gt;INGRESO*",PAGOS!$A$3:$A$1048576,"&lt;&gt;EGRESO*",PAGOS!$D$3:$D$1048576,+MID('14'!B15,6,3)*1)</f>
        <v>111.11</v>
      </c>
      <c r="O15" s="110">
        <f>E15-N15</f>
        <v>1888.89</v>
      </c>
      <c r="P15" s="110">
        <f>SUMIFS(PAGOS!$H$3:$H$1048576,PAGOS!$A$3:$A$1048576,"&lt;&gt;INGRESO*",PAGOS!$A$3:$A$1048576,"&lt;&gt;EGRESO*",PAGOS!$D$3:$D$1048576,+MID('14'!B15,6,3)*1)</f>
        <v>40</v>
      </c>
      <c r="Q15" s="110">
        <f>K15-P15</f>
        <v>680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246</v>
      </c>
      <c r="J3" s="132" t="s">
        <v>178</v>
      </c>
      <c r="K3" s="151">
        <f>G3+I3</f>
        <v>2046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500</v>
      </c>
      <c r="O11" s="110">
        <f>E11-N11</f>
        <v>200</v>
      </c>
      <c r="P11" s="110">
        <f>SUMIFS(PAGOS!$H$3:$H$1048576,PAGOS!$A$3:$A$1048576,"&lt;&gt;INGRESO*",PAGOS!$A$3:$A$1048576,"&lt;&gt;EGRESO*",PAGOS!$D$3:$D$1048576,+MID('15'!B11,6,3)*1)</f>
        <v>70</v>
      </c>
      <c r="Q11" s="110">
        <f>K11-P11</f>
        <v>28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1"/>
  <sheetViews>
    <sheetView zoomScaleNormal="100" workbookViewId="0">
      <selection activeCell="C25" sqref="C25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9.88671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2910</v>
      </c>
      <c r="H3" s="132" t="s">
        <v>177</v>
      </c>
      <c r="I3" s="150">
        <f>SUM($P$7:$P$1048576)</f>
        <v>197.20000000000002</v>
      </c>
      <c r="J3" s="132" t="s">
        <v>178</v>
      </c>
      <c r="K3" s="151">
        <f>G3+I3</f>
        <v>3107.2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1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 s="45">
        <v>15</v>
      </c>
      <c r="B21" s="39" t="s">
        <v>560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  <c r="N21" s="110">
        <f>SUMIFS(PAGOS!$E$3:$E$1048576,PAGOS!$A$3:$A$1048576,"&lt;&gt;INGRESO*",PAGOS!$A$3:$A$1048576,"&lt;&gt;EGRESO*",PAGOS!$D$3:$D$1048576,+MID('16'!B21,6,3)*1)</f>
        <v>0</v>
      </c>
      <c r="O21" s="110">
        <f t="shared" ref="O21" si="10">E21-N21</f>
        <v>300</v>
      </c>
      <c r="P21" s="110">
        <f>SUMIFS(PAGOS!$H$3:$H$1048576,PAGOS!$A$3:$A$1048576,"&lt;&gt;INGRESO*",PAGOS!$A$3:$A$1048576,"&lt;&gt;EGRESO*",PAGOS!$D$3:$D$1048576,+MID('16'!B21,6,3)*1)</f>
        <v>0</v>
      </c>
      <c r="Q21" s="110">
        <f t="shared" ref="Q21" si="11">K21-P21</f>
        <v>18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387.6</v>
      </c>
      <c r="J3" s="132" t="s">
        <v>178</v>
      </c>
      <c r="K3" s="151">
        <f>G3+I3</f>
        <v>3967.6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 t="shared" ref="Q7:Q12" si="1"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60</v>
      </c>
      <c r="Q8" s="110">
        <f t="shared" si="1"/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 t="shared" si="0"/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 t="shared" si="1"/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 t="shared" si="0"/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 t="shared" si="1"/>
        <v>40</v>
      </c>
    </row>
    <row r="11" spans="1:17" x14ac:dyDescent="0.3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500</v>
      </c>
      <c r="O11" s="110">
        <f t="shared" si="0"/>
        <v>700</v>
      </c>
      <c r="P11" s="110">
        <f>SUMIFS(PAGOS!$H$3:$H$1048576,PAGOS!$A$3:$A$1048576,"&lt;&gt;INGRESO*",PAGOS!$A$3:$A$1048576,"&lt;&gt;EGRESO*",PAGOS!$D$3:$D$1048576,+MID('06'!B11,6,3)*1)</f>
        <v>120</v>
      </c>
      <c r="Q11" s="110">
        <f t="shared" si="1"/>
        <v>168</v>
      </c>
    </row>
    <row r="12" spans="1:17" x14ac:dyDescent="0.3">
      <c r="A12" s="45">
        <v>6</v>
      </c>
      <c r="B12" s="39" t="s">
        <v>557</v>
      </c>
      <c r="C12" s="45" t="s">
        <v>24</v>
      </c>
      <c r="D12" s="41">
        <v>46008</v>
      </c>
      <c r="E12" s="11">
        <v>300</v>
      </c>
      <c r="F12" s="45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110">
        <f>SUMIFS(PAGOS!$E$3:$E$1048576,PAGOS!$A$3:$A$1048576,"&lt;&gt;INGRESO*",PAGOS!$A$3:$A$1048576,"&lt;&gt;EGRESO*",PAGOS!$D$3:$D$1048576,+MID('06'!B12,6,3)*1)</f>
        <v>50</v>
      </c>
      <c r="O12" s="110">
        <f t="shared" si="0"/>
        <v>250</v>
      </c>
      <c r="P12" s="110">
        <f>SUMIFS(PAGOS!$H$3:$H$1048576,PAGOS!$A$3:$A$1048576,"&lt;&gt;INGRESO*",PAGOS!$A$3:$A$1048576,"&lt;&gt;EGRESO*",PAGOS!$D$3:$D$1048576,+MID('06'!B12,6,3)*1)</f>
        <v>6</v>
      </c>
      <c r="Q12" s="110">
        <f t="shared" si="1"/>
        <v>30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6977713-5519-4DDE-A98E-ED694EEEE002}">
  <ds:schemaRefs/>
</ds:datastoreItem>
</file>

<file path=customXml/itemProps2.xml><?xml version="1.0" encoding="utf-8"?>
<ds:datastoreItem xmlns:ds="http://schemas.openxmlformats.org/officeDocument/2006/customXml" ds:itemID="{EA8ECFC1-1041-46A5-AC72-47EFFDA40917}">
  <ds:schemaRefs/>
</ds:datastoreItem>
</file>

<file path=customXml/itemProps3.xml><?xml version="1.0" encoding="utf-8"?>
<ds:datastoreItem xmlns:ds="http://schemas.openxmlformats.org/officeDocument/2006/customXml" ds:itemID="{CCC2BFEA-1C63-45CB-998F-867C60539D8E}">
  <ds:schemaRefs/>
</ds:datastoreItem>
</file>

<file path=customXml/itemProps4.xml><?xml version="1.0" encoding="utf-8"?>
<ds:datastoreItem xmlns:ds="http://schemas.openxmlformats.org/officeDocument/2006/customXml" ds:itemID="{5DE1189C-7EEA-4413-B6A9-21B5269B999E}">
  <ds:schemaRefs/>
</ds:datastoreItem>
</file>

<file path=customXml/itemProps5.xml><?xml version="1.0" encoding="utf-8"?>
<ds:datastoreItem xmlns:ds="http://schemas.openxmlformats.org/officeDocument/2006/customXml" ds:itemID="{1D573793-9A2A-40BB-ACDF-EDBB95B096D0}">
  <ds:schemaRefs/>
</ds:datastoreItem>
</file>

<file path=customXml/itemProps6.xml><?xml version="1.0" encoding="utf-8"?>
<ds:datastoreItem xmlns:ds="http://schemas.openxmlformats.org/officeDocument/2006/customXml" ds:itemID="{1EC8139C-0445-42B8-83DE-6C9E5DF257A4}">
  <ds:schemaRefs/>
</ds:datastoreItem>
</file>

<file path=customXml/itemProps7.xml><?xml version="1.0" encoding="utf-8"?>
<ds:datastoreItem xmlns:ds="http://schemas.openxmlformats.org/officeDocument/2006/customXml" ds:itemID="{A9F909EB-F002-45AB-894E-17267888885D}">
  <ds:schemaRefs/>
</ds:datastoreItem>
</file>

<file path=customXml/itemProps8.xml><?xml version="1.0" encoding="utf-8"?>
<ds:datastoreItem xmlns:ds="http://schemas.openxmlformats.org/officeDocument/2006/customXml" ds:itemID="{A28830D5-EA88-4415-8641-5FA92227B1CF}">
  <ds:schemaRefs/>
</ds:datastoreItem>
</file>

<file path=customXml/itemProps9.xml><?xml version="1.0" encoding="utf-8"?>
<ds:datastoreItem xmlns:ds="http://schemas.openxmlformats.org/officeDocument/2006/customXml" ds:itemID="{6FACA953-6097-4604-A6ED-E95603AC46F9}">
  <ds:schemaRefs/>
</ds:datastoreItem>
</file>

<file path=customXml/itemProps10.xml><?xml version="1.0" encoding="utf-8"?>
<ds:datastoreItem xmlns:ds="http://schemas.openxmlformats.org/officeDocument/2006/customXml" ds:itemID="{F4B64C65-FDE9-48C7-BFC1-1F5E0CA796BC}">
  <ds:schemaRefs/>
</ds:datastoreItem>
</file>

<file path=customXml/itemProps11.xml><?xml version="1.0" encoding="utf-8"?>
<ds:datastoreItem xmlns:ds="http://schemas.openxmlformats.org/officeDocument/2006/customXml" ds:itemID="{467B89DC-45DC-45DB-AE14-EBE12F6CF689}">
  <ds:schemaRefs/>
</ds:datastoreItem>
</file>

<file path=customXml/itemProps12.xml><?xml version="1.0" encoding="utf-8"?>
<ds:datastoreItem xmlns:ds="http://schemas.openxmlformats.org/officeDocument/2006/customXml" ds:itemID="{12E6C9B4-C406-4DBA-BDA9-CB28F7BA0F27}">
  <ds:schemaRefs/>
</ds:datastoreItem>
</file>

<file path=customXml/itemProps13.xml><?xml version="1.0" encoding="utf-8"?>
<ds:datastoreItem xmlns:ds="http://schemas.openxmlformats.org/officeDocument/2006/customXml" ds:itemID="{970D74BA-31C1-4589-8419-C43A52CE3BC7}">
  <ds:schemaRefs/>
</ds:datastoreItem>
</file>

<file path=customXml/itemProps14.xml><?xml version="1.0" encoding="utf-8"?>
<ds:datastoreItem xmlns:ds="http://schemas.openxmlformats.org/officeDocument/2006/customXml" ds:itemID="{7CBDD84F-1825-4B1B-88D4-457D3880B628}">
  <ds:schemaRefs/>
</ds:datastoreItem>
</file>

<file path=customXml/itemProps15.xml><?xml version="1.0" encoding="utf-8"?>
<ds:datastoreItem xmlns:ds="http://schemas.openxmlformats.org/officeDocument/2006/customXml" ds:itemID="{54414082-E515-4251-B822-C9A98D18339A}">
  <ds:schemaRefs/>
</ds:datastoreItem>
</file>

<file path=customXml/itemProps16.xml><?xml version="1.0" encoding="utf-8"?>
<ds:datastoreItem xmlns:ds="http://schemas.openxmlformats.org/officeDocument/2006/customXml" ds:itemID="{B41D8EFD-3A32-4151-9111-9D1B3D59D808}">
  <ds:schemaRefs/>
</ds:datastoreItem>
</file>

<file path=customXml/itemProps17.xml><?xml version="1.0" encoding="utf-8"?>
<ds:datastoreItem xmlns:ds="http://schemas.openxmlformats.org/officeDocument/2006/customXml" ds:itemID="{340873D7-D046-4561-83BB-0AF814B7A895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0AF9AE0E-3BD4-4E99-AEF5-94B0341FFF37}">
  <ds:schemaRefs/>
</ds:datastoreItem>
</file>

<file path=customXml/itemProps20.xml><?xml version="1.0" encoding="utf-8"?>
<ds:datastoreItem xmlns:ds="http://schemas.openxmlformats.org/officeDocument/2006/customXml" ds:itemID="{4794A331-D7C0-48C9-A64A-2F708E40918C}">
  <ds:schemaRefs/>
</ds:datastoreItem>
</file>

<file path=customXml/itemProps21.xml><?xml version="1.0" encoding="utf-8"?>
<ds:datastoreItem xmlns:ds="http://schemas.openxmlformats.org/officeDocument/2006/customXml" ds:itemID="{504DB1F8-1600-4022-BDB4-8099180D3EF9}">
  <ds:schemaRefs/>
</ds:datastoreItem>
</file>

<file path=customXml/itemProps22.xml><?xml version="1.0" encoding="utf-8"?>
<ds:datastoreItem xmlns:ds="http://schemas.openxmlformats.org/officeDocument/2006/customXml" ds:itemID="{5E32B214-C004-4100-B819-CAD753BF0E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2026-01-16T01:57:32Z</cp:lastPrinted>
  <dcterms:created xsi:type="dcterms:W3CDTF">2023-09-09T22:17:43Z</dcterms:created>
  <dcterms:modified xsi:type="dcterms:W3CDTF">2026-01-16T02:35:25Z</dcterms:modified>
</cp:coreProperties>
</file>