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1CB3D443-B627-4937-85C8-423776612621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PAGOS!$A$2:$K$447</definedName>
    <definedName name="_xlnm._FilterDatabase" localSheetId="3" hidden="1">PRESTAMOS!$A$2:$K$118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6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7" i="22" l="1"/>
  <c r="H118" i="3"/>
  <c r="K118" i="3" s="1"/>
  <c r="L118" i="3"/>
  <c r="H117" i="3"/>
  <c r="I117" i="3"/>
  <c r="K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8" i="3" l="1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E26" i="22" l="1"/>
  <c r="K12" i="3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<sst xmlns="http://schemas.openxmlformats.org/spreadsheetml/2006/main" count="4974" uniqueCount="602">
  <si>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</si>
  <si>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</si>
  <si>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</si>
  <si>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</si>
  <si>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</si>
  <si>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</si>
  <si>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</si>
  <si>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</si>
  <si>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</si>
  <si>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</si>
  <si>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</si>
  <si>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</si>
  <si>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</si>
  <si>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</si>
  <si>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</si>
  <si>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</si>
  <si>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</si>
  <si>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</si>
  <si>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</si>
  <si>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</si>
  <si>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</si>
  <si>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</si>
  <si>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</si>
  <si>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</si>
  <si>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</si>
  <si>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</si>
  <si>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</si>
  <si>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</si>
  <si>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</si>
  <si>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</si>
  <si>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</si>
  <si>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</si>
  <si>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</si>
  <si>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</si>
  <si>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</si>
  <si>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</si>
  <si>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</si>
  <si>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</si>
  <si>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</si>
  <si>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</si>
  <si>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</si>
  <si>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</si>
  <si>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</si>
  <si>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</si>
  <si>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</si>
  <si>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</si>
  <si>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</si>
  <si>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</si>
  <si>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</si>
  <si>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</si>
  <si>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</si>
  <si>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</si>
  <si>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</si>
  <si>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</si>
  <si>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</si>
  <si>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</si>
  <si>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</si>
  <si>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</si>
  <si>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</si>
  <si>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</si>
  <si>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</si>
  <si>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</si>
  <si>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</si>
  <si>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</si>
  <si>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</si>
  <si>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</si>
  <si>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</si>
  <si>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</si>
  <si>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</si>
  <si>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</si>
  <si>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</si>
  <si>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</si>
  <si>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</si>
  <si>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</si>
  <si>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</si>
  <si>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</si>
  <si>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</si>
  <si>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</si>
  <si>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</si>
  <si>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</si>
  <si>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</si>
  <si>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</si>
  <si>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</si>
  <si>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</si>
  <si>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</si>
  <si>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</si>
  <si>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</si>
  <si>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</si>
  <si>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</si>
  <si>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</si>
  <si>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</si>
  <si>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</si>
  <si>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</si>
  <si>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</si>
  <si>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</si>
  <si>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</si>
  <si>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</si>
  <si>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</si>
  <si>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</si>
  <si>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</si>
  <si>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</si>
  <si>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</si>
  <si>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</si>
  <si>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</si>
  <si>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</si>
  <si>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</si>
  <si>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</si>
  <si>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</si>
  <si>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</si>
  <si>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</si>
  <si>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</si>
  <si>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</si>
  <si>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</si>
  <si>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</si>
  <si>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</si>
  <si>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</si>
  <si>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</si>
  <si>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</si>
  <si>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</si>
  <si>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</si>
  <si>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</si>
  <si>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</si>
  <si>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</si>
  <si>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</si>
  <si>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</si>
  <si>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</si>
  <si>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</si>
  <si>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</si>
  <si>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</si>
  <si>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</si>
  <si>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</si>
  <si>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</si>
  <si>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</si>
  <si>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</si>
  <si>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</si>
  <si>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</si>
  <si>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</si>
  <si>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</si>
  <si>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</si>
  <si>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</si>
  <si>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</si>
  <si>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</si>
  <si>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</si>
  <si>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</si>
  <si>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</si>
  <si>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</si>
  <si>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</si>
  <si>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</si>
  <si>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</si>
  <si>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</si>
  <si>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</si>
  <si>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</si>
  <si>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</si>
  <si>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</si>
  <si>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</si>
  <si>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</si>
  <si>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</si>
  <si>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</si>
  <si>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</si>
  <si>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</si>
  <si>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</si>
  <si>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</si>
  <si>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</si>
  <si>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</si>
  <si>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</si>
  <si>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</si>
  <si>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</si>
  <si>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</si>
  <si>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</si>
  <si>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</si>
  <si>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</si>
  <si>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</si>
  <si>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</si>
  <si>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</si>
  <si>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</si>
  <si>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</si>
  <si>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</si>
  <si>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</si>
  <si>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</si>
  <si>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</si>
  <si>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</si>
  <si>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</si>
  <si>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</si>
  <si>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</si>
  <si>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</si>
  <si>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</si>
  <si>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</si>
  <si>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</si>
  <si>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</si>
  <si>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</si>
  <si>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</si>
  <si>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</si>
  <si>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</si>
  <si>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</si>
  <si>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</si>
  <si>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</si>
  <si>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</si>
  <si>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</si>
  <si>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</si>
  <si>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</si>
  <si>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</si>
  <si>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</si>
  <si>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</si>
  <si>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</si>
  <si>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</si>
  <si>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</si>
  <si>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</si>
  <si>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</si>
  <si>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</si>
  <si>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</si>
  <si>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</si>
  <si>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</si>
  <si>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</si>
  <si>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</si>
  <si>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</si>
  <si>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</si>
  <si>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</si>
  <si>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</si>
  <si>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</si>
  <si>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</si>
  <si>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</si>
  <si>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</si>
  <si>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</si>
  <si>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</si>
  <si>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</si>
  <si>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</si>
  <si>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</si>
  <si>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</si>
  <si>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</si>
  <si>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</si>
  <si>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</si>
  <si>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</si>
  <si>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</si>
  <si>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</si>
  <si>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</si>
  <si>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</si>
  <si>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</si>
  <si>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</si>
  <si>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</si>
  <si>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</si>
  <si>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</si>
  <si>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</si>
  <si>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</si>
  <si>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</si>
  <si>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</si>
  <si>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</si>
  <si>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</si>
  <si>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</si>
  <si>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</si>
  <si>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</si>
  <si>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</si>
  <si>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</si>
  <si>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</si>
  <si>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</si>
  <si>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</si>
  <si>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</si>
  <si>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</si>
  <si>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</si>
  <si>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</si>
  <si>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</si>
  <si>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</si>
  <si>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</si>
  <si>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</si>
  <si>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</si>
  <si>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</si>
  <si>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</si>
  <si>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</si>
  <si>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</si>
  <si>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</si>
  <si>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</si>
  <si>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</si>
  <si>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</si>
  <si>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</si>
  <si>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</si>
  <si>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</si>
  <si>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</si>
  <si>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</si>
  <si>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</si>
  <si>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</si>
  <si>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</si>
  <si>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</si>
  <si>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</si>
  <si>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</si>
  <si>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</si>
  <si>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</si>
  <si>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</si>
  <si>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</si>
  <si>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</si>
  <si>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</si>
  <si>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</si>
  <si>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</si>
  <si>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</si>
  <si>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</si>
  <si>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</si>
  <si>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</si>
  <si>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</si>
  <si>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</si>
  <si>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</si>
  <si>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</si>
  <si>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</si>
  <si>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</si>
  <si>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</si>
  <si>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</si>
  <si>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</si>
  <si>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</si>
  <si>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</si>
  <si>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</si>
  <si>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</si>
  <si>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</si>
  <si>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</si>
  <si>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</si>
  <si>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</si>
  <si>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</si>
  <si>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</si>
  <si>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</si>
  <si>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</si>
  <si>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</si>
  <si>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</si>
  <si>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</si>
  <si>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</si>
  <si>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</si>
  <si>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</si>
  <si>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</si>
  <si>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</si>
  <si>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</si>
  <si>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</si>
  <si>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</si>
  <si>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</si>
  <si>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</si>
  <si>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</si>
  <si>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</si>
  <si>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</si>
  <si>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</si>
  <si>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</si>
  <si>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</si>
  <si>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</si>
  <si>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</si>
  <si>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</si>
  <si>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</si>
  <si>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</si>
  <si>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</si>
  <si>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</si>
  <si>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</si>
  <si>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</si>
  <si>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</si>
  <si>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</si>
  <si>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</si>
  <si>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</si>
  <si>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</si>
  <si>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</si>
  <si>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</si>
  <si>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</si>
  <si>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</si>
  <si>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</si>
  <si>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</si>
  <si>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</si>
  <si>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</si>
  <si>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</si>
  <si>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</si>
  <si>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</si>
  <si>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</si>
  <si>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</si>
  <si>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</si>
  <si>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</si>
  <si>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</si>
  <si>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</si>
  <si>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</si>
  <si>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</si>
  <si>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</si>
  <si>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</si>
  <si>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</si>
  <si>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</si>
  <si>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</si>
  <si>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</si>
  <si>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</si>
  <si>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</si>
  <si>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</si>
  <si>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</si>
  <si>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</si>
  <si>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</si>
  <si>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</si>
  <si>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</si>
  <si>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</si>
  <si>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</si>
  <si>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</si>
  <si>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</si>
  <si>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</si>
  <si>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</si>
  <si>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</si>
  <si>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</si>
  <si>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</si>
  <si>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</si>
  <si>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</si>
  <si>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</si>
  <si>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</si>
  <si>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</si>
  <si>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</si>
  <si>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</si>
  <si>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</si>
  <si>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</si>
  <si>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</si>
  <si>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</si>
  <si>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</si>
  <si>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</si>
  <si>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</si>
  <si>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</si>
  <si>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</si>
  <si>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</si>
  <si>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</si>
  <si>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</si>
  <si>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</si>
  <si>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</si>
  <si>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</si>
  <si>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</si>
  <si>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</si>
  <si>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</si>
  <si>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</si>
  <si>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</si>
  <si>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</si>
  <si>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</si>
  <si>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</si>
  <si>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</si>
  <si>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</si>
  <si>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</si>
  <si>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</si>
  <si>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</si>
  <si>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</si>
  <si>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</si>
  <si>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</si>
  <si>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</si>
  <si>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</si>
  <si>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</si>
  <si>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</si>
  <si>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</si>
  <si>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</si>
  <si>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</si>
  <si>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</si>
  <si>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</si>
  <si>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</si>
  <si>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</si>
  <si>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</si>
  <si>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</si>
  <si>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</si>
  <si>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</si>
  <si>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</si>
  <si>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</si>
  <si>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</si>
  <si>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</si>
  <si>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</si>
  <si>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</si>
  <si>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</si>
  <si>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</si>
  <si>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</si>
  <si>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</si>
  <si>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</si>
  <si>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</si>
  <si>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</si>
  <si>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</si>
  <si>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</si>
  <si>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</si>
  <si>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</si>
  <si>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</si>
  <si>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</si>
  <si>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</si>
  <si>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</si>
  <si>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</si>
  <si>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</si>
  <si>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</si>
  <si>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</si>
  <si>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</si>
  <si>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</si>
  <si>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</si>
  <si>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</si>
  <si>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</si>
  <si>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</si>
  <si>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</si>
  <si>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</si>
  <si>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</si>
  <si>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</si>
  <si>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</si>
  <si>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</si>
  <si>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</si>
  <si>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</si>
  <si>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</si>
  <si>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</si>
  <si>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</si>
  <si>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</si>
  <si>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</si>
  <si>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</si>
  <si>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</si>
  <si>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</si>
  <si>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</si>
  <si>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</si>
  <si>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</si>
  <si>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</si>
  <si>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</si>
  <si>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</si>
  <si>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</si>
  <si>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</si>
  <si>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</si>
  <si>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</si>
  <si>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</si>
  <si>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</si>
  <si>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</si>
  <si>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</si>
  <si>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</si>
  <si>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</si>
  <si>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</si>
  <si>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</si>
  <si>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</si>
  <si>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</si>
  <si>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</si>
  <si>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</si>
  <si>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</si>
  <si>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</si>
  <si>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</si>
  <si>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</si>
  <si>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</si>
  <si>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</si>
  <si>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</si>
  <si>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</si>
  <si>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</si>
  <si>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</si>
  <si>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</si>
  <si>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</si>
  <si>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</si>
  <si>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</si>
  <si>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</si>
  <si>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</si>
  <si>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</si>
  <si>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</si>
  <si>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</si>
  <si>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</si>
  <si>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</si>
  <si>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</si>
  <si>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</si>
  <si>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</si>
  <si>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</si>
  <si>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</si>
  <si>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</si>
  <si>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</si>
  <si>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</si>
  <si>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</si>
  <si>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</si>
  <si>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</si>
  <si>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</si>
  <si>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</si>
  <si>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</si>
  <si>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</si>
  <si>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</si>
  <si>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</si>
  <si>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</si>
  <si>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</si>
  <si>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</si>
  <si>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</si>
  <si>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</si>
  <si>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</si>
  <si>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</si>
  <si>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</si>
  <si>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</si>
  <si>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</si>
  <si>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</si>
  <si>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</si>
  <si>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</si>
  <si>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EDITABLE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</si>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</sst>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96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166" fontId="1" fillId="2" borderId="34" xfId="0" applyNumberFormat="1" applyFont="1" applyFill="1" applyBorder="1"/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168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5" fontId="0" fillId="13" borderId="0" xfId="0" applyNumberFormat="1" applyFill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186" fontId="2" fillId="2" borderId="1" xfId="0" applyNumberFormat="1" applyFont="1" applyFill="1" applyBorder="1" applyAlignment="1">
      <alignment horizontal="left"/>
    </xf>
    <xf numFmtId="183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1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6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Border="1" applyAlignment="1" applyProtection="1">
      <alignment horizontal="right"/>
    </xf>
    <xf numFmtId="176" fontId="0" fillId="2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  <xf numFmtId="0" fontId="0" fillId="0" borderId="39" xfId="0" applyNumberFormat="1" applyBorder="1"/>
    <xf numFmtId="186" fontId="0" fillId="0" borderId="1" xfId="0" applyNumberFormat="1" applyBorder="1"/>
    <xf numFmtId="0" fontId="0" fillId="0" borderId="1" xfId="0" applyFont="1" applyBorder="1"/>
    <xf numFmtId="0" fontId="0" fillId="0" borderId="0" xfId="0" pivotButton="1" applyProtection="1"/>
    <xf numFmtId="0" fontId="0" fillId="0" borderId="0" xfId="0" applyProtection="1"/>
    <xf numFmtId="0" fontId="0" fillId="0" borderId="49" xfId="0" applyBorder="1" applyProtection="1"/>
    <xf numFmtId="0" fontId="0" fillId="0" borderId="49" xfId="0" applyNumberFormat="1" applyBorder="1" applyProtection="1"/>
    <xf numFmtId="0" fontId="0" fillId="0" borderId="0" xfId="0" applyNumberFormat="1" applyProtection="1"/>
    <xf numFmtId="184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Border="1" applyProtection="1"/>
    <xf numFmtId="168" fontId="0" fillId="0" borderId="1" xfId="0" applyNumberFormat="1" applyFont="1" applyBorder="1" applyAlignment="1" applyProtection="1">
      <alignment horizontal="center"/>
    </xf>
    <xf numFmtId="186" fontId="0" fillId="2" borderId="1" xfId="0" applyNumberFormat="1" applyFont="1" applyFill="1" applyBorder="1" applyAlignment="1" applyProtection="1">
      <alignment horizontal="right" wrapText="1"/>
    </xf>
    <xf numFmtId="174" fontId="0" fillId="0" borderId="1" xfId="0" applyNumberFormat="1" applyFont="1" applyBorder="1" applyAlignment="1" applyProtection="1">
      <alignment horizontal="right"/>
    </xf>
    <xf numFmtId="168" fontId="0" fillId="0" borderId="1" xfId="0" applyNumberFormat="1" applyBorder="1" applyProtection="1"/>
    <xf numFmtId="0" fontId="0" fillId="0" borderId="1" xfId="0" applyFont="1" applyBorder="1" applyAlignment="1" applyProtection="1">
      <alignment wrapText="1"/>
    </xf>
    <xf numFmtId="165" fontId="0" fillId="2" borderId="1" xfId="0" applyNumberFormat="1" applyFill="1" applyBorder="1" applyProtection="1"/>
    <xf numFmtId="186" fontId="0" fillId="0" borderId="37" xfId="0" applyNumberFormat="1" applyBorder="1" applyProtection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68.86068611111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6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00" totalsRowShown="0" headerRowDxfId="96" headerRowBorderDxfId="95" tableBorderDxfId="94" totalsRowBorderDxfId="93">
  <autoFilter ref="F4:K600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8" totalsRowShown="0" headerRowDxfId="83" dataDxfId="82" tableBorderDxfId="81">
  <autoFilter ref="A2:L118" xr:uid="{1EF07585-15E8-4C19-B5D8-0E7A84F4DBB0}"/>
  <sortState xmlns:xlrd2="http://schemas.microsoft.com/office/spreadsheetml/2017/richdata2" ref="A3:L118">
    <sortCondition ref="E3:E118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47" totalsRowShown="0" headerRowDxfId="68" dataDxfId="67" tableBorderDxfId="66">
  <autoFilter ref="A2:L447" xr:uid="{0B276B08-FDED-4D4B-9E03-4C4141C75BCE}"/>
  <sortState xmlns:xlrd2="http://schemas.microsoft.com/office/spreadsheetml/2017/richdata2" ref="A3:L447">
    <sortCondition ref="F3:F447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4" totalsRowShown="0" headerRowDxfId="53" headerRowBorderDxfId="52" tableBorderDxfId="51" totalsRowBorderDxfId="50">
  <autoFilter ref="A1:D44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77">
        <v>1</v>
      </c>
      <c r="B3" s="42" t="s">
        <v>70</v>
      </c>
    </row>
    <row r="4" spans="1:2" x14ac:dyDescent="0.3">
      <c r="A4" s="177">
        <v>2</v>
      </c>
      <c r="B4" s="42" t="s">
        <v>71</v>
      </c>
    </row>
    <row r="5" spans="1:2" x14ac:dyDescent="0.3">
      <c r="A5" s="177">
        <v>3</v>
      </c>
      <c r="B5" s="42" t="s">
        <v>13</v>
      </c>
    </row>
    <row r="6" spans="1:2" x14ac:dyDescent="0.3">
      <c r="A6" s="177">
        <v>4</v>
      </c>
      <c r="B6" s="42" t="s">
        <v>12</v>
      </c>
    </row>
    <row r="7" spans="1:2" x14ac:dyDescent="0.3">
      <c r="A7" s="177">
        <v>5</v>
      </c>
      <c r="B7" s="42" t="s">
        <v>14</v>
      </c>
    </row>
    <row r="8" spans="1:2" x14ac:dyDescent="0.3">
      <c r="A8" s="177">
        <v>6</v>
      </c>
      <c r="B8" s="42" t="s">
        <v>24</v>
      </c>
    </row>
    <row r="9" spans="1:2" x14ac:dyDescent="0.3">
      <c r="A9" s="177">
        <v>7</v>
      </c>
      <c r="B9" s="42" t="s">
        <v>403</v>
      </c>
    </row>
    <row r="10" spans="1:2" x14ac:dyDescent="0.3">
      <c r="A10" s="177">
        <v>8</v>
      </c>
      <c r="B10" s="42" t="s">
        <v>404</v>
      </c>
    </row>
    <row r="11" spans="1:2" x14ac:dyDescent="0.3">
      <c r="A11" s="177">
        <v>9</v>
      </c>
      <c r="B11" s="42" t="s">
        <v>17</v>
      </c>
    </row>
    <row r="12" spans="1:2" x14ac:dyDescent="0.3">
      <c r="A12" s="177">
        <v>10</v>
      </c>
      <c r="B12" s="42" t="s">
        <v>18</v>
      </c>
    </row>
    <row r="13" spans="1:2" x14ac:dyDescent="0.3">
      <c r="A13" s="177">
        <v>11</v>
      </c>
      <c r="B13" s="42" t="s">
        <v>19</v>
      </c>
    </row>
    <row r="14" spans="1:2" x14ac:dyDescent="0.3">
      <c r="A14" s="177">
        <v>12</v>
      </c>
      <c r="B14" s="42" t="s">
        <v>20</v>
      </c>
    </row>
    <row r="15" spans="1:2" x14ac:dyDescent="0.3">
      <c r="A15" s="177">
        <v>13</v>
      </c>
      <c r="B15" s="42" t="s">
        <v>339</v>
      </c>
    </row>
    <row r="16" spans="1:2" x14ac:dyDescent="0.3">
      <c r="A16" s="177">
        <v>14</v>
      </c>
      <c r="B16" s="42" t="s">
        <v>21</v>
      </c>
    </row>
    <row r="17" spans="1:2" x14ac:dyDescent="0.3">
      <c r="A17" s="177">
        <v>15</v>
      </c>
      <c r="B17" s="42" t="s">
        <v>22</v>
      </c>
    </row>
    <row r="18" spans="1:2" x14ac:dyDescent="0.3">
      <c r="A18" s="177">
        <v>16</v>
      </c>
      <c r="B18" s="42" t="s">
        <v>587</v>
      </c>
    </row>
    <row r="19" spans="1:2" x14ac:dyDescent="0.3">
      <c r="A19" s="177">
        <v>17</v>
      </c>
      <c r="B19" s="42" t="s">
        <v>337</v>
      </c>
    </row>
    <row r="20" spans="1:2" x14ac:dyDescent="0.3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00"/>
  <sheetViews>
    <sheetView zoomScaleNormal="100" workbookViewId="0">
      <pane xSplit="5" ySplit="23" topLeftCell="F578" activePane="bottomRight" state="frozen"/>
      <selection pane="topRight" activeCell="F1" sqref="F1"/>
      <selection pane="bottomLeft" activeCell="A24" sqref="A24"/>
      <selection pane="bottomRight" activeCell="H569" sqref="H569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47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25"/>
    </row>
    <row r="4" spans="2:11" x14ac:dyDescent="0.3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3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3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3">
      <c r="B7" s="261">
        <v>3</v>
      </c>
      <c r="C7" s="237" t="s">
        <v>13</v>
      </c>
      <c r="D7" s="300">
        <f>+SUMIF(APORTACIONESOCIOS[CODIGO CLIENTE],SOCIOS!$B7,APORTACIONESOCIOS[APORTE])</f>
        <v>450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3">
      <c r="B8" s="55">
        <v>4</v>
      </c>
      <c r="C8" s="42" t="s">
        <v>12</v>
      </c>
      <c r="D8" s="300">
        <f>+SUMIF(APORTACIONESOCIOS[CODIGO CLIENTE],SOCIOS!$B8,APORTACIONESOCIOS[APORTE])</f>
        <v>450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3">
      <c r="B9" s="261">
        <v>5</v>
      </c>
      <c r="C9" s="237" t="s">
        <v>14</v>
      </c>
      <c r="D9" s="300">
        <f>+SUMIF(APORTACIONESOCIOS[CODIGO CLIENTE],SOCIOS!$B9,APORTACIONESOCIOS[APORTE])</f>
        <v>450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3">
      <c r="B10" s="55">
        <v>6</v>
      </c>
      <c r="C10" s="42" t="s">
        <v>24</v>
      </c>
      <c r="D10" s="300">
        <f>+SUMIF(APORTACIONESOCIOS[CODIGO CLIENTE],SOCIOS!$B10,APORTACIONESOCIOS[APORTE])</f>
        <v>450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3">
      <c r="B11" s="262">
        <v>7</v>
      </c>
      <c r="C11" s="224" t="s">
        <v>15</v>
      </c>
      <c r="D11" s="300">
        <f>+SUMIF(APORTACIONESOCIOS[CODIGO CLIENTE],SOCIOS!$B11,APORTACIONESOCIOS[APORTE])</f>
        <v>450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3">
      <c r="B12" s="263">
        <v>8</v>
      </c>
      <c r="C12" s="205" t="s">
        <v>16</v>
      </c>
      <c r="D12" s="300">
        <f>+SUMIF(APORTACIONESOCIOS[CODIGO CLIENTE],SOCIOS!$B12,APORTACIONESOCIOS[APORTE])</f>
        <v>450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3">
      <c r="B13" s="262">
        <v>9</v>
      </c>
      <c r="C13" s="224" t="s">
        <v>17</v>
      </c>
      <c r="D13" s="300">
        <f>+SUMIF(APORTACIONESOCIOS[CODIGO CLIENTE],SOCIOS!$B13,APORTACIONESOCIOS[APORTE])</f>
        <v>450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3">
      <c r="B14" s="263">
        <v>10</v>
      </c>
      <c r="C14" s="205" t="s">
        <v>18</v>
      </c>
      <c r="D14" s="300">
        <f>+SUMIF(APORTACIONESOCIOS[CODIGO CLIENTE],SOCIOS!$B14,APORTACIONESOCIOS[APORTE])</f>
        <v>450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3">
      <c r="B15" s="262">
        <v>11</v>
      </c>
      <c r="C15" s="224" t="s">
        <v>19</v>
      </c>
      <c r="D15" s="300">
        <f>+SUMIF(APORTACIONESOCIOS[CODIGO CLIENTE],SOCIOS!$B15,APORTACIONESOCIOS[APORTE])</f>
        <v>450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3">
      <c r="B16" s="263">
        <v>12</v>
      </c>
      <c r="C16" s="205" t="s">
        <v>20</v>
      </c>
      <c r="D16" s="300">
        <f>+SUMIF(APORTACIONESOCIOS[CODIGO CLIENTE],SOCIOS!$B16,APORTACIONESOCIOS[APORTE])</f>
        <v>450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3">
      <c r="B17" s="262">
        <v>13</v>
      </c>
      <c r="C17" s="224" t="s">
        <v>339</v>
      </c>
      <c r="D17" s="300">
        <f>+SUMIF(APORTACIONESOCIOS[CODIGO CLIENTE],SOCIOS!$B17,APORTACIONESOCIOS[APORTE])</f>
        <v>450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3">
      <c r="B18" s="263">
        <v>14</v>
      </c>
      <c r="C18" s="205" t="s">
        <v>21</v>
      </c>
      <c r="D18" s="300">
        <f>+SUMIF(APORTACIONESOCIOS[CODIGO CLIENTE],SOCIOS!$B18,APORTACIONESOCIOS[APORTE])</f>
        <v>450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3">
      <c r="B19" s="262">
        <v>15</v>
      </c>
      <c r="C19" s="224" t="s">
        <v>22</v>
      </c>
      <c r="D19" s="300">
        <f>+SUMIF(APORTACIONESOCIOS[CODIGO CLIENTE],SOCIOS!$B19,APORTACIONESOCIOS[APORTE])</f>
        <v>450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3">
      <c r="B20" s="263">
        <v>16</v>
      </c>
      <c r="C20" s="205" t="s">
        <v>23</v>
      </c>
      <c r="D20" s="300">
        <f>+SUMIF(APORTACIONESOCIOS[CODIGO CLIENTE],SOCIOS!$B20,APORTACIONESOCIOS[APORTE])</f>
        <v>450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3">
      <c r="B21" s="262">
        <v>17</v>
      </c>
      <c r="C21" s="224" t="s">
        <v>337</v>
      </c>
      <c r="D21" s="300">
        <f>+SUMIF(APORTACIONESOCIOS[CODIGO CLIENTE],SOCIOS!$B21,APORTACIONESOCIOS[APORTE])</f>
        <v>450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95" customHeight="1" x14ac:dyDescent="0.3">
      <c r="B22" s="263">
        <v>18</v>
      </c>
      <c r="C22" s="205" t="s">
        <v>338</v>
      </c>
      <c r="D22" s="300">
        <f>+SUMIF(APORTACIONESOCIOS[CODIGO CLIENTE],SOCIOS!$B22,APORTACIONESOCIOS[APORTE])</f>
        <v>450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3">
      <c r="B23" s="1"/>
      <c r="C23" s="4" t="s">
        <v>25</v>
      </c>
      <c r="D23" s="3">
        <f>SUM(D5:D22)</f>
        <v>7200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3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3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3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3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3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3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3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3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3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3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3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3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3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3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3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3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3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3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3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3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3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3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3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3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3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3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3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3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3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3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3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3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3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3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3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3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3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3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3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3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3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3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3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3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3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3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3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3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3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3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3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3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3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3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3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3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3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3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3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3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3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3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3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3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3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3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3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3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3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3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3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3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3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3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3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3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3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3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3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3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3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3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3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3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3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3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3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3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3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3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3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3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3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3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3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3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3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3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3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3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3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3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3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3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3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3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3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3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3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3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3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3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3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3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3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3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3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3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3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3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3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3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3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3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3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3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3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3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3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3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3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3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3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3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3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3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3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3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3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3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3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3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3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3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3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3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3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3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3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3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3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3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3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3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3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3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3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3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3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3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3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3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3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3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3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3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3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3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3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3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3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3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3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3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3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3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3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3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3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3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3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3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3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3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3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3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3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3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3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3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3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3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3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3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3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3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3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3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3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3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3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3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3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3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3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3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3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3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3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3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3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3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3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3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3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3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3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3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3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3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3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3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3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3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3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3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3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3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3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3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3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3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3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3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3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3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3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3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3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3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3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3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3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3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3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3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3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3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3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3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3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3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3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3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3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3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3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3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3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3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3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3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3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3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3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3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3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3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3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3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3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3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3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3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3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3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3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3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3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3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3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3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3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3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3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3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3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3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3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3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3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3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3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3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3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3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3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3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3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3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3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3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3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3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3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3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3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3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3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3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3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3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3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3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3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3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3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3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3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3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3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3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3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3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3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3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3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3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3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3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3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3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3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3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3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3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3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3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3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3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3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3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3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3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3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3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3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3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3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3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3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3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3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3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3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3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3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3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3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3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3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3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3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3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3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3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3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3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3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3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3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3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3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3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3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3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3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3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3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3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3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3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3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3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3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3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3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3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3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3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3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3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3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3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3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3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3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3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3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3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3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3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3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3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3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3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3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3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3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3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3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3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3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3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3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3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3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3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3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3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3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3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3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3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3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3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3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3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3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3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3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3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3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3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3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3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3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3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3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3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3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3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3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3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3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3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3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3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3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3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3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3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3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3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3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3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3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3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3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3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3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3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3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3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3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3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3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439</v>
      </c>
    </row>
    <row r="491" spans="6:11" x14ac:dyDescent="0.3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3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3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3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3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3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3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3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424</v>
      </c>
    </row>
    <row r="499" spans="6:11" x14ac:dyDescent="0.3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424</v>
      </c>
    </row>
    <row r="500" spans="6:11" x14ac:dyDescent="0.3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3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3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3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490</v>
      </c>
    </row>
    <row r="504" spans="6:11" x14ac:dyDescent="0.3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490</v>
      </c>
    </row>
    <row r="505" spans="6:11" x14ac:dyDescent="0.3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490</v>
      </c>
    </row>
    <row r="506" spans="6:11" x14ac:dyDescent="0.3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490</v>
      </c>
    </row>
    <row r="507" spans="6:11" x14ac:dyDescent="0.3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490</v>
      </c>
    </row>
    <row r="508" spans="6:11" x14ac:dyDescent="0.3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490</v>
      </c>
    </row>
    <row r="509" spans="6:11" x14ac:dyDescent="0.3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490</v>
      </c>
    </row>
    <row r="510" spans="6:11" x14ac:dyDescent="0.3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490</v>
      </c>
    </row>
    <row r="511" spans="6:11" x14ac:dyDescent="0.3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3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3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490</v>
      </c>
    </row>
    <row r="514" spans="6:11" x14ac:dyDescent="0.3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490</v>
      </c>
    </row>
    <row r="515" spans="6:11" x14ac:dyDescent="0.3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490</v>
      </c>
    </row>
    <row r="516" spans="6:11" x14ac:dyDescent="0.3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490</v>
      </c>
    </row>
    <row r="517" spans="6:11" x14ac:dyDescent="0.3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490</v>
      </c>
    </row>
    <row r="518" spans="6:11" x14ac:dyDescent="0.3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490</v>
      </c>
    </row>
    <row r="519" spans="6:11" x14ac:dyDescent="0.3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3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3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3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3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3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3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3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3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3">
      <c r="F528" s="288">
        <v>524</v>
      </c>
      <c r="G528" s="148">
        <v>45945</v>
      </c>
      <c r="H528" s="3">
        <v>10</v>
      </c>
      <c r="I528" s="231">
        <v>16</v>
      </c>
      <c r="J528" s="217" t="s">
        <v>506</v>
      </c>
      <c r="K528" s="221" t="s">
        <v>173</v>
      </c>
    </row>
    <row r="529" spans="6:11" x14ac:dyDescent="0.3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3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3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3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3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3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3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424</v>
      </c>
    </row>
    <row r="536" spans="6:11" x14ac:dyDescent="0.3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424</v>
      </c>
    </row>
    <row r="537" spans="6:11" x14ac:dyDescent="0.3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3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3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3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3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3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3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3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3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3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3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3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3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3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3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3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3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3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3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3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3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3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3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3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3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3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3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3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3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3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3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3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3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3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3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3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3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3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3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3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3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3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3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3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3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3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3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3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  <row r="585" spans="6:11" x14ac:dyDescent="0.3">
      <c r="F585" s="288">
        <v>581</v>
      </c>
      <c r="G585" s="368">
        <v>46068</v>
      </c>
      <c r="H585" s="3">
        <v>20</v>
      </c>
      <c r="I585" s="231">
        <v>3</v>
      </c>
      <c r="J585" s="217" t="s">
        <v>13</v>
      </c>
      <c r="K585" s="221" t="s">
        <v>173</v>
      </c>
    </row>
    <row r="586" spans="6:11" x14ac:dyDescent="0.3">
      <c r="F586" s="288">
        <v>582</v>
      </c>
      <c r="G586" s="368">
        <v>46068</v>
      </c>
      <c r="H586" s="3">
        <v>20</v>
      </c>
      <c r="I586" s="231">
        <v>11</v>
      </c>
      <c r="J586" s="217" t="s">
        <v>19</v>
      </c>
      <c r="K586" s="221" t="s">
        <v>173</v>
      </c>
    </row>
    <row r="587" spans="6:11" x14ac:dyDescent="0.3">
      <c r="F587" s="288">
        <v>583</v>
      </c>
      <c r="G587" s="368">
        <v>46068</v>
      </c>
      <c r="H587" s="3">
        <v>20</v>
      </c>
      <c r="I587" s="231">
        <v>4</v>
      </c>
      <c r="J587" s="217" t="s">
        <v>12</v>
      </c>
      <c r="K587" s="221" t="s">
        <v>173</v>
      </c>
    </row>
    <row r="588" spans="6:11" x14ac:dyDescent="0.3">
      <c r="F588" s="288">
        <v>584</v>
      </c>
      <c r="G588" s="368">
        <v>46068</v>
      </c>
      <c r="H588" s="3">
        <v>20</v>
      </c>
      <c r="I588" s="231">
        <v>5</v>
      </c>
      <c r="J588" s="217" t="s">
        <v>14</v>
      </c>
      <c r="K588" s="221" t="s">
        <v>173</v>
      </c>
    </row>
    <row r="589" spans="6:11" x14ac:dyDescent="0.3">
      <c r="F589" s="288">
        <v>585</v>
      </c>
      <c r="G589" s="368">
        <v>46068</v>
      </c>
      <c r="H589" s="3">
        <v>20</v>
      </c>
      <c r="I589" s="231">
        <v>6</v>
      </c>
      <c r="J589" s="217" t="s">
        <v>24</v>
      </c>
      <c r="K589" s="221" t="s">
        <v>173</v>
      </c>
    </row>
    <row r="590" spans="6:11" x14ac:dyDescent="0.3">
      <c r="F590" s="288">
        <v>586</v>
      </c>
      <c r="G590" s="368">
        <v>46068</v>
      </c>
      <c r="H590" s="3">
        <v>20</v>
      </c>
      <c r="I590" s="231">
        <v>7</v>
      </c>
      <c r="J590" s="217" t="s">
        <v>403</v>
      </c>
      <c r="K590" s="221"/>
    </row>
    <row r="591" spans="6:11" x14ac:dyDescent="0.3">
      <c r="F591" s="288">
        <v>587</v>
      </c>
      <c r="G591" s="368">
        <v>46068</v>
      </c>
      <c r="H591" s="3">
        <v>20</v>
      </c>
      <c r="I591" s="231">
        <v>8</v>
      </c>
      <c r="J591" s="217" t="s">
        <v>404</v>
      </c>
      <c r="K591" s="221" t="s">
        <v>173</v>
      </c>
    </row>
    <row r="592" spans="6:11" x14ac:dyDescent="0.3">
      <c r="F592" s="288">
        <v>588</v>
      </c>
      <c r="G592" s="368">
        <v>46068</v>
      </c>
      <c r="H592" s="3">
        <v>20</v>
      </c>
      <c r="I592" s="231">
        <v>16</v>
      </c>
      <c r="J592" s="217" t="s">
        <v>587</v>
      </c>
      <c r="K592" s="221" t="s">
        <v>173</v>
      </c>
    </row>
    <row r="593" spans="6:11" x14ac:dyDescent="0.3">
      <c r="F593" s="288">
        <v>589</v>
      </c>
      <c r="G593" s="368">
        <v>46068</v>
      </c>
      <c r="H593" s="3">
        <v>20</v>
      </c>
      <c r="I593" s="231">
        <v>9</v>
      </c>
      <c r="J593" s="217" t="s">
        <v>17</v>
      </c>
      <c r="K593" s="221"/>
    </row>
    <row r="594" spans="6:11" x14ac:dyDescent="0.3">
      <c r="F594" s="288">
        <v>590</v>
      </c>
      <c r="G594" s="368">
        <v>46068</v>
      </c>
      <c r="H594" s="3">
        <v>20</v>
      </c>
      <c r="I594" s="231">
        <v>10</v>
      </c>
      <c r="J594" s="217" t="s">
        <v>18</v>
      </c>
      <c r="K594" s="221" t="s">
        <v>173</v>
      </c>
    </row>
    <row r="595" spans="6:11" x14ac:dyDescent="0.3">
      <c r="F595" s="288">
        <v>591</v>
      </c>
      <c r="G595" s="368">
        <v>46068</v>
      </c>
      <c r="H595" s="3">
        <v>20</v>
      </c>
      <c r="I595" s="231">
        <v>12</v>
      </c>
      <c r="J595" s="217" t="s">
        <v>20</v>
      </c>
      <c r="K595" s="221" t="s">
        <v>173</v>
      </c>
    </row>
    <row r="596" spans="6:11" x14ac:dyDescent="0.3">
      <c r="F596" s="288">
        <v>592</v>
      </c>
      <c r="G596" s="368">
        <v>46068</v>
      </c>
      <c r="H596" s="3">
        <v>20</v>
      </c>
      <c r="I596" s="231">
        <v>13</v>
      </c>
      <c r="J596" s="217" t="s">
        <v>339</v>
      </c>
      <c r="K596" s="221" t="s">
        <v>173</v>
      </c>
    </row>
    <row r="597" spans="6:11" x14ac:dyDescent="0.3">
      <c r="F597" s="288">
        <v>593</v>
      </c>
      <c r="G597" s="368">
        <v>46068</v>
      </c>
      <c r="H597" s="3">
        <v>20</v>
      </c>
      <c r="I597" s="231">
        <v>14</v>
      </c>
      <c r="J597" s="217" t="s">
        <v>21</v>
      </c>
      <c r="K597" s="221" t="s">
        <v>173</v>
      </c>
    </row>
    <row r="598" spans="6:11" x14ac:dyDescent="0.3">
      <c r="F598" s="288">
        <v>594</v>
      </c>
      <c r="G598" s="368">
        <v>46068</v>
      </c>
      <c r="H598" s="3">
        <v>20</v>
      </c>
      <c r="I598" s="231">
        <v>15</v>
      </c>
      <c r="J598" s="217" t="s">
        <v>22</v>
      </c>
      <c r="K598" s="221" t="s">
        <v>173</v>
      </c>
    </row>
    <row r="599" spans="6:11" x14ac:dyDescent="0.3">
      <c r="F599" s="288">
        <v>595</v>
      </c>
      <c r="G599" s="368">
        <v>46068</v>
      </c>
      <c r="H599" s="3">
        <v>20</v>
      </c>
      <c r="I599" s="231">
        <v>17</v>
      </c>
      <c r="J599" s="217" t="s">
        <v>337</v>
      </c>
      <c r="K599" s="221" t="s">
        <v>173</v>
      </c>
    </row>
    <row r="600" spans="6:11" x14ac:dyDescent="0.3">
      <c r="F600" s="288">
        <v>596</v>
      </c>
      <c r="G600" s="368">
        <v>46068</v>
      </c>
      <c r="H600" s="3">
        <v>20</v>
      </c>
      <c r="I600" s="231">
        <v>18</v>
      </c>
      <c r="J600" s="217" t="s">
        <v>338</v>
      </c>
      <c r="K600" s="221" t="s">
        <v>173</v>
      </c>
    </row>
  </sheetData>
  <sheetProtection algorithmName="SHA-512" hashValue="CeJkFv8YYIg436mW4ByggnlDKmZo+kdlBlLkQ/tjN3Ec2TL3R7B0Natox37qJip7vuR2wRC3EkV/YNLgCSFu5Q==" saltValue="spFz6YwvIbE8mPcnXfYXk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45" t="s">
        <v>38</v>
      </c>
      <c r="C2" s="346"/>
      <c r="D2" s="346"/>
      <c r="E2" s="346"/>
      <c r="F2" s="346"/>
      <c r="G2" s="346"/>
      <c r="H2" s="347"/>
      <c r="I2" s="242"/>
      <c r="J2" s="348" t="s">
        <v>39</v>
      </c>
      <c r="K2" s="349"/>
      <c r="L2" s="349"/>
      <c r="M2" s="349"/>
      <c r="N2" s="349"/>
      <c r="O2" s="349"/>
      <c r="P2" s="349"/>
      <c r="Q2" s="350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" thickBot="1" x14ac:dyDescent="0.35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3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3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" thickBot="1" x14ac:dyDescent="0.35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" thickBot="1" x14ac:dyDescent="0.35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3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3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" thickBot="1" x14ac:dyDescent="0.35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" thickBot="1" x14ac:dyDescent="0.35">
      <c r="B12" s="243"/>
      <c r="C12" s="31"/>
      <c r="D12" s="244"/>
      <c r="E12" s="15">
        <f ca="1">+TODAY()</f>
        <v>46068</v>
      </c>
      <c r="F12" s="244"/>
      <c r="G12" s="244"/>
      <c r="H12" s="245"/>
      <c r="J12" s="243"/>
      <c r="K12" s="30"/>
      <c r="L12" s="244"/>
      <c r="M12" s="15">
        <f ca="1">+TODAY()</f>
        <v>46068</v>
      </c>
      <c r="N12" s="244"/>
      <c r="O12" s="28"/>
      <c r="P12" s="244"/>
      <c r="Q12" s="245"/>
    </row>
    <row r="13" spans="2:19 16380:16380" x14ac:dyDescent="0.3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3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" thickBot="1" x14ac:dyDescent="0.35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" thickBot="1" x14ac:dyDescent="0.35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46068</v>
      </c>
      <c r="N16" s="244"/>
      <c r="O16" s="29"/>
      <c r="P16" s="244"/>
      <c r="Q16" s="245"/>
    </row>
    <row r="17" spans="2:17" x14ac:dyDescent="0.3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3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" thickBot="1" x14ac:dyDescent="0.35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3">
      <c r="B20" s="243"/>
      <c r="C20" s="351"/>
      <c r="D20" s="352"/>
      <c r="E20" s="353"/>
      <c r="F20" s="243"/>
      <c r="G20" s="244"/>
      <c r="H20" s="245"/>
      <c r="J20" s="243"/>
      <c r="K20" s="357"/>
      <c r="L20" s="358"/>
      <c r="M20" s="358"/>
      <c r="N20" s="358"/>
      <c r="O20" s="359"/>
      <c r="P20" s="243"/>
      <c r="Q20" s="245"/>
    </row>
    <row r="21" spans="2:17" ht="15" thickBot="1" x14ac:dyDescent="0.35">
      <c r="B21" s="243"/>
      <c r="C21" s="354"/>
      <c r="D21" s="355"/>
      <c r="E21" s="356"/>
      <c r="F21" s="243"/>
      <c r="G21" s="244"/>
      <c r="H21" s="245"/>
      <c r="J21" s="243"/>
      <c r="K21" s="360"/>
      <c r="L21" s="361"/>
      <c r="M21" s="361"/>
      <c r="N21" s="361"/>
      <c r="O21" s="362"/>
      <c r="P21" s="243"/>
      <c r="Q21" s="245"/>
    </row>
    <row r="22" spans="2:17" ht="15" thickBot="1" x14ac:dyDescent="0.35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" thickBot="1" x14ac:dyDescent="0.35"/>
    <row r="24" spans="2:17" x14ac:dyDescent="0.3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3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" thickBot="1" x14ac:dyDescent="0.35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3">
      <c r="B28" s="2" t="s">
        <v>582</v>
      </c>
    </row>
  </sheetData>
  <sheetProtection algorithmName="SHA-512" hashValue="do5hsWvqkre+jDl1YIrvad0JACF/jnRJDR2CztcxI5yl5IJ8K0NS9IMYNHfYTRRrNqrxxviNudB0zQQK93UXrg==" saltValue="KrtbHcH46xA+aJQqKYVuu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8"/>
  <sheetViews>
    <sheetView zoomScaleNormal="115" workbookViewId="0">
      <pane ySplit="2" topLeftCell="A97" activePane="bottomLeft" state="frozen"/>
      <selection pane="bottomLeft" activeCell="A3" sqref="A3:L118"/>
    </sheetView>
  </sheetViews>
  <sheetFormatPr baseColWidth="10" defaultColWidth="10.88671875" defaultRowHeight="14.4" x14ac:dyDescent="0.3"/>
  <cols>
    <col min="1" max="1" width="9.6640625" style="280" bestFit="1" customWidth="1"/>
    <col min="2" max="2" width="8.33203125" style="230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92" customWidth="1"/>
    <col min="11" max="11" width="12.6640625" style="2" customWidth="1"/>
    <col min="12" max="12" width="21" bestFit="1" customWidth="1"/>
    <col min="13" max="13" width="10.88671875" style="170"/>
    <col min="14" max="14" width="23.109375" style="188" bestFit="1" customWidth="1"/>
    <col min="15" max="16384" width="10.88671875" style="17"/>
  </cols>
  <sheetData>
    <row r="1" spans="1:14" s="18" customFormat="1" x14ac:dyDescent="0.3">
      <c r="A1" s="363" t="s">
        <v>44</v>
      </c>
      <c r="B1" s="363"/>
      <c r="C1" s="363"/>
      <c r="D1" s="363"/>
      <c r="E1" s="363"/>
      <c r="F1" s="363"/>
      <c r="G1" s="363"/>
      <c r="H1" s="363"/>
      <c r="I1" s="363"/>
      <c r="J1" s="363"/>
      <c r="K1" s="165"/>
      <c r="L1" s="16"/>
      <c r="M1" s="169"/>
      <c r="N1" s="187"/>
    </row>
    <row r="2" spans="1:14" s="18" customFormat="1" ht="28.8" x14ac:dyDescent="0.3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3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3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17">_xlfn._xlws.FILTER(PRESTAMOS[REG],PRESTAMOS[ESTATUS]="PENDIENTE")&amp;"-"&amp;_xlfn._xlws.FILTER(PRESTAMOS[NOMBRE CLIENTE],PRESTAMOS[ESTATUS]="PENDIENTE")</f>
        <v>77-DANNY ALMACHI</v>
      </c>
    </row>
    <row r="5" spans="1:14" x14ac:dyDescent="0.3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78-GUADALUPE TOAQUIZA</v>
      </c>
    </row>
    <row r="6" spans="1:14" x14ac:dyDescent="0.3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96-JEFFERSON TOAQUIZA</v>
      </c>
    </row>
    <row r="7" spans="1:14" x14ac:dyDescent="0.3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97-MARTHA JAQUE</v>
      </c>
    </row>
    <row r="8" spans="1:14" x14ac:dyDescent="0.3">
      <c r="A8" s="278" t="s">
        <v>471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98-LUIS TOAQUIZA</v>
      </c>
    </row>
    <row r="9" spans="1:14" x14ac:dyDescent="0.3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99-MAYRA TOAQUIZA</v>
      </c>
    </row>
    <row r="10" spans="1:14" x14ac:dyDescent="0.3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100-ROCIO TOAQUIZA</v>
      </c>
    </row>
    <row r="11" spans="1:14" x14ac:dyDescent="0.3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103-JEFFERSON TOAQUIZA</v>
      </c>
    </row>
    <row r="12" spans="1:14" x14ac:dyDescent="0.3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104-ANA TOAQUIZA</v>
      </c>
    </row>
    <row r="13" spans="1:14" x14ac:dyDescent="0.3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105-JEFFERSON TOAQUIZA</v>
      </c>
    </row>
    <row r="14" spans="1:14" x14ac:dyDescent="0.3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107-JEFFERSON TOAQUIZA</v>
      </c>
    </row>
    <row r="15" spans="1:14" x14ac:dyDescent="0.3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108-JEFFERSON TOAQUIZA</v>
      </c>
    </row>
    <row r="16" spans="1:14" x14ac:dyDescent="0.3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109-DIEGO TOAQUIZA</v>
      </c>
    </row>
    <row r="17" spans="1:15" x14ac:dyDescent="0.3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110-DANNY ALMACHI</v>
      </c>
    </row>
    <row r="18" spans="1:15" x14ac:dyDescent="0.3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70"/>
    </row>
    <row r="19" spans="1:15" x14ac:dyDescent="0.3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70"/>
    </row>
    <row r="20" spans="1:15" x14ac:dyDescent="0.3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78" t="s">
        <v>472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78" t="s">
        <v>473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78" t="s">
        <v>571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78" t="s">
        <v>572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78" t="s">
        <v>573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0" spans="1:12" x14ac:dyDescent="0.3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1" spans="1:12" x14ac:dyDescent="0.3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459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430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6" spans="1:12" x14ac:dyDescent="0.3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432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7" spans="1:12" x14ac:dyDescent="0.3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434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436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436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90" spans="1:12" x14ac:dyDescent="0.3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436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478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480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480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436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436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436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436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488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495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436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523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436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436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520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3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436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06" spans="1:12" x14ac:dyDescent="0.3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436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7" spans="1:12" x14ac:dyDescent="0.3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436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8" spans="1:12" x14ac:dyDescent="0.3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436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9" spans="1:12" x14ac:dyDescent="0.3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436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0" spans="1:12" x14ac:dyDescent="0.3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436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1" spans="1:12" ht="28.8" x14ac:dyDescent="0.3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555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2" spans="1:12" x14ac:dyDescent="0.3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562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3" spans="1:12" x14ac:dyDescent="0.3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568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4" spans="1:12" x14ac:dyDescent="0.3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569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5" spans="1:12" x14ac:dyDescent="0.3">
      <c r="A115" s="277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60" t="s">
        <v>584</v>
      </c>
      <c r="K1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6" spans="1:12" x14ac:dyDescent="0.3">
      <c r="A116" s="277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60" t="s">
        <v>588</v>
      </c>
      <c r="K1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7" spans="1:12" x14ac:dyDescent="0.3">
      <c r="A117" s="387">
        <v>109</v>
      </c>
      <c r="B117" s="388">
        <v>12</v>
      </c>
      <c r="C117" s="377" t="s">
        <v>20</v>
      </c>
      <c r="D117" s="389">
        <v>1500</v>
      </c>
      <c r="E117" s="390">
        <v>46068</v>
      </c>
      <c r="F117" s="391">
        <v>12</v>
      </c>
      <c r="G117" s="59">
        <v>0.02</v>
      </c>
      <c r="H117" s="392">
        <f>PRESTAMOS[[#This Row],[MONTO AMORTIZACION]]*PRESTAMOS[[#This Row],[INTERES]]*PRESTAMOS[[#This Row],[CUOTAS]]</f>
        <v>360</v>
      </c>
      <c r="I117" s="392">
        <f>PRESTAMOS[[#This Row],[MONTO AMORTIZACION]]+PRESTAMOS[[#This Row],[T. INT]]</f>
        <v>1860</v>
      </c>
      <c r="J117" s="393" t="s">
        <v>597</v>
      </c>
      <c r="K117" s="394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39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  <row r="118" spans="1:12" x14ac:dyDescent="0.3">
      <c r="A118" s="387">
        <v>110</v>
      </c>
      <c r="B118" s="388">
        <v>6</v>
      </c>
      <c r="C118" s="377" t="s">
        <v>24</v>
      </c>
      <c r="D118" s="389">
        <v>600</v>
      </c>
      <c r="E118" s="390">
        <v>46068</v>
      </c>
      <c r="F118" s="391">
        <v>10</v>
      </c>
      <c r="G118" s="59">
        <v>0.02</v>
      </c>
      <c r="H118" s="392">
        <f>PRESTAMOS[[#This Row],[MONTO AMORTIZACION]]*PRESTAMOS[[#This Row],[INTERES]]*PRESTAMOS[[#This Row],[CUOTAS]]</f>
        <v>120</v>
      </c>
      <c r="I118" s="392">
        <f>PRESTAMOS[[#This Row],[MONTO AMORTIZACION]]+PRESTAMOS[[#This Row],[T. INT]]</f>
        <v>720</v>
      </c>
      <c r="J118" s="393" t="s">
        <v>597</v>
      </c>
      <c r="K118" s="394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39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</sheetData>
  <sheetProtection algorithmName="SHA-512" hashValue="KQQ9hI7j4pdg0pkFkp573NQQhdalIHpta9rYgB9Uo7x8AgGM5LlaeWlCWIFUuWMWfbQgiuUG6pUZjYluSKV8QA==" saltValue="/sAQYKM8QzNo5vpKcewgJg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47"/>
  <sheetViews>
    <sheetView zoomScaleNormal="99" workbookViewId="0">
      <pane ySplit="2" topLeftCell="A419" activePane="bottomLeft" state="frozen"/>
      <selection pane="bottomLeft" activeCell="E444" sqref="E444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64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65" hidden="1" customWidth="1"/>
    <col min="13" max="16384" width="10.88671875" style="18"/>
  </cols>
  <sheetData>
    <row r="1" spans="1:12" ht="23.25" customHeight="1" x14ac:dyDescent="0.3">
      <c r="A1" s="364" t="s">
        <v>39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</row>
    <row r="2" spans="1:12" ht="28.8" x14ac:dyDescent="0.3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3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3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3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3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3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3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3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574</v>
      </c>
      <c r="H10" s="329">
        <v>10</v>
      </c>
      <c r="I10" s="330">
        <v>44921</v>
      </c>
      <c r="J10" s="332" t="s">
        <v>574</v>
      </c>
      <c r="K10" s="333" t="s">
        <v>75</v>
      </c>
      <c r="L10" s="265" t="b">
        <f>+ISNUMBER(PAGOS[[#This Row],[REG]])</f>
        <v>0</v>
      </c>
    </row>
    <row r="11" spans="1:12" s="17" customFormat="1" x14ac:dyDescent="0.3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3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3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3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3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3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3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3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3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3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3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3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3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3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3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3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3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3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3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3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3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3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3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3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3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3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3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3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3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3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3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3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3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3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3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3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3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3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3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3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3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3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3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3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3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3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3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575</v>
      </c>
      <c r="H57" s="33">
        <v>0</v>
      </c>
      <c r="I57" s="52">
        <v>45153</v>
      </c>
      <c r="J57" s="54" t="s">
        <v>575</v>
      </c>
      <c r="K57" s="42" t="s">
        <v>72</v>
      </c>
      <c r="L57" s="265" t="b">
        <f>+ISNUMBER(PAGOS[[#This Row],[REG]])</f>
        <v>0</v>
      </c>
    </row>
    <row r="58" spans="1:12" s="17" customFormat="1" x14ac:dyDescent="0.3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3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3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3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3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3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3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3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3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576</v>
      </c>
      <c r="H66" s="33">
        <v>0</v>
      </c>
      <c r="I66" s="52">
        <v>45153</v>
      </c>
      <c r="J66" s="54" t="s">
        <v>576</v>
      </c>
      <c r="K66" s="36" t="s">
        <v>355</v>
      </c>
      <c r="L66" s="265" t="b">
        <f>+ISNUMBER(PAGOS[[#This Row],[REG]])</f>
        <v>0</v>
      </c>
    </row>
    <row r="67" spans="1:12" x14ac:dyDescent="0.3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3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3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3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3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3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3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3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3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3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3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3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3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3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3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3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3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574</v>
      </c>
      <c r="H83" s="33">
        <v>1.5</v>
      </c>
      <c r="I83" s="52">
        <v>45245</v>
      </c>
      <c r="J83" s="332" t="s">
        <v>574</v>
      </c>
      <c r="K83" s="36" t="s">
        <v>122</v>
      </c>
      <c r="L83" s="265" t="b">
        <f>+ISNUMBER(PAGOS[[#This Row],[REG]])</f>
        <v>0</v>
      </c>
    </row>
    <row r="84" spans="1:12" x14ac:dyDescent="0.3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3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3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3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3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3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3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3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575</v>
      </c>
      <c r="H91" s="33">
        <v>10</v>
      </c>
      <c r="I91" s="52">
        <v>45306</v>
      </c>
      <c r="J91" s="54" t="s">
        <v>575</v>
      </c>
      <c r="K91" s="36" t="s">
        <v>460</v>
      </c>
      <c r="L91" s="265" t="b">
        <f>+ISNUMBER(PAGOS[[#This Row],[REG]])</f>
        <v>0</v>
      </c>
    </row>
    <row r="92" spans="1:12" x14ac:dyDescent="0.3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450</v>
      </c>
      <c r="L92" s="265" t="b">
        <f>+ISNUMBER(PAGOS[[#This Row],[REG]])</f>
        <v>1</v>
      </c>
    </row>
    <row r="93" spans="1:12" x14ac:dyDescent="0.3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3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3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3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3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3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3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3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451</v>
      </c>
      <c r="L100" s="265" t="b">
        <f>+ISNUMBER(PAGOS[[#This Row],[REG]])</f>
        <v>1</v>
      </c>
    </row>
    <row r="101" spans="1:12" x14ac:dyDescent="0.3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3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3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3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3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3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3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574</v>
      </c>
      <c r="H107" s="33">
        <v>4</v>
      </c>
      <c r="I107" s="52">
        <v>45337</v>
      </c>
      <c r="J107" s="332" t="s">
        <v>574</v>
      </c>
      <c r="K107" s="36" t="s">
        <v>159</v>
      </c>
      <c r="L107" s="265" t="b">
        <f>+ISNUMBER(PAGOS[[#This Row],[REG]])</f>
        <v>0</v>
      </c>
    </row>
    <row r="108" spans="1:12" x14ac:dyDescent="0.3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574</v>
      </c>
      <c r="H108" s="33">
        <v>4</v>
      </c>
      <c r="I108" s="52">
        <v>45337</v>
      </c>
      <c r="J108" s="332" t="s">
        <v>574</v>
      </c>
      <c r="K108" s="36" t="s">
        <v>159</v>
      </c>
      <c r="L108" s="265" t="b">
        <f>+ISNUMBER(PAGOS[[#This Row],[REG]])</f>
        <v>0</v>
      </c>
    </row>
    <row r="109" spans="1:12" x14ac:dyDescent="0.3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461</v>
      </c>
      <c r="L109" s="265" t="b">
        <f>+ISNUMBER(PAGOS[[#This Row],[REG]])</f>
        <v>1</v>
      </c>
    </row>
    <row r="110" spans="1:12" x14ac:dyDescent="0.3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3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575</v>
      </c>
      <c r="H111" s="33">
        <v>6</v>
      </c>
      <c r="I111" s="52">
        <v>45366</v>
      </c>
      <c r="J111" s="54" t="s">
        <v>575</v>
      </c>
      <c r="K111" s="36" t="s">
        <v>462</v>
      </c>
      <c r="L111" s="265" t="b">
        <f>+ISNUMBER(PAGOS[[#This Row],[REG]])</f>
        <v>0</v>
      </c>
    </row>
    <row r="112" spans="1:12" x14ac:dyDescent="0.3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463</v>
      </c>
      <c r="L112" s="265" t="b">
        <f>+ISNUMBER(PAGOS[[#This Row],[REG]])</f>
        <v>1</v>
      </c>
    </row>
    <row r="113" spans="1:12" x14ac:dyDescent="0.3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3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3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3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3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3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3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3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3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3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3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3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3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3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3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3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3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3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3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3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3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3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574</v>
      </c>
      <c r="H134" s="33">
        <v>4</v>
      </c>
      <c r="I134" s="52">
        <v>45427</v>
      </c>
      <c r="J134" s="332" t="s">
        <v>574</v>
      </c>
      <c r="K134" s="36" t="s">
        <v>159</v>
      </c>
      <c r="L134" s="265" t="b">
        <f>+ISNUMBER(PAGOS[[#This Row],[REG]])</f>
        <v>0</v>
      </c>
    </row>
    <row r="135" spans="1:12" x14ac:dyDescent="0.3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464</v>
      </c>
      <c r="L135" s="275" t="b">
        <f>+ISNUMBER(PAGOS[[#This Row],[REG]])</f>
        <v>1</v>
      </c>
    </row>
    <row r="136" spans="1:12" x14ac:dyDescent="0.3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575</v>
      </c>
      <c r="H136" s="33">
        <v>8</v>
      </c>
      <c r="I136" s="336">
        <v>45458</v>
      </c>
      <c r="J136" s="54" t="s">
        <v>575</v>
      </c>
      <c r="K136" s="36" t="s">
        <v>465</v>
      </c>
      <c r="L136" s="275" t="b">
        <f>+ISNUMBER(PAGOS[[#This Row],[REG]])</f>
        <v>0</v>
      </c>
    </row>
    <row r="137" spans="1:12" x14ac:dyDescent="0.3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3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3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3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3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3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3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3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3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3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3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3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3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3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3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3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3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3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3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3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3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3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3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3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3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3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3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3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3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3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3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3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3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3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3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3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3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575</v>
      </c>
      <c r="H173" s="33">
        <v>14</v>
      </c>
      <c r="I173" s="52">
        <v>45580</v>
      </c>
      <c r="J173" s="54" t="s">
        <v>575</v>
      </c>
      <c r="K173" s="36" t="s">
        <v>259</v>
      </c>
      <c r="L173" s="265" t="b">
        <f>+ISNUMBER(PAGOS[[#This Row],[REG]])</f>
        <v>0</v>
      </c>
    </row>
    <row r="174" spans="1:12" x14ac:dyDescent="0.3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575</v>
      </c>
      <c r="H174" s="33">
        <v>0</v>
      </c>
      <c r="I174" s="52">
        <v>45580</v>
      </c>
      <c r="J174" s="54" t="s">
        <v>575</v>
      </c>
      <c r="K174" s="36" t="s">
        <v>246</v>
      </c>
      <c r="L174" s="265" t="b">
        <f>+ISNUMBER(PAGOS[[#This Row],[REG]])</f>
        <v>0</v>
      </c>
    </row>
    <row r="175" spans="1:12" x14ac:dyDescent="0.3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3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3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3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3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3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3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3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3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3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574</v>
      </c>
      <c r="H184" s="33">
        <v>0</v>
      </c>
      <c r="I184" s="52">
        <v>45580</v>
      </c>
      <c r="J184" s="332" t="s">
        <v>574</v>
      </c>
      <c r="K184" s="36" t="s">
        <v>270</v>
      </c>
      <c r="L184" s="265" t="b">
        <f>+ISNUMBER(PAGOS[[#This Row],[REG]])</f>
        <v>0</v>
      </c>
    </row>
    <row r="185" spans="1:12" x14ac:dyDescent="0.3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574</v>
      </c>
      <c r="H185" s="33">
        <v>0</v>
      </c>
      <c r="I185" s="52">
        <v>45580</v>
      </c>
      <c r="J185" s="332" t="s">
        <v>574</v>
      </c>
      <c r="K185" s="36" t="s">
        <v>270</v>
      </c>
      <c r="L185" s="265" t="b">
        <f>+ISNUMBER(PAGOS[[#This Row],[REG]])</f>
        <v>0</v>
      </c>
    </row>
    <row r="186" spans="1:12" x14ac:dyDescent="0.3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466</v>
      </c>
      <c r="L186" s="265" t="b">
        <f>+ISNUMBER(PAGOS[[#This Row],[REG]])</f>
        <v>1</v>
      </c>
    </row>
    <row r="187" spans="1:12" x14ac:dyDescent="0.3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575</v>
      </c>
      <c r="H187" s="33">
        <v>12</v>
      </c>
      <c r="I187" s="52">
        <v>45611</v>
      </c>
      <c r="J187" s="54" t="s">
        <v>575</v>
      </c>
      <c r="K187" s="36" t="s">
        <v>268</v>
      </c>
      <c r="L187" s="265" t="b">
        <f>+ISNUMBER(PAGOS[[#This Row],[REG]])</f>
        <v>0</v>
      </c>
    </row>
    <row r="188" spans="1:12" x14ac:dyDescent="0.3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3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3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3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3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3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3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3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3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3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3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574</v>
      </c>
      <c r="H198" s="33">
        <v>0</v>
      </c>
      <c r="I198" s="52">
        <v>45611</v>
      </c>
      <c r="J198" s="332" t="s">
        <v>574</v>
      </c>
      <c r="K198" s="36" t="s">
        <v>270</v>
      </c>
      <c r="L198" s="265" t="b">
        <f>+ISNUMBER(PAGOS[[#This Row],[REG]])</f>
        <v>0</v>
      </c>
    </row>
    <row r="199" spans="1:12" x14ac:dyDescent="0.3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574</v>
      </c>
      <c r="H199" s="33">
        <v>0</v>
      </c>
      <c r="I199" s="52">
        <v>45611</v>
      </c>
      <c r="J199" s="332" t="s">
        <v>574</v>
      </c>
      <c r="K199" s="36" t="s">
        <v>270</v>
      </c>
      <c r="L199" s="265" t="b">
        <f>+ISNUMBER(PAGOS[[#This Row],[REG]])</f>
        <v>0</v>
      </c>
    </row>
    <row r="200" spans="1:12" x14ac:dyDescent="0.3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574</v>
      </c>
      <c r="H200" s="33">
        <v>0</v>
      </c>
      <c r="I200" s="52">
        <v>45611</v>
      </c>
      <c r="J200" s="332" t="s">
        <v>574</v>
      </c>
      <c r="K200" s="36" t="s">
        <v>270</v>
      </c>
      <c r="L200" s="265" t="b">
        <f>+ISNUMBER(PAGOS[[#This Row],[REG]])</f>
        <v>0</v>
      </c>
    </row>
    <row r="201" spans="1:12" x14ac:dyDescent="0.3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574</v>
      </c>
      <c r="H201" s="33">
        <v>0</v>
      </c>
      <c r="I201" s="52">
        <v>45611</v>
      </c>
      <c r="J201" s="332" t="s">
        <v>574</v>
      </c>
      <c r="K201" s="36" t="s">
        <v>270</v>
      </c>
      <c r="L201" s="265" t="b">
        <f>+ISNUMBER(PAGOS[[#This Row],[REG]])</f>
        <v>0</v>
      </c>
    </row>
    <row r="202" spans="1:12" x14ac:dyDescent="0.3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574</v>
      </c>
      <c r="H202" s="33">
        <v>0</v>
      </c>
      <c r="I202" s="52">
        <v>45611</v>
      </c>
      <c r="J202" s="332" t="s">
        <v>574</v>
      </c>
      <c r="K202" s="36" t="s">
        <v>270</v>
      </c>
      <c r="L202" s="265" t="b">
        <f>+ISNUMBER(PAGOS[[#This Row],[REG]])</f>
        <v>0</v>
      </c>
    </row>
    <row r="203" spans="1:12" x14ac:dyDescent="0.3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574</v>
      </c>
      <c r="H203" s="33">
        <v>0</v>
      </c>
      <c r="I203" s="52">
        <v>45611</v>
      </c>
      <c r="J203" s="332" t="s">
        <v>574</v>
      </c>
      <c r="K203" s="36" t="s">
        <v>270</v>
      </c>
      <c r="L203" s="265" t="b">
        <f>+ISNUMBER(PAGOS[[#This Row],[REG]])</f>
        <v>0</v>
      </c>
    </row>
    <row r="204" spans="1:12" x14ac:dyDescent="0.3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574</v>
      </c>
      <c r="H204" s="33">
        <v>0</v>
      </c>
      <c r="I204" s="52">
        <v>45611</v>
      </c>
      <c r="J204" s="332" t="s">
        <v>574</v>
      </c>
      <c r="K204" s="36" t="s">
        <v>270</v>
      </c>
      <c r="L204" s="265" t="b">
        <f>+ISNUMBER(PAGOS[[#This Row],[REG]])</f>
        <v>0</v>
      </c>
    </row>
    <row r="205" spans="1:12" x14ac:dyDescent="0.3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574</v>
      </c>
      <c r="H205" s="33">
        <v>0</v>
      </c>
      <c r="I205" s="52">
        <v>45611</v>
      </c>
      <c r="J205" s="332" t="s">
        <v>574</v>
      </c>
      <c r="K205" s="36" t="s">
        <v>270</v>
      </c>
      <c r="L205" s="265" t="b">
        <f>+ISNUMBER(PAGOS[[#This Row],[REG]])</f>
        <v>0</v>
      </c>
    </row>
    <row r="206" spans="1:12" x14ac:dyDescent="0.3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3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3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575</v>
      </c>
      <c r="H208" s="33">
        <v>10</v>
      </c>
      <c r="I208" s="52">
        <v>45641</v>
      </c>
      <c r="J208" s="54" t="s">
        <v>575</v>
      </c>
      <c r="K208" s="36" t="s">
        <v>268</v>
      </c>
      <c r="L208" s="265" t="b">
        <f>+ISNUMBER(PAGOS[[#This Row],[REG]])</f>
        <v>0</v>
      </c>
    </row>
    <row r="209" spans="1:12" x14ac:dyDescent="0.3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452</v>
      </c>
      <c r="L209" s="265" t="b">
        <f>+ISNUMBER(PAGOS[[#This Row],[REG]])</f>
        <v>1</v>
      </c>
    </row>
    <row r="210" spans="1:12" x14ac:dyDescent="0.3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575</v>
      </c>
      <c r="H210" s="33">
        <v>8</v>
      </c>
      <c r="I210" s="52">
        <v>45641</v>
      </c>
      <c r="J210" s="54" t="s">
        <v>575</v>
      </c>
      <c r="K210" s="36" t="s">
        <v>290</v>
      </c>
      <c r="L210" s="265" t="b">
        <f>+ISNUMBER(PAGOS[[#This Row],[REG]])</f>
        <v>0</v>
      </c>
    </row>
    <row r="211" spans="1:12" x14ac:dyDescent="0.3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3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3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3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3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3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3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3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3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3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3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3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574</v>
      </c>
      <c r="H222" s="33">
        <v>0</v>
      </c>
      <c r="I222" s="52">
        <v>45641</v>
      </c>
      <c r="J222" s="332" t="s">
        <v>574</v>
      </c>
      <c r="K222" s="36" t="s">
        <v>270</v>
      </c>
      <c r="L222" s="265" t="b">
        <f>+ISNUMBER(PAGOS[[#This Row],[REG]])</f>
        <v>0</v>
      </c>
    </row>
    <row r="223" spans="1:12" x14ac:dyDescent="0.3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574</v>
      </c>
      <c r="H223" s="33">
        <v>0</v>
      </c>
      <c r="I223" s="52">
        <v>45641</v>
      </c>
      <c r="J223" s="332" t="s">
        <v>574</v>
      </c>
      <c r="K223" s="36" t="s">
        <v>270</v>
      </c>
      <c r="L223" s="265" t="b">
        <f>+ISNUMBER(PAGOS[[#This Row],[REG]])</f>
        <v>0</v>
      </c>
    </row>
    <row r="224" spans="1:12" x14ac:dyDescent="0.3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3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453</v>
      </c>
      <c r="L225" s="274" t="b">
        <f>+ISNUMBER(PAGOS[[#This Row],[REG]])</f>
        <v>1</v>
      </c>
    </row>
    <row r="226" spans="1:12" x14ac:dyDescent="0.3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575</v>
      </c>
      <c r="H226" s="33">
        <v>4</v>
      </c>
      <c r="I226" s="336">
        <v>45672</v>
      </c>
      <c r="J226" s="54" t="s">
        <v>575</v>
      </c>
      <c r="K226" s="36" t="s">
        <v>454</v>
      </c>
      <c r="L226" s="274" t="b">
        <f>+ISNUMBER(PAGOS[[#This Row],[REG]])</f>
        <v>0</v>
      </c>
    </row>
    <row r="227" spans="1:12" x14ac:dyDescent="0.3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3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575</v>
      </c>
      <c r="H228" s="33">
        <v>12</v>
      </c>
      <c r="I228" s="336">
        <v>45672</v>
      </c>
      <c r="J228" s="54" t="s">
        <v>575</v>
      </c>
      <c r="K228" s="36" t="s">
        <v>455</v>
      </c>
      <c r="L228" s="274" t="b">
        <f>+ISNUMBER(PAGOS[[#This Row],[REG]])</f>
        <v>0</v>
      </c>
    </row>
    <row r="229" spans="1:12" x14ac:dyDescent="0.3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467</v>
      </c>
      <c r="L229" s="265" t="b">
        <f>+ISNUMBER(PAGOS[[#This Row],[REG]])</f>
        <v>1</v>
      </c>
    </row>
    <row r="230" spans="1:12" x14ac:dyDescent="0.3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575</v>
      </c>
      <c r="H230" s="33">
        <v>12</v>
      </c>
      <c r="I230" s="52">
        <v>45672</v>
      </c>
      <c r="J230" s="54" t="s">
        <v>575</v>
      </c>
      <c r="K230" s="36" t="s">
        <v>468</v>
      </c>
      <c r="L230" s="265" t="b">
        <f>+ISNUMBER(PAGOS[[#This Row],[REG]])</f>
        <v>0</v>
      </c>
    </row>
    <row r="231" spans="1:12" x14ac:dyDescent="0.3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469</v>
      </c>
      <c r="L231" s="265" t="b">
        <f>+ISNUMBER(PAGOS[[#This Row],[REG]])</f>
        <v>1</v>
      </c>
    </row>
    <row r="232" spans="1:12" x14ac:dyDescent="0.3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470</v>
      </c>
      <c r="L232" s="265" t="b">
        <f>+ISNUMBER(PAGOS[[#This Row],[REG]])</f>
        <v>1</v>
      </c>
    </row>
    <row r="233" spans="1:12" x14ac:dyDescent="0.3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575</v>
      </c>
      <c r="H233" s="33">
        <v>10</v>
      </c>
      <c r="I233" s="52">
        <v>45672</v>
      </c>
      <c r="J233" s="54" t="s">
        <v>575</v>
      </c>
      <c r="K233" s="36" t="s">
        <v>468</v>
      </c>
      <c r="L233" s="265" t="b">
        <f>+ISNUMBER(PAGOS[[#This Row],[REG]])</f>
        <v>0</v>
      </c>
    </row>
    <row r="234" spans="1:12" x14ac:dyDescent="0.3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3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3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3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3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3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3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3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3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3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3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577</v>
      </c>
      <c r="L244" s="265" t="b">
        <f>+ISNUMBER(PAGOS[[#This Row],[REG]])</f>
        <v>1</v>
      </c>
    </row>
    <row r="245" spans="1:12" x14ac:dyDescent="0.3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3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3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3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3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3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3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3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3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3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3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3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3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3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574</v>
      </c>
      <c r="H258" s="33">
        <v>1</v>
      </c>
      <c r="I258" s="52">
        <v>45704</v>
      </c>
      <c r="J258" s="332" t="s">
        <v>574</v>
      </c>
      <c r="K258" s="36" t="s">
        <v>316</v>
      </c>
      <c r="L258" s="265" t="b">
        <f>+ISNUMBER(PAGOS[[#This Row],[REG]])</f>
        <v>0</v>
      </c>
    </row>
    <row r="259" spans="1:12" x14ac:dyDescent="0.3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3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3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3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3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3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3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3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3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3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3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3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3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3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3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575</v>
      </c>
      <c r="H273" s="33">
        <v>4</v>
      </c>
      <c r="I273" s="52">
        <v>45762</v>
      </c>
      <c r="J273" s="54" t="s">
        <v>575</v>
      </c>
      <c r="K273" s="36" t="s">
        <v>334</v>
      </c>
      <c r="L273" s="265" t="b">
        <f>+ISNUMBER(PAGOS[[#This Row],[REG]])</f>
        <v>0</v>
      </c>
    </row>
    <row r="274" spans="1:12" x14ac:dyDescent="0.3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3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3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3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3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3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3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3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575</v>
      </c>
      <c r="H281" s="33">
        <v>6</v>
      </c>
      <c r="I281" s="52">
        <v>45764</v>
      </c>
      <c r="J281" s="54" t="s">
        <v>575</v>
      </c>
      <c r="K281" s="36" t="s">
        <v>350</v>
      </c>
      <c r="L281" s="265" t="b">
        <f>+ISNUMBER(PAGOS[[#This Row],[REG]])</f>
        <v>0</v>
      </c>
    </row>
    <row r="282" spans="1:12" x14ac:dyDescent="0.3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3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3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576</v>
      </c>
      <c r="H284" s="33">
        <v>0</v>
      </c>
      <c r="I284" s="52">
        <v>45764</v>
      </c>
      <c r="J284" s="54" t="s">
        <v>576</v>
      </c>
      <c r="K284" s="36" t="s">
        <v>355</v>
      </c>
      <c r="L284" s="265" t="b">
        <f>+ISNUMBER(PAGOS[[#This Row],[REG]])</f>
        <v>0</v>
      </c>
    </row>
    <row r="285" spans="1:12" x14ac:dyDescent="0.3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576</v>
      </c>
      <c r="H285" s="33">
        <v>0</v>
      </c>
      <c r="I285" s="52">
        <v>45764</v>
      </c>
      <c r="J285" s="54" t="s">
        <v>576</v>
      </c>
      <c r="K285" s="36" t="s">
        <v>355</v>
      </c>
      <c r="L285" s="265" t="b">
        <f>+ISNUMBER(PAGOS[[#This Row],[REG]])</f>
        <v>0</v>
      </c>
    </row>
    <row r="286" spans="1:12" x14ac:dyDescent="0.3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576</v>
      </c>
      <c r="H286" s="33">
        <v>0</v>
      </c>
      <c r="I286" s="52">
        <v>45764</v>
      </c>
      <c r="J286" s="54" t="s">
        <v>576</v>
      </c>
      <c r="K286" s="36" t="s">
        <v>355</v>
      </c>
      <c r="L286" s="265" t="b">
        <f>+ISNUMBER(PAGOS[[#This Row],[REG]])</f>
        <v>0</v>
      </c>
    </row>
    <row r="287" spans="1:12" x14ac:dyDescent="0.3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3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3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3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575</v>
      </c>
      <c r="H290" s="33">
        <v>10</v>
      </c>
      <c r="I290" s="52">
        <v>45792</v>
      </c>
      <c r="J290" s="54" t="s">
        <v>575</v>
      </c>
      <c r="K290" s="36" t="s">
        <v>366</v>
      </c>
      <c r="L290" s="265" t="b">
        <f>+ISNUMBER(PAGOS[[#This Row],[REG]])</f>
        <v>0</v>
      </c>
    </row>
    <row r="291" spans="1:12" x14ac:dyDescent="0.3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575</v>
      </c>
      <c r="H291" s="33">
        <v>10</v>
      </c>
      <c r="I291" s="52">
        <v>45792</v>
      </c>
      <c r="J291" s="54" t="s">
        <v>575</v>
      </c>
      <c r="K291" s="36" t="s">
        <v>367</v>
      </c>
      <c r="L291" s="265" t="b">
        <f>+ISNUMBER(PAGOS[[#This Row],[REG]])</f>
        <v>0</v>
      </c>
    </row>
    <row r="292" spans="1:12" x14ac:dyDescent="0.3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3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3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3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3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3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3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3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3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3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3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3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3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3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3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3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3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3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3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3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3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3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3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3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3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3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3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3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3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3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3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3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3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3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3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3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3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3">
      <c r="A329" s="325" t="s">
        <v>422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574</v>
      </c>
      <c r="H329" s="33">
        <v>10</v>
      </c>
      <c r="I329" s="52">
        <v>45884</v>
      </c>
      <c r="J329" s="332" t="s">
        <v>574</v>
      </c>
      <c r="K329" s="36" t="s">
        <v>423</v>
      </c>
      <c r="L329" s="265" t="b">
        <f>+ISNUMBER(PAGOS[[#This Row],[REG]])</f>
        <v>0</v>
      </c>
    </row>
    <row r="330" spans="1:12" x14ac:dyDescent="0.3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425</v>
      </c>
      <c r="L330" s="265" t="b">
        <f>+ISNUMBER(PAGOS[[#This Row],[REG]])</f>
        <v>1</v>
      </c>
    </row>
    <row r="331" spans="1:12" x14ac:dyDescent="0.3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426</v>
      </c>
      <c r="L331" s="265" t="b">
        <f>+ISNUMBER(PAGOS[[#This Row],[REG]])</f>
        <v>1</v>
      </c>
    </row>
    <row r="332" spans="1:12" x14ac:dyDescent="0.3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427</v>
      </c>
      <c r="L332" s="265" t="b">
        <f>+ISNUMBER(PAGOS[[#This Row],[REG]])</f>
        <v>1</v>
      </c>
    </row>
    <row r="333" spans="1:12" x14ac:dyDescent="0.3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444</v>
      </c>
      <c r="L333" s="265" t="b">
        <f>+ISNUMBER(PAGOS[[#This Row],[REG]])</f>
        <v>1</v>
      </c>
    </row>
    <row r="334" spans="1:12" x14ac:dyDescent="0.3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428</v>
      </c>
      <c r="L334" s="265" t="b">
        <f>+ISNUMBER(PAGOS[[#This Row],[REG]])</f>
        <v>1</v>
      </c>
    </row>
    <row r="335" spans="1:12" x14ac:dyDescent="0.3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428</v>
      </c>
      <c r="L335" s="265" t="b">
        <f>+ISNUMBER(PAGOS[[#This Row],[REG]])</f>
        <v>1</v>
      </c>
    </row>
    <row r="336" spans="1:12" x14ac:dyDescent="0.3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429</v>
      </c>
      <c r="L336" s="265" t="b">
        <f>+ISNUMBER(PAGOS[[#This Row],[REG]])</f>
        <v>1</v>
      </c>
    </row>
    <row r="337" spans="1:12" x14ac:dyDescent="0.3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449</v>
      </c>
      <c r="L337" s="265" t="b">
        <f>+ISNUMBER(PAGOS[[#This Row],[REG]])</f>
        <v>1</v>
      </c>
    </row>
    <row r="338" spans="1:12" x14ac:dyDescent="0.3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445</v>
      </c>
      <c r="L338" s="265" t="b">
        <f>+ISNUMBER(PAGOS[[#This Row],[REG]])</f>
        <v>1</v>
      </c>
    </row>
    <row r="339" spans="1:12" x14ac:dyDescent="0.3">
      <c r="A339" s="325" t="s">
        <v>456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575</v>
      </c>
      <c r="H339" s="33">
        <v>20</v>
      </c>
      <c r="I339" s="52">
        <v>45884</v>
      </c>
      <c r="J339" s="54" t="s">
        <v>575</v>
      </c>
      <c r="K339" s="36" t="s">
        <v>446</v>
      </c>
      <c r="L339" s="265" t="b">
        <f>+ISNUMBER(PAGOS[[#This Row],[REG]])</f>
        <v>0</v>
      </c>
    </row>
    <row r="340" spans="1:12" x14ac:dyDescent="0.3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447</v>
      </c>
      <c r="L340" s="265" t="b">
        <f>+ISNUMBER(PAGOS[[#This Row],[REG]])</f>
        <v>1</v>
      </c>
    </row>
    <row r="341" spans="1:12" x14ac:dyDescent="0.3">
      <c r="A341" s="325" t="s">
        <v>457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575</v>
      </c>
      <c r="H341" s="33">
        <v>20</v>
      </c>
      <c r="I341" s="52">
        <v>45884</v>
      </c>
      <c r="J341" s="54" t="s">
        <v>575</v>
      </c>
      <c r="K341" s="36" t="s">
        <v>448</v>
      </c>
      <c r="L341" s="265" t="b">
        <f>+ISNUMBER(PAGOS[[#This Row],[REG]])</f>
        <v>0</v>
      </c>
    </row>
    <row r="342" spans="1:12" x14ac:dyDescent="0.3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429</v>
      </c>
      <c r="L342" s="265" t="b">
        <f>+ISNUMBER(PAGOS[[#This Row],[REG]])</f>
        <v>1</v>
      </c>
    </row>
    <row r="343" spans="1:12" x14ac:dyDescent="0.3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476</v>
      </c>
      <c r="L343" s="265" t="b">
        <f>+ISNUMBER(PAGOS[[#This Row],[REG]])</f>
        <v>1</v>
      </c>
    </row>
    <row r="344" spans="1:12" x14ac:dyDescent="0.3">
      <c r="A344" s="325" t="s">
        <v>458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575</v>
      </c>
      <c r="H344" s="33">
        <v>20</v>
      </c>
      <c r="I344" s="52">
        <v>45884</v>
      </c>
      <c r="J344" s="54" t="s">
        <v>575</v>
      </c>
      <c r="K344" s="36" t="s">
        <v>475</v>
      </c>
      <c r="L344" s="265" t="b">
        <f>+ISNUMBER(PAGOS[[#This Row],[REG]])</f>
        <v>0</v>
      </c>
    </row>
    <row r="345" spans="1:12" x14ac:dyDescent="0.3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477</v>
      </c>
      <c r="L345" s="265" t="b">
        <f>+ISNUMBER(PAGOS[[#This Row],[REG]])</f>
        <v>1</v>
      </c>
    </row>
    <row r="346" spans="1:12" x14ac:dyDescent="0.3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483</v>
      </c>
      <c r="L346" s="265" t="b">
        <f>+ISNUMBER(PAGOS[[#This Row],[REG]])</f>
        <v>1</v>
      </c>
    </row>
    <row r="347" spans="1:12" x14ac:dyDescent="0.3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483</v>
      </c>
      <c r="L347" s="265" t="b">
        <f>+ISNUMBER(PAGOS[[#This Row],[REG]])</f>
        <v>1</v>
      </c>
    </row>
    <row r="348" spans="1:12" x14ac:dyDescent="0.3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477</v>
      </c>
      <c r="L348" s="265" t="b">
        <f>+ISNUMBER(PAGOS[[#This Row],[REG]])</f>
        <v>1</v>
      </c>
    </row>
    <row r="349" spans="1:12" x14ac:dyDescent="0.3">
      <c r="A349" s="325" t="s">
        <v>491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574</v>
      </c>
      <c r="H349" s="33">
        <v>5</v>
      </c>
      <c r="I349" s="52">
        <v>45915</v>
      </c>
      <c r="J349" s="54" t="s">
        <v>574</v>
      </c>
      <c r="K349" s="36" t="s">
        <v>492</v>
      </c>
      <c r="L349" s="265" t="b">
        <f>+ISNUMBER(PAGOS[[#This Row],[REG]])</f>
        <v>0</v>
      </c>
    </row>
    <row r="350" spans="1:12" x14ac:dyDescent="0.3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428</v>
      </c>
      <c r="L350" s="265" t="b">
        <f>+ISNUMBER(PAGOS[[#This Row],[REG]])</f>
        <v>1</v>
      </c>
    </row>
    <row r="351" spans="1:12" x14ac:dyDescent="0.3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428</v>
      </c>
      <c r="L351" s="265" t="b">
        <f>+ISNUMBER(PAGOS[[#This Row],[REG]])</f>
        <v>1</v>
      </c>
    </row>
    <row r="352" spans="1:12" x14ac:dyDescent="0.3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493</v>
      </c>
      <c r="L352" s="265" t="b">
        <f>+ISNUMBER(PAGOS[[#This Row],[REG]])</f>
        <v>1</v>
      </c>
    </row>
    <row r="353" spans="1:12" x14ac:dyDescent="0.3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477</v>
      </c>
      <c r="L353" s="265" t="b">
        <f>+ISNUMBER(PAGOS[[#This Row],[REG]])</f>
        <v>1</v>
      </c>
    </row>
    <row r="354" spans="1:12" x14ac:dyDescent="0.3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477</v>
      </c>
      <c r="L354" s="265" t="b">
        <f>+ISNUMBER(PAGOS[[#This Row],[REG]])</f>
        <v>1</v>
      </c>
    </row>
    <row r="355" spans="1:12" x14ac:dyDescent="0.3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477</v>
      </c>
      <c r="L355" s="265" t="b">
        <f>+ISNUMBER(PAGOS[[#This Row],[REG]])</f>
        <v>1</v>
      </c>
    </row>
    <row r="356" spans="1:12" x14ac:dyDescent="0.3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477</v>
      </c>
      <c r="L356" s="265" t="b">
        <f>+ISNUMBER(PAGOS[[#This Row],[REG]])</f>
        <v>1</v>
      </c>
    </row>
    <row r="357" spans="1:12" x14ac:dyDescent="0.3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477</v>
      </c>
      <c r="L357" s="265" t="b">
        <f>+ISNUMBER(PAGOS[[#This Row],[REG]])</f>
        <v>1</v>
      </c>
    </row>
    <row r="358" spans="1:12" x14ac:dyDescent="0.3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493</v>
      </c>
      <c r="L358" s="265" t="b">
        <f>+ISNUMBER(PAGOS[[#This Row],[REG]])</f>
        <v>1</v>
      </c>
    </row>
    <row r="359" spans="1:12" x14ac:dyDescent="0.3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494</v>
      </c>
      <c r="L359" s="265" t="b">
        <f>+ISNUMBER(PAGOS[[#This Row],[REG]])</f>
        <v>1</v>
      </c>
    </row>
    <row r="360" spans="1:12" x14ac:dyDescent="0.3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494</v>
      </c>
      <c r="L360" s="265" t="b">
        <f>+ISNUMBER(PAGOS[[#This Row],[REG]])</f>
        <v>1</v>
      </c>
    </row>
    <row r="361" spans="1:12" x14ac:dyDescent="0.3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499</v>
      </c>
      <c r="L361" s="265" t="b">
        <f>+ISNUMBER(PAGOS[[#This Row],[REG]])</f>
        <v>1</v>
      </c>
    </row>
    <row r="362" spans="1:12" x14ac:dyDescent="0.3">
      <c r="A362" s="325" t="s">
        <v>497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575</v>
      </c>
      <c r="H362" s="33">
        <v>10</v>
      </c>
      <c r="I362" s="52">
        <v>45915</v>
      </c>
      <c r="J362" s="54" t="s">
        <v>575</v>
      </c>
      <c r="K362" s="36" t="s">
        <v>498</v>
      </c>
      <c r="L362" s="265" t="b">
        <f>+ISNUMBER(PAGOS[[#This Row],[REG]])</f>
        <v>0</v>
      </c>
    </row>
    <row r="363" spans="1:12" x14ac:dyDescent="0.3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579</v>
      </c>
      <c r="L363" s="265" t="b">
        <f>+ISNUMBER(PAGOS[[#This Row],[REG]])</f>
        <v>1</v>
      </c>
    </row>
    <row r="364" spans="1:12" x14ac:dyDescent="0.3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501</v>
      </c>
      <c r="L364" s="265" t="b">
        <f>+ISNUMBER(PAGOS[[#This Row],[REG]])</f>
        <v>1</v>
      </c>
    </row>
    <row r="365" spans="1:12" x14ac:dyDescent="0.3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502</v>
      </c>
      <c r="L365" s="265" t="b">
        <f>+ISNUMBER(PAGOS[[#This Row],[REG]])</f>
        <v>1</v>
      </c>
    </row>
    <row r="366" spans="1:12" x14ac:dyDescent="0.3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477</v>
      </c>
      <c r="L366" s="265" t="b">
        <f>+ISNUMBER(PAGOS[[#This Row],[REG]])</f>
        <v>1</v>
      </c>
    </row>
    <row r="367" spans="1:12" x14ac:dyDescent="0.3">
      <c r="A367" s="325" t="s">
        <v>507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574</v>
      </c>
      <c r="H367" s="33">
        <v>1</v>
      </c>
      <c r="I367" s="52">
        <v>45945</v>
      </c>
      <c r="J367" s="332" t="s">
        <v>574</v>
      </c>
      <c r="K367" s="36" t="s">
        <v>508</v>
      </c>
      <c r="L367" s="265" t="b">
        <f>+ISNUMBER(PAGOS[[#This Row],[REG]])</f>
        <v>0</v>
      </c>
    </row>
    <row r="368" spans="1:12" x14ac:dyDescent="0.3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501</v>
      </c>
      <c r="L368" s="265" t="b">
        <f>+ISNUMBER(PAGOS[[#This Row],[REG]])</f>
        <v>1</v>
      </c>
    </row>
    <row r="369" spans="1:12" x14ac:dyDescent="0.3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501</v>
      </c>
      <c r="L369" s="265" t="b">
        <f>+ISNUMBER(PAGOS[[#This Row],[REG]])</f>
        <v>1</v>
      </c>
    </row>
    <row r="370" spans="1:12" x14ac:dyDescent="0.3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509</v>
      </c>
      <c r="L370" s="265" t="b">
        <f>+ISNUMBER(PAGOS[[#This Row],[REG]])</f>
        <v>1</v>
      </c>
    </row>
    <row r="371" spans="1:12" x14ac:dyDescent="0.3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509</v>
      </c>
      <c r="L371" s="265" t="b">
        <f>+ISNUMBER(PAGOS[[#This Row],[REG]])</f>
        <v>1</v>
      </c>
    </row>
    <row r="372" spans="1:12" x14ac:dyDescent="0.3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509</v>
      </c>
      <c r="L372" s="265" t="b">
        <f>+ISNUMBER(PAGOS[[#This Row],[REG]])</f>
        <v>1</v>
      </c>
    </row>
    <row r="373" spans="1:12" x14ac:dyDescent="0.3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509</v>
      </c>
      <c r="L373" s="265" t="b">
        <f>+ISNUMBER(PAGOS[[#This Row],[REG]])</f>
        <v>1</v>
      </c>
    </row>
    <row r="374" spans="1:12" x14ac:dyDescent="0.3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509</v>
      </c>
      <c r="L374" s="265" t="b">
        <f>+ISNUMBER(PAGOS[[#This Row],[REG]])</f>
        <v>1</v>
      </c>
    </row>
    <row r="375" spans="1:12" x14ac:dyDescent="0.3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509</v>
      </c>
      <c r="L375" s="265" t="b">
        <f>+ISNUMBER(PAGOS[[#This Row],[REG]])</f>
        <v>1</v>
      </c>
    </row>
    <row r="376" spans="1:12" x14ac:dyDescent="0.3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509</v>
      </c>
      <c r="L376" s="265" t="b">
        <f>+ISNUMBER(PAGOS[[#This Row],[REG]])</f>
        <v>1</v>
      </c>
    </row>
    <row r="377" spans="1:12" x14ac:dyDescent="0.3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510</v>
      </c>
      <c r="L377" s="265" t="b">
        <f>+ISNUMBER(PAGOS[[#This Row],[REG]])</f>
        <v>1</v>
      </c>
    </row>
    <row r="378" spans="1:12" x14ac:dyDescent="0.3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509</v>
      </c>
      <c r="L378" s="265" t="b">
        <f>+ISNUMBER(PAGOS[[#This Row],[REG]])</f>
        <v>1</v>
      </c>
    </row>
    <row r="379" spans="1:12" x14ac:dyDescent="0.3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494</v>
      </c>
      <c r="L379" s="265" t="b">
        <f>+ISNUMBER(PAGOS[[#This Row],[REG]])</f>
        <v>1</v>
      </c>
    </row>
    <row r="380" spans="1:12" x14ac:dyDescent="0.3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477</v>
      </c>
      <c r="L380" s="265" t="b">
        <f>+ISNUMBER(PAGOS[[#This Row],[REG]])</f>
        <v>1</v>
      </c>
    </row>
    <row r="381" spans="1:12" x14ac:dyDescent="0.3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512</v>
      </c>
      <c r="L381" s="265" t="b">
        <f>+ISNUMBER(PAGOS[[#This Row],[REG]])</f>
        <v>1</v>
      </c>
    </row>
    <row r="382" spans="1:12" x14ac:dyDescent="0.3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514</v>
      </c>
      <c r="L382" s="265" t="b">
        <f>+ISNUMBER(PAGOS[[#This Row],[REG]])</f>
        <v>1</v>
      </c>
    </row>
    <row r="383" spans="1:12" x14ac:dyDescent="0.3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515</v>
      </c>
      <c r="L383" s="265" t="b">
        <f>+ISNUMBER(PAGOS[[#This Row],[REG]])</f>
        <v>1</v>
      </c>
    </row>
    <row r="384" spans="1:12" x14ac:dyDescent="0.3">
      <c r="A384" s="325" t="s">
        <v>516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575</v>
      </c>
      <c r="H384" s="33">
        <v>4</v>
      </c>
      <c r="I384" s="52">
        <v>45945</v>
      </c>
      <c r="J384" s="54" t="s">
        <v>575</v>
      </c>
      <c r="K384" s="36" t="s">
        <v>517</v>
      </c>
      <c r="L384" s="265" t="b">
        <f>+ISNUMBER(PAGOS[[#This Row],[REG]])</f>
        <v>0</v>
      </c>
    </row>
    <row r="385" spans="1:12" x14ac:dyDescent="0.3">
      <c r="A385" s="325" t="s">
        <v>521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575</v>
      </c>
      <c r="H385" s="33">
        <v>0</v>
      </c>
      <c r="I385" s="52">
        <v>45950</v>
      </c>
      <c r="J385" s="54" t="s">
        <v>575</v>
      </c>
      <c r="K385" s="36" t="s">
        <v>522</v>
      </c>
      <c r="L385" s="265" t="b">
        <f>+ISNUMBER(PAGOS[[#This Row],[REG]])</f>
        <v>0</v>
      </c>
    </row>
    <row r="386" spans="1:12" x14ac:dyDescent="0.3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509</v>
      </c>
      <c r="L386" s="265" t="b">
        <f>+ISNUMBER(PAGOS[[#This Row],[REG]])</f>
        <v>1</v>
      </c>
    </row>
    <row r="387" spans="1:12" x14ac:dyDescent="0.3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525</v>
      </c>
      <c r="L387" s="265" t="b">
        <f>+ISNUMBER(PAGOS[[#This Row],[REG]])</f>
        <v>1</v>
      </c>
    </row>
    <row r="388" spans="1:12" x14ac:dyDescent="0.3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525</v>
      </c>
      <c r="L388" s="265" t="b">
        <f>+ISNUMBER(PAGOS[[#This Row],[REG]])</f>
        <v>1</v>
      </c>
    </row>
    <row r="389" spans="1:12" x14ac:dyDescent="0.3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429</v>
      </c>
      <c r="L389" s="265" t="b">
        <f>+ISNUMBER(PAGOS[[#This Row],[REG]])</f>
        <v>1</v>
      </c>
    </row>
    <row r="390" spans="1:12" x14ac:dyDescent="0.3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429</v>
      </c>
      <c r="L390" s="265" t="b">
        <f>+ISNUMBER(PAGOS[[#This Row],[REG]])</f>
        <v>1</v>
      </c>
    </row>
    <row r="391" spans="1:12" x14ac:dyDescent="0.3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429</v>
      </c>
      <c r="L391" s="265" t="b">
        <f>+ISNUMBER(PAGOS[[#This Row],[REG]])</f>
        <v>1</v>
      </c>
    </row>
    <row r="392" spans="1:12" x14ac:dyDescent="0.3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526</v>
      </c>
      <c r="L392" s="265" t="b">
        <f>+ISNUMBER(PAGOS[[#This Row],[REG]])</f>
        <v>1</v>
      </c>
    </row>
    <row r="393" spans="1:12" x14ac:dyDescent="0.3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477</v>
      </c>
      <c r="L393" s="265" t="b">
        <f>+ISNUMBER(PAGOS[[#This Row],[REG]])</f>
        <v>1</v>
      </c>
    </row>
    <row r="394" spans="1:12" x14ac:dyDescent="0.3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527</v>
      </c>
      <c r="L394" s="265" t="b">
        <f>+ISNUMBER(PAGOS[[#This Row],[REG]])</f>
        <v>1</v>
      </c>
    </row>
    <row r="395" spans="1:12" x14ac:dyDescent="0.3">
      <c r="A395" s="325" t="s">
        <v>530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575</v>
      </c>
      <c r="H395" s="33">
        <v>0</v>
      </c>
      <c r="I395" s="52">
        <v>45976</v>
      </c>
      <c r="J395" s="54" t="s">
        <v>575</v>
      </c>
      <c r="K395" s="36" t="s">
        <v>531</v>
      </c>
      <c r="L395" s="265" t="b">
        <f>+ISNUMBER(PAGOS[[#This Row],[REG]])</f>
        <v>0</v>
      </c>
    </row>
    <row r="396" spans="1:12" x14ac:dyDescent="0.3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532</v>
      </c>
      <c r="L396" s="265" t="b">
        <f>+ISNUMBER(PAGOS[[#This Row],[REG]])</f>
        <v>1</v>
      </c>
    </row>
    <row r="397" spans="1:12" x14ac:dyDescent="0.3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533</v>
      </c>
      <c r="L397" s="265" t="b">
        <f>+ISNUMBER(PAGOS[[#This Row],[REG]])</f>
        <v>1</v>
      </c>
    </row>
    <row r="398" spans="1:12" x14ac:dyDescent="0.3">
      <c r="A398" s="325" t="s">
        <v>534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575</v>
      </c>
      <c r="H398" s="33">
        <v>0</v>
      </c>
      <c r="I398" s="52">
        <v>45983</v>
      </c>
      <c r="J398" s="54" t="s">
        <v>575</v>
      </c>
      <c r="K398" s="36" t="s">
        <v>535</v>
      </c>
      <c r="L398" s="265" t="b">
        <f>+ISNUMBER(PAGOS[[#This Row],[REG]])</f>
        <v>0</v>
      </c>
    </row>
    <row r="399" spans="1:12" x14ac:dyDescent="0.3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429</v>
      </c>
      <c r="L399" s="265" t="b">
        <f>+ISNUMBER(PAGOS[[#This Row],[REG]])</f>
        <v>1</v>
      </c>
    </row>
    <row r="400" spans="1:12" x14ac:dyDescent="0.3">
      <c r="A400" s="325" t="s">
        <v>536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575</v>
      </c>
      <c r="H400" s="33">
        <v>0</v>
      </c>
      <c r="I400" s="52">
        <v>46003</v>
      </c>
      <c r="J400" s="54" t="s">
        <v>575</v>
      </c>
      <c r="K400" s="36" t="s">
        <v>537</v>
      </c>
      <c r="L400" s="265" t="b">
        <f>+ISNUMBER(PAGOS[[#This Row],[REG]])</f>
        <v>0</v>
      </c>
    </row>
    <row r="401" spans="1:12" x14ac:dyDescent="0.3">
      <c r="A401" s="325" t="s">
        <v>543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574</v>
      </c>
      <c r="H401" s="33">
        <v>10</v>
      </c>
      <c r="I401" s="52">
        <v>46008</v>
      </c>
      <c r="J401" s="332" t="s">
        <v>574</v>
      </c>
      <c r="K401" s="36" t="s">
        <v>544</v>
      </c>
      <c r="L401" s="265" t="b">
        <f>+ISNUMBER(PAGOS[[#This Row],[REG]])</f>
        <v>0</v>
      </c>
    </row>
    <row r="402" spans="1:12" x14ac:dyDescent="0.3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427</v>
      </c>
      <c r="L402" s="265" t="b">
        <f>+ISNUMBER(PAGOS[[#This Row],[REG]])</f>
        <v>1</v>
      </c>
    </row>
    <row r="403" spans="1:12" x14ac:dyDescent="0.3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493</v>
      </c>
      <c r="L403" s="265" t="b">
        <f>+ISNUMBER(PAGOS[[#This Row],[REG]])</f>
        <v>1</v>
      </c>
    </row>
    <row r="404" spans="1:12" x14ac:dyDescent="0.3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428</v>
      </c>
      <c r="L404" s="265" t="b">
        <f>+ISNUMBER(PAGOS[[#This Row],[REG]])</f>
        <v>1</v>
      </c>
    </row>
    <row r="405" spans="1:12" x14ac:dyDescent="0.3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428</v>
      </c>
      <c r="L405" s="265" t="b">
        <f>+ISNUMBER(PAGOS[[#This Row],[REG]])</f>
        <v>1</v>
      </c>
    </row>
    <row r="406" spans="1:12" x14ac:dyDescent="0.3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428</v>
      </c>
      <c r="L406" s="265" t="b">
        <f>+ISNUMBER(PAGOS[[#This Row],[REG]])</f>
        <v>1</v>
      </c>
    </row>
    <row r="407" spans="1:12" x14ac:dyDescent="0.3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493</v>
      </c>
      <c r="L407" s="265" t="b">
        <f>+ISNUMBER(PAGOS[[#This Row],[REG]])</f>
        <v>1</v>
      </c>
    </row>
    <row r="408" spans="1:12" x14ac:dyDescent="0.3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509</v>
      </c>
      <c r="L408" s="265" t="b">
        <f>+ISNUMBER(PAGOS[[#This Row],[REG]])</f>
        <v>1</v>
      </c>
    </row>
    <row r="409" spans="1:12" x14ac:dyDescent="0.3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509</v>
      </c>
      <c r="L409" s="265" t="b">
        <f>+ISNUMBER(PAGOS[[#This Row],[REG]])</f>
        <v>1</v>
      </c>
    </row>
    <row r="410" spans="1:12" x14ac:dyDescent="0.3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477</v>
      </c>
      <c r="L410" s="265" t="b">
        <f>+ISNUMBER(PAGOS[[#This Row],[REG]])</f>
        <v>1</v>
      </c>
    </row>
    <row r="411" spans="1:12" x14ac:dyDescent="0.3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477</v>
      </c>
      <c r="L411" s="265" t="b">
        <f>+ISNUMBER(PAGOS[[#This Row],[REG]])</f>
        <v>1</v>
      </c>
    </row>
    <row r="412" spans="1:12" x14ac:dyDescent="0.3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547</v>
      </c>
      <c r="L412" s="265" t="b">
        <f>+ISNUMBER(PAGOS[[#This Row],[REG]])</f>
        <v>1</v>
      </c>
    </row>
    <row r="413" spans="1:12" x14ac:dyDescent="0.3">
      <c r="A413" s="325" t="s">
        <v>548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575</v>
      </c>
      <c r="H413" s="33">
        <v>16</v>
      </c>
      <c r="I413" s="52">
        <v>46008</v>
      </c>
      <c r="J413" s="54" t="s">
        <v>575</v>
      </c>
      <c r="K413" s="36" t="s">
        <v>547</v>
      </c>
      <c r="L413" s="265" t="b">
        <f>+ISNUMBER(PAGOS[[#This Row],[REG]])</f>
        <v>0</v>
      </c>
    </row>
    <row r="414" spans="1:12" x14ac:dyDescent="0.3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426</v>
      </c>
      <c r="L414" s="265" t="b">
        <f>+ISNUMBER(PAGOS[[#This Row],[REG]])</f>
        <v>1</v>
      </c>
    </row>
    <row r="415" spans="1:12" x14ac:dyDescent="0.3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426</v>
      </c>
      <c r="L415" s="265" t="b">
        <f>+ISNUMBER(PAGOS[[#This Row],[REG]])</f>
        <v>1</v>
      </c>
    </row>
    <row r="416" spans="1:12" x14ac:dyDescent="0.3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501</v>
      </c>
      <c r="L416" s="265" t="b">
        <f>+ISNUMBER(PAGOS[[#This Row],[REG]])</f>
        <v>1</v>
      </c>
    </row>
    <row r="417" spans="1:12" x14ac:dyDescent="0.3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501</v>
      </c>
      <c r="L417" s="265" t="b">
        <f>+ISNUMBER(PAGOS[[#This Row],[REG]])</f>
        <v>1</v>
      </c>
    </row>
    <row r="418" spans="1:12" x14ac:dyDescent="0.3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501</v>
      </c>
      <c r="L418" s="265" t="b">
        <f>+ISNUMBER(PAGOS[[#This Row],[REG]])</f>
        <v>1</v>
      </c>
    </row>
    <row r="419" spans="1:12" x14ac:dyDescent="0.3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429</v>
      </c>
      <c r="L419" s="265" t="b">
        <f>+ISNUMBER(PAGOS[[#This Row],[REG]])</f>
        <v>1</v>
      </c>
    </row>
    <row r="420" spans="1:12" x14ac:dyDescent="0.3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509</v>
      </c>
      <c r="L420" s="265" t="b">
        <f>+ISNUMBER(PAGOS[[#This Row],[REG]])</f>
        <v>1</v>
      </c>
    </row>
    <row r="421" spans="1:12" x14ac:dyDescent="0.3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509</v>
      </c>
      <c r="L421" s="265" t="b">
        <f>+ISNUMBER(PAGOS[[#This Row],[REG]])</f>
        <v>1</v>
      </c>
    </row>
    <row r="422" spans="1:12" x14ac:dyDescent="0.3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477</v>
      </c>
      <c r="L422" s="265" t="b">
        <f>+ISNUMBER(PAGOS[[#This Row],[REG]])</f>
        <v>1</v>
      </c>
    </row>
    <row r="423" spans="1:12" x14ac:dyDescent="0.3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477</v>
      </c>
      <c r="L423" s="265" t="b">
        <f>+ISNUMBER(PAGOS[[#This Row],[REG]])</f>
        <v>1</v>
      </c>
    </row>
    <row r="424" spans="1:12" x14ac:dyDescent="0.3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477</v>
      </c>
      <c r="L424" s="265" t="b">
        <f>+ISNUMBER(PAGOS[[#This Row],[REG]])</f>
        <v>1</v>
      </c>
    </row>
    <row r="425" spans="1:12" x14ac:dyDescent="0.3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477</v>
      </c>
      <c r="L425" s="265" t="b">
        <f>+ISNUMBER(PAGOS[[#This Row],[REG]])</f>
        <v>1</v>
      </c>
    </row>
    <row r="426" spans="1:12" x14ac:dyDescent="0.3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559</v>
      </c>
      <c r="L426" s="265" t="b">
        <f>+ISNUMBER(PAGOS[[#This Row],[REG]])</f>
        <v>1</v>
      </c>
    </row>
    <row r="427" spans="1:12" x14ac:dyDescent="0.3">
      <c r="A427" s="325" t="s">
        <v>560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575</v>
      </c>
      <c r="H427" s="33">
        <v>96</v>
      </c>
      <c r="I427" s="52">
        <v>46037</v>
      </c>
      <c r="J427" s="54" t="s">
        <v>575</v>
      </c>
      <c r="K427" s="36" t="s">
        <v>561</v>
      </c>
      <c r="L427" s="265" t="b">
        <f>+ISNUMBER(PAGOS[[#This Row],[REG]])</f>
        <v>0</v>
      </c>
    </row>
    <row r="428" spans="1:12" x14ac:dyDescent="0.3">
      <c r="A428" s="325" t="s">
        <v>580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574</v>
      </c>
      <c r="H428" s="33">
        <v>10</v>
      </c>
      <c r="I428" s="52">
        <v>46037</v>
      </c>
      <c r="J428" s="332" t="s">
        <v>574</v>
      </c>
      <c r="K428" s="36" t="s">
        <v>578</v>
      </c>
      <c r="L428" s="265" t="b">
        <f>+ISNUMBER(PAGOS[[#This Row],[REG]])</f>
        <v>0</v>
      </c>
    </row>
    <row r="429" spans="1:12" x14ac:dyDescent="0.3">
      <c r="A429" s="325" t="s">
        <v>566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575</v>
      </c>
      <c r="H429" s="33">
        <v>0</v>
      </c>
      <c r="I429" s="52">
        <v>46051</v>
      </c>
      <c r="J429" s="54" t="s">
        <v>575</v>
      </c>
      <c r="K429" s="36" t="s">
        <v>567</v>
      </c>
      <c r="L429" s="265" t="b">
        <f>+ISNUMBER(PAGOS[[#This Row],[REG]])</f>
        <v>0</v>
      </c>
    </row>
    <row r="430" spans="1:12" x14ac:dyDescent="0.3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581</v>
      </c>
      <c r="L430" s="265" t="b">
        <f>+ISNUMBER(PAGOS[[#This Row],[REG]])</f>
        <v>1</v>
      </c>
    </row>
    <row r="431" spans="1:12" x14ac:dyDescent="0.3">
      <c r="A431" s="369">
        <v>373</v>
      </c>
      <c r="B431" s="370">
        <v>17</v>
      </c>
      <c r="C431" s="371" t="s">
        <v>337</v>
      </c>
      <c r="D431" s="372">
        <v>72</v>
      </c>
      <c r="E431" s="373">
        <v>666.64</v>
      </c>
      <c r="F431" s="374">
        <v>46068</v>
      </c>
      <c r="G431" s="375">
        <v>12</v>
      </c>
      <c r="H431" s="373">
        <v>160</v>
      </c>
      <c r="I431" s="374">
        <v>46068</v>
      </c>
      <c r="J431" s="376">
        <v>12</v>
      </c>
      <c r="K431" s="377" t="s">
        <v>589</v>
      </c>
      <c r="L431" s="378" t="b">
        <f>+ISNUMBER(PAGOS[[#This Row],[REG]])</f>
        <v>1</v>
      </c>
    </row>
    <row r="432" spans="1:12" x14ac:dyDescent="0.3">
      <c r="A432" s="369">
        <v>374</v>
      </c>
      <c r="B432" s="370">
        <v>6</v>
      </c>
      <c r="C432" s="371" t="s">
        <v>24</v>
      </c>
      <c r="D432" s="372">
        <v>77</v>
      </c>
      <c r="E432" s="373">
        <v>100</v>
      </c>
      <c r="F432" s="374">
        <v>46068</v>
      </c>
      <c r="G432" s="375">
        <v>6</v>
      </c>
      <c r="H432" s="373">
        <v>24</v>
      </c>
      <c r="I432" s="374">
        <v>46068</v>
      </c>
      <c r="J432" s="376">
        <v>6</v>
      </c>
      <c r="K432" s="377" t="s">
        <v>525</v>
      </c>
      <c r="L432" s="378" t="b">
        <f>+ISNUMBER(PAGOS[[#This Row],[REG]])</f>
        <v>1</v>
      </c>
    </row>
    <row r="433" spans="1:12" x14ac:dyDescent="0.3">
      <c r="A433" s="369">
        <v>375</v>
      </c>
      <c r="B433" s="370">
        <v>15</v>
      </c>
      <c r="C433" s="371" t="s">
        <v>22</v>
      </c>
      <c r="D433" s="372">
        <v>78</v>
      </c>
      <c r="E433" s="373">
        <v>100</v>
      </c>
      <c r="F433" s="374">
        <v>46068</v>
      </c>
      <c r="G433" s="375">
        <v>6</v>
      </c>
      <c r="H433" s="373">
        <v>14</v>
      </c>
      <c r="I433" s="374">
        <v>46068</v>
      </c>
      <c r="J433" s="376">
        <v>6</v>
      </c>
      <c r="K433" s="377" t="s">
        <v>525</v>
      </c>
      <c r="L433" s="378" t="b">
        <f>+ISNUMBER(PAGOS[[#This Row],[REG]])</f>
        <v>1</v>
      </c>
    </row>
    <row r="434" spans="1:12" x14ac:dyDescent="0.3">
      <c r="A434" s="369">
        <v>376</v>
      </c>
      <c r="B434" s="370">
        <v>12</v>
      </c>
      <c r="C434" s="371" t="s">
        <v>20</v>
      </c>
      <c r="D434" s="372">
        <v>81</v>
      </c>
      <c r="E434" s="373">
        <v>110</v>
      </c>
      <c r="F434" s="374">
        <v>46068</v>
      </c>
      <c r="G434" s="375">
        <v>6</v>
      </c>
      <c r="H434" s="373">
        <v>22</v>
      </c>
      <c r="I434" s="374">
        <v>46068</v>
      </c>
      <c r="J434" s="376">
        <v>6</v>
      </c>
      <c r="K434" s="377" t="s">
        <v>525</v>
      </c>
      <c r="L434" s="378" t="b">
        <f>+ISNUMBER(PAGOS[[#This Row],[REG]])</f>
        <v>1</v>
      </c>
    </row>
    <row r="435" spans="1:12" x14ac:dyDescent="0.3">
      <c r="A435" s="369">
        <v>377</v>
      </c>
      <c r="B435" s="370">
        <v>13</v>
      </c>
      <c r="C435" s="371" t="s">
        <v>339</v>
      </c>
      <c r="D435" s="372">
        <v>97</v>
      </c>
      <c r="E435" s="373">
        <v>100</v>
      </c>
      <c r="F435" s="374">
        <v>46068</v>
      </c>
      <c r="G435" s="375">
        <v>3</v>
      </c>
      <c r="H435" s="373">
        <v>20</v>
      </c>
      <c r="I435" s="374">
        <v>46068</v>
      </c>
      <c r="J435" s="376">
        <v>3</v>
      </c>
      <c r="K435" s="377" t="s">
        <v>429</v>
      </c>
      <c r="L435" s="378" t="b">
        <f>+ISNUMBER(PAGOS[[#This Row],[REG]])</f>
        <v>1</v>
      </c>
    </row>
    <row r="436" spans="1:12" x14ac:dyDescent="0.3">
      <c r="A436" s="369">
        <v>378</v>
      </c>
      <c r="B436" s="370">
        <v>11</v>
      </c>
      <c r="C436" s="371" t="s">
        <v>19</v>
      </c>
      <c r="D436" s="372">
        <v>98</v>
      </c>
      <c r="E436" s="373">
        <v>33.33</v>
      </c>
      <c r="F436" s="374">
        <v>46068</v>
      </c>
      <c r="G436" s="375">
        <v>3</v>
      </c>
      <c r="H436" s="373">
        <v>4</v>
      </c>
      <c r="I436" s="374">
        <v>46068</v>
      </c>
      <c r="J436" s="376">
        <v>3</v>
      </c>
      <c r="K436" s="377" t="s">
        <v>429</v>
      </c>
      <c r="L436" s="378" t="b">
        <f>+ISNUMBER(PAGOS[[#This Row],[REG]])</f>
        <v>1</v>
      </c>
    </row>
    <row r="437" spans="1:12" x14ac:dyDescent="0.3">
      <c r="A437" s="369">
        <v>379</v>
      </c>
      <c r="B437" s="370">
        <v>9</v>
      </c>
      <c r="C437" s="371" t="s">
        <v>17</v>
      </c>
      <c r="D437" s="372">
        <v>99</v>
      </c>
      <c r="E437" s="373">
        <v>100</v>
      </c>
      <c r="F437" s="374">
        <v>46068</v>
      </c>
      <c r="G437" s="375">
        <v>1</v>
      </c>
      <c r="H437" s="373">
        <v>10</v>
      </c>
      <c r="I437" s="374">
        <v>46068</v>
      </c>
      <c r="J437" s="376">
        <v>1</v>
      </c>
      <c r="K437" s="377" t="s">
        <v>477</v>
      </c>
      <c r="L437" s="378" t="b">
        <f>+ISNUMBER(PAGOS[[#This Row],[REG]])</f>
        <v>1</v>
      </c>
    </row>
    <row r="438" spans="1:12" x14ac:dyDescent="0.3">
      <c r="A438" s="369">
        <v>380</v>
      </c>
      <c r="B438" s="370">
        <v>14</v>
      </c>
      <c r="C438" s="371" t="s">
        <v>21</v>
      </c>
      <c r="D438" s="372">
        <v>100</v>
      </c>
      <c r="E438" s="373">
        <v>111.11</v>
      </c>
      <c r="F438" s="374">
        <v>46068</v>
      </c>
      <c r="G438" s="375">
        <v>2</v>
      </c>
      <c r="H438" s="373">
        <v>40</v>
      </c>
      <c r="I438" s="374">
        <v>46068</v>
      </c>
      <c r="J438" s="376">
        <v>2</v>
      </c>
      <c r="K438" s="377" t="s">
        <v>509</v>
      </c>
      <c r="L438" s="378" t="b">
        <f>+ISNUMBER(PAGOS[[#This Row],[REG]])</f>
        <v>1</v>
      </c>
    </row>
    <row r="439" spans="1:12" x14ac:dyDescent="0.3">
      <c r="A439" s="369">
        <v>381</v>
      </c>
      <c r="B439" s="370">
        <v>18</v>
      </c>
      <c r="C439" s="371" t="s">
        <v>338</v>
      </c>
      <c r="D439" s="372">
        <v>101</v>
      </c>
      <c r="E439" s="373">
        <v>600</v>
      </c>
      <c r="F439" s="374">
        <v>46068</v>
      </c>
      <c r="G439" s="375">
        <v>1</v>
      </c>
      <c r="H439" s="373">
        <v>84</v>
      </c>
      <c r="I439" s="374">
        <v>46068</v>
      </c>
      <c r="J439" s="376">
        <v>1</v>
      </c>
      <c r="K439" s="377" t="s">
        <v>590</v>
      </c>
      <c r="L439" s="378" t="b">
        <f>+ISNUMBER(PAGOS[[#This Row],[REG]])</f>
        <v>1</v>
      </c>
    </row>
    <row r="440" spans="1:12" x14ac:dyDescent="0.3">
      <c r="A440" s="369">
        <v>382</v>
      </c>
      <c r="B440" s="370">
        <v>6</v>
      </c>
      <c r="C440" s="371" t="s">
        <v>24</v>
      </c>
      <c r="D440" s="372">
        <v>102</v>
      </c>
      <c r="E440" s="373">
        <v>50</v>
      </c>
      <c r="F440" s="374">
        <v>46068</v>
      </c>
      <c r="G440" s="375">
        <v>2</v>
      </c>
      <c r="H440" s="373">
        <v>6</v>
      </c>
      <c r="I440" s="374">
        <v>46068</v>
      </c>
      <c r="J440" s="376">
        <v>2</v>
      </c>
      <c r="K440" s="377" t="s">
        <v>592</v>
      </c>
      <c r="L440" s="378" t="b">
        <f>+ISNUMBER(PAGOS[[#This Row],[REG]])</f>
        <v>1</v>
      </c>
    </row>
    <row r="441" spans="1:12" x14ac:dyDescent="0.3">
      <c r="A441" s="369">
        <v>383</v>
      </c>
      <c r="B441" s="370">
        <v>5</v>
      </c>
      <c r="C441" s="371" t="s">
        <v>14</v>
      </c>
      <c r="D441" s="372">
        <v>104</v>
      </c>
      <c r="E441" s="373">
        <v>100</v>
      </c>
      <c r="F441" s="374">
        <v>46068</v>
      </c>
      <c r="G441" s="375">
        <v>1</v>
      </c>
      <c r="H441" s="373">
        <v>24</v>
      </c>
      <c r="I441" s="374">
        <v>46068</v>
      </c>
      <c r="J441" s="376">
        <v>1</v>
      </c>
      <c r="K441" s="377" t="s">
        <v>477</v>
      </c>
      <c r="L441" s="378" t="b">
        <f>+ISNUMBER(PAGOS[[#This Row],[REG]])</f>
        <v>1</v>
      </c>
    </row>
    <row r="442" spans="1:12" x14ac:dyDescent="0.3">
      <c r="A442" s="369">
        <v>384</v>
      </c>
      <c r="B442" s="370">
        <v>7</v>
      </c>
      <c r="C442" s="371" t="s">
        <v>403</v>
      </c>
      <c r="D442" s="372">
        <v>106</v>
      </c>
      <c r="E442" s="373">
        <v>100</v>
      </c>
      <c r="F442" s="374">
        <v>46068</v>
      </c>
      <c r="G442" s="375">
        <v>1</v>
      </c>
      <c r="H442" s="373">
        <v>2</v>
      </c>
      <c r="I442" s="374">
        <v>46068</v>
      </c>
      <c r="J442" s="376">
        <v>1</v>
      </c>
      <c r="K442" s="377" t="s">
        <v>477</v>
      </c>
      <c r="L442" s="378" t="b">
        <f>+ISNUMBER(PAGOS[[#This Row],[REG]])</f>
        <v>1</v>
      </c>
    </row>
    <row r="443" spans="1:12" x14ac:dyDescent="0.3">
      <c r="A443" s="369">
        <v>385</v>
      </c>
      <c r="B443" s="370">
        <v>16</v>
      </c>
      <c r="C443" s="371" t="s">
        <v>23</v>
      </c>
      <c r="D443" s="372">
        <v>105</v>
      </c>
      <c r="E443" s="373">
        <v>40</v>
      </c>
      <c r="F443" s="374">
        <v>46068</v>
      </c>
      <c r="G443" s="375">
        <v>1</v>
      </c>
      <c r="H443" s="373">
        <v>1.6</v>
      </c>
      <c r="I443" s="374">
        <v>46068</v>
      </c>
      <c r="J443" s="376">
        <v>1</v>
      </c>
      <c r="K443" s="377" t="s">
        <v>591</v>
      </c>
      <c r="L443" s="378" t="b">
        <f>+ISNUMBER(PAGOS[[#This Row],[REG]])</f>
        <v>1</v>
      </c>
    </row>
    <row r="444" spans="1:12" x14ac:dyDescent="0.3">
      <c r="A444" s="369">
        <v>386</v>
      </c>
      <c r="B444" s="370">
        <v>12</v>
      </c>
      <c r="C444" s="371" t="s">
        <v>20</v>
      </c>
      <c r="D444" s="372">
        <v>81</v>
      </c>
      <c r="E444" s="373">
        <v>440</v>
      </c>
      <c r="F444" s="374">
        <v>46068</v>
      </c>
      <c r="G444" s="375">
        <v>10</v>
      </c>
      <c r="H444" s="373">
        <v>0</v>
      </c>
      <c r="I444" s="374">
        <v>46068</v>
      </c>
      <c r="J444" s="376">
        <v>10</v>
      </c>
      <c r="K444" s="377" t="s">
        <v>594</v>
      </c>
      <c r="L444" s="378" t="b">
        <f>+ISNUMBER(PAGOS[[#This Row],[REG]])</f>
        <v>1</v>
      </c>
    </row>
    <row r="445" spans="1:12" x14ac:dyDescent="0.3">
      <c r="A445" s="369" t="s">
        <v>595</v>
      </c>
      <c r="B445" s="370">
        <v>12</v>
      </c>
      <c r="C445" s="371" t="s">
        <v>20</v>
      </c>
      <c r="D445" s="372">
        <v>81</v>
      </c>
      <c r="E445" s="373">
        <v>0</v>
      </c>
      <c r="F445" s="374">
        <v>46068</v>
      </c>
      <c r="G445" s="375">
        <v>10</v>
      </c>
      <c r="H445" s="373">
        <v>88</v>
      </c>
      <c r="I445" s="374">
        <v>46068</v>
      </c>
      <c r="J445" s="376">
        <v>10</v>
      </c>
      <c r="K445" s="377" t="s">
        <v>596</v>
      </c>
      <c r="L445" s="378" t="b">
        <f>+ISNUMBER(PAGOS[[#This Row],[REG]])</f>
        <v>0</v>
      </c>
    </row>
    <row r="446" spans="1:12" x14ac:dyDescent="0.3">
      <c r="A446" s="369">
        <v>388</v>
      </c>
      <c r="B446" s="370">
        <v>6</v>
      </c>
      <c r="C446" s="371" t="s">
        <v>24</v>
      </c>
      <c r="D446" s="372">
        <v>102</v>
      </c>
      <c r="E446" s="373">
        <v>200</v>
      </c>
      <c r="F446" s="374">
        <v>46068</v>
      </c>
      <c r="G446" s="375">
        <v>6</v>
      </c>
      <c r="H446" s="373">
        <v>0</v>
      </c>
      <c r="I446" s="374">
        <v>46068</v>
      </c>
      <c r="J446" s="376">
        <v>6</v>
      </c>
      <c r="K446" s="377" t="s">
        <v>599</v>
      </c>
      <c r="L446" s="378" t="b">
        <f>+ISNUMBER(PAGOS[[#This Row],[REG]])</f>
        <v>1</v>
      </c>
    </row>
    <row r="447" spans="1:12" x14ac:dyDescent="0.3">
      <c r="A447" s="369" t="s">
        <v>601</v>
      </c>
      <c r="B447" s="370">
        <v>6</v>
      </c>
      <c r="C447" s="371" t="s">
        <v>24</v>
      </c>
      <c r="D447" s="372">
        <v>102</v>
      </c>
      <c r="E447" s="373">
        <v>0</v>
      </c>
      <c r="F447" s="374">
        <v>46068</v>
      </c>
      <c r="G447" s="375">
        <v>6</v>
      </c>
      <c r="H447" s="373">
        <v>24</v>
      </c>
      <c r="I447" s="374">
        <v>46068</v>
      </c>
      <c r="J447" s="376">
        <v>6</v>
      </c>
      <c r="K447" s="377" t="s">
        <v>600</v>
      </c>
      <c r="L447" s="378" t="b">
        <f>+ISNUMBER(PAGOS[[#This Row],[REG]])</f>
        <v>0</v>
      </c>
    </row>
  </sheetData>
  <sheetProtection algorithmName="SHA-512" hashValue="yVEAW0vsS/Eq11Qc9OwCN7zuX9upTckY0qDUbimMY3vQvOYx51S8PB7NBGeZmeACtDstLVyxj3ExEfl9rApQ3A==" saltValue="DvTfrDUX4ZQ8wd40booYPg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4"/>
  <sheetViews>
    <sheetView workbookViewId="0">
      <pane ySplit="1" topLeftCell="A20" activePane="bottomLeft" state="frozen"/>
      <selection pane="bottomLeft" activeCell="C43" sqref="C43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3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/>
      <c r="F2" s="233"/>
    </row>
    <row r="3" spans="1:6" x14ac:dyDescent="0.3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/>
      <c r="F3" s="233"/>
    </row>
    <row r="4" spans="1:6" x14ac:dyDescent="0.3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173</v>
      </c>
      <c r="F4" s="233"/>
    </row>
    <row r="5" spans="1:6" x14ac:dyDescent="0.3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/>
      <c r="F5" s="233"/>
    </row>
    <row r="6" spans="1:6" x14ac:dyDescent="0.3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/>
      <c r="F6" s="233"/>
    </row>
    <row r="7" spans="1:6" x14ac:dyDescent="0.3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/>
      <c r="F7" s="233"/>
    </row>
    <row r="8" spans="1:6" x14ac:dyDescent="0.3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/>
      <c r="F8" s="233"/>
    </row>
    <row r="9" spans="1:6" x14ac:dyDescent="0.3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10"/>
      <c r="F9" s="233"/>
    </row>
    <row r="10" spans="1:6" x14ac:dyDescent="0.3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10"/>
      <c r="F10" s="233"/>
    </row>
    <row r="11" spans="1:6" x14ac:dyDescent="0.3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10"/>
      <c r="F11" s="233"/>
    </row>
    <row r="12" spans="1:6" x14ac:dyDescent="0.3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10"/>
      <c r="F12" s="233"/>
    </row>
    <row r="13" spans="1:6" x14ac:dyDescent="0.3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10"/>
      <c r="F13" s="233"/>
    </row>
    <row r="14" spans="1:6" x14ac:dyDescent="0.3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10"/>
      <c r="F14" s="233"/>
    </row>
    <row r="15" spans="1:6" x14ac:dyDescent="0.3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10"/>
      <c r="F15" s="233"/>
    </row>
    <row r="16" spans="1:6" x14ac:dyDescent="0.3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10"/>
      <c r="F16" s="233"/>
    </row>
    <row r="17" spans="1:6" x14ac:dyDescent="0.3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10"/>
      <c r="F17" s="233"/>
    </row>
    <row r="18" spans="1:6" x14ac:dyDescent="0.3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10"/>
      <c r="F18" s="233"/>
    </row>
    <row r="19" spans="1:6" x14ac:dyDescent="0.3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10"/>
      <c r="F19" s="233"/>
    </row>
    <row r="20" spans="1:6" x14ac:dyDescent="0.3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10"/>
      <c r="F20" s="233"/>
    </row>
    <row r="21" spans="1:6" x14ac:dyDescent="0.3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10"/>
      <c r="F21" s="233"/>
    </row>
    <row r="22" spans="1:6" x14ac:dyDescent="0.3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10"/>
      <c r="F22" s="233"/>
    </row>
    <row r="23" spans="1:6" x14ac:dyDescent="0.3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10"/>
      <c r="F23" s="233"/>
    </row>
    <row r="24" spans="1:6" x14ac:dyDescent="0.3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10"/>
      <c r="F24" s="233"/>
    </row>
    <row r="25" spans="1:6" x14ac:dyDescent="0.3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10"/>
      <c r="F25" s="233"/>
    </row>
    <row r="26" spans="1:6" x14ac:dyDescent="0.3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10"/>
      <c r="F26" s="233"/>
    </row>
    <row r="27" spans="1:6" x14ac:dyDescent="0.3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10"/>
      <c r="F27" s="233"/>
    </row>
    <row r="28" spans="1:6" x14ac:dyDescent="0.3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10"/>
      <c r="F28" s="233"/>
    </row>
    <row r="29" spans="1:6" x14ac:dyDescent="0.3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10"/>
      <c r="F29" s="233"/>
    </row>
    <row r="30" spans="1:6" x14ac:dyDescent="0.3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10"/>
      <c r="F30" s="233"/>
    </row>
    <row r="31" spans="1:6" x14ac:dyDescent="0.3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10"/>
      <c r="F31" s="233"/>
    </row>
    <row r="32" spans="1:6" x14ac:dyDescent="0.3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10"/>
      <c r="F32" s="233"/>
    </row>
    <row r="33" spans="1:6" x14ac:dyDescent="0.3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10"/>
      <c r="F33" s="233"/>
    </row>
    <row r="34" spans="1:6" x14ac:dyDescent="0.3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10"/>
      <c r="F34" s="233"/>
    </row>
    <row r="35" spans="1:6" x14ac:dyDescent="0.3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10"/>
      <c r="F35" s="233"/>
    </row>
    <row r="36" spans="1:6" x14ac:dyDescent="0.3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10"/>
      <c r="F36" s="233"/>
    </row>
    <row r="37" spans="1:6" x14ac:dyDescent="0.3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10" t="s">
        <v>421</v>
      </c>
      <c r="F37" s="233"/>
    </row>
    <row r="38" spans="1:6" x14ac:dyDescent="0.3">
      <c r="A38" s="284">
        <v>37</v>
      </c>
      <c r="B38" s="38">
        <v>45884</v>
      </c>
      <c r="C38" s="42">
        <v>1041.96</v>
      </c>
      <c r="D38" s="210" t="s">
        <v>440</v>
      </c>
    </row>
    <row r="39" spans="1:6" x14ac:dyDescent="0.3">
      <c r="A39" s="284">
        <v>38</v>
      </c>
      <c r="B39" s="38">
        <v>45915</v>
      </c>
      <c r="C39" s="42">
        <v>1253.83</v>
      </c>
      <c r="D39" s="210" t="s">
        <v>503</v>
      </c>
    </row>
    <row r="40" spans="1:6" x14ac:dyDescent="0.3">
      <c r="A40" s="284">
        <v>39</v>
      </c>
      <c r="B40" s="38">
        <v>45945</v>
      </c>
      <c r="C40" s="42">
        <v>2283.7800000000002</v>
      </c>
      <c r="D40" s="210" t="s">
        <v>524</v>
      </c>
    </row>
    <row r="41" spans="1:6" x14ac:dyDescent="0.3">
      <c r="A41" s="284">
        <v>40</v>
      </c>
      <c r="B41" s="38">
        <v>45976</v>
      </c>
      <c r="C41" s="42">
        <v>2381.06</v>
      </c>
      <c r="D41" s="210" t="s">
        <v>550</v>
      </c>
    </row>
    <row r="42" spans="1:6" x14ac:dyDescent="0.3">
      <c r="A42" s="284">
        <v>41</v>
      </c>
      <c r="B42" s="38">
        <v>46008</v>
      </c>
      <c r="C42" s="42">
        <v>81.06</v>
      </c>
      <c r="D42" s="210" t="s">
        <v>558</v>
      </c>
    </row>
    <row r="43" spans="1:6" x14ac:dyDescent="0.3">
      <c r="A43" s="284">
        <v>42</v>
      </c>
      <c r="B43" s="38">
        <v>46037</v>
      </c>
      <c r="C43" s="42">
        <v>552.47</v>
      </c>
      <c r="D43" s="210" t="s">
        <v>564</v>
      </c>
    </row>
    <row r="44" spans="1:6" x14ac:dyDescent="0.3">
      <c r="A44" s="379">
        <v>43</v>
      </c>
      <c r="B44" s="380">
        <v>46068</v>
      </c>
      <c r="C44" s="381">
        <v>2035.15</v>
      </c>
      <c r="D44" s="210" t="s">
        <v>564</v>
      </c>
    </row>
  </sheetData>
  <sheetProtection algorithmName="SHA-512" hashValue="DWEUntD45Ivw3+Ei0QPwFpuIoBEI5W6mJkwIYDD7nObUXNvNzLImCNjlFrBe/WPDQUeKY/MxAByTrCrUAorybg==" saltValue="7j3WTW2q18BKlis6xfUbHQ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5.6" thickTop="1" thickBot="1" x14ac:dyDescent="0.35">
      <c r="D3" s="320"/>
      <c r="E3" s="57"/>
      <c r="F3" s="320" t="s">
        <v>539</v>
      </c>
      <c r="G3" s="321"/>
      <c r="H3" s="301"/>
      <c r="I3" s="320" t="s">
        <v>540</v>
      </c>
      <c r="J3" s="57"/>
      <c r="K3" s="301"/>
    </row>
    <row r="4" spans="2:18" ht="15" thickTop="1" x14ac:dyDescent="0.3">
      <c r="B4" s="382" t="s">
        <v>405</v>
      </c>
      <c r="C4" s="383"/>
      <c r="D4" s="383"/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3">
      <c r="B5" s="382" t="s">
        <v>27</v>
      </c>
      <c r="C5" s="382" t="s">
        <v>11</v>
      </c>
      <c r="D5" s="383" t="s">
        <v>538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542</v>
      </c>
      <c r="L5" s="306" t="s">
        <v>541</v>
      </c>
      <c r="M5" s="306" t="s">
        <v>541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3">
      <c r="B6" s="384">
        <v>1</v>
      </c>
      <c r="C6" s="384" t="s">
        <v>70</v>
      </c>
      <c r="D6" s="385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3">
      <c r="B7" s="384">
        <v>2</v>
      </c>
      <c r="C7" s="384" t="s">
        <v>71</v>
      </c>
      <c r="D7" s="385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3">
      <c r="B8" s="384">
        <v>3</v>
      </c>
      <c r="C8" s="384" t="s">
        <v>13</v>
      </c>
      <c r="D8" s="385">
        <v>43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450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257.28062499999993</v>
      </c>
      <c r="Q8" s="314">
        <f t="shared" si="3"/>
        <v>707.28062499999987</v>
      </c>
      <c r="R8" s="85"/>
    </row>
    <row r="9" spans="2:18" x14ac:dyDescent="0.3">
      <c r="B9" s="384">
        <v>4</v>
      </c>
      <c r="C9" s="384" t="s">
        <v>12</v>
      </c>
      <c r="D9" s="385">
        <v>43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450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257.28062499999993</v>
      </c>
      <c r="Q9" s="314">
        <f t="shared" si="3"/>
        <v>707.28062499999987</v>
      </c>
      <c r="R9" s="85"/>
    </row>
    <row r="10" spans="2:18" x14ac:dyDescent="0.3">
      <c r="B10" s="384">
        <v>5</v>
      </c>
      <c r="C10" s="384" t="s">
        <v>14</v>
      </c>
      <c r="D10" s="385">
        <v>43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450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3900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520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1100</v>
      </c>
      <c r="M10" s="311">
        <f t="shared" si="0"/>
        <v>264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257.28062499999993</v>
      </c>
      <c r="Q10" s="314">
        <f t="shared" si="3"/>
        <v>707.28062499999987</v>
      </c>
    </row>
    <row r="11" spans="2:18" x14ac:dyDescent="0.3">
      <c r="B11" s="384">
        <v>6</v>
      </c>
      <c r="C11" s="384" t="s">
        <v>24</v>
      </c>
      <c r="D11" s="385">
        <v>43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450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2980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417.6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311">
        <f t="shared" si="1"/>
        <v>1200</v>
      </c>
      <c r="M11" s="311">
        <f t="shared" si="0"/>
        <v>264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257.28062499999993</v>
      </c>
      <c r="Q11" s="314">
        <f t="shared" si="3"/>
        <v>707.28062499999987</v>
      </c>
    </row>
    <row r="12" spans="2:18" x14ac:dyDescent="0.3">
      <c r="B12" s="384">
        <v>7</v>
      </c>
      <c r="C12" s="384" t="s">
        <v>403</v>
      </c>
      <c r="D12" s="385">
        <v>43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450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0</v>
      </c>
      <c r="M12" s="311">
        <f t="shared" si="0"/>
        <v>0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257.28062499999993</v>
      </c>
      <c r="Q12" s="314">
        <f t="shared" si="3"/>
        <v>707.28062499999987</v>
      </c>
    </row>
    <row r="13" spans="2:18" x14ac:dyDescent="0.3">
      <c r="B13" s="384">
        <v>8</v>
      </c>
      <c r="C13" s="384" t="s">
        <v>404</v>
      </c>
      <c r="D13" s="385">
        <v>43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450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257.28062499999993</v>
      </c>
      <c r="Q13" s="314">
        <f t="shared" si="3"/>
        <v>707.28062499999987</v>
      </c>
    </row>
    <row r="14" spans="2:18" x14ac:dyDescent="0.3">
      <c r="B14" s="384">
        <v>9</v>
      </c>
      <c r="C14" s="384" t="s">
        <v>17</v>
      </c>
      <c r="D14" s="385">
        <v>44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450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3060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296.39999999999998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300</v>
      </c>
      <c r="M14" s="311">
        <f t="shared" si="0"/>
        <v>30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257.28062499999993</v>
      </c>
      <c r="Q14" s="314">
        <f t="shared" si="3"/>
        <v>707.28062499999987</v>
      </c>
    </row>
    <row r="15" spans="2:18" x14ac:dyDescent="0.3">
      <c r="B15" s="384">
        <v>10</v>
      </c>
      <c r="C15" s="384" t="s">
        <v>18</v>
      </c>
      <c r="D15" s="385">
        <v>44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450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0</v>
      </c>
      <c r="M15" s="311">
        <f t="shared" si="0"/>
        <v>0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257.28062499999993</v>
      </c>
      <c r="Q15" s="314">
        <f t="shared" si="3"/>
        <v>707.28062499999987</v>
      </c>
    </row>
    <row r="16" spans="2:18" x14ac:dyDescent="0.3">
      <c r="B16" s="384">
        <v>11</v>
      </c>
      <c r="C16" s="384" t="s">
        <v>19</v>
      </c>
      <c r="D16" s="385">
        <v>43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450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1499.9899999999998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108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100.01000000000022</v>
      </c>
      <c r="M16" s="311">
        <f t="shared" si="0"/>
        <v>12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257.28062499999993</v>
      </c>
      <c r="Q16" s="314">
        <f t="shared" si="3"/>
        <v>707.28062499999987</v>
      </c>
    </row>
    <row r="17" spans="2:17" x14ac:dyDescent="0.3">
      <c r="B17" s="384">
        <v>12</v>
      </c>
      <c r="C17" s="384" t="s">
        <v>20</v>
      </c>
      <c r="D17" s="385">
        <v>43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450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3500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468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311">
        <f t="shared" si="1"/>
        <v>1500</v>
      </c>
      <c r="M17" s="311">
        <f t="shared" si="0"/>
        <v>360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257.28062499999993</v>
      </c>
      <c r="Q17" s="314">
        <f t="shared" si="3"/>
        <v>707.28062499999987</v>
      </c>
    </row>
    <row r="18" spans="2:17" x14ac:dyDescent="0.3">
      <c r="B18" s="384">
        <v>13</v>
      </c>
      <c r="C18" s="384" t="s">
        <v>339</v>
      </c>
      <c r="D18" s="385">
        <v>11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450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300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60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700</v>
      </c>
      <c r="M18" s="311">
        <f t="shared" si="0"/>
        <v>140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257.28062499999993</v>
      </c>
      <c r="Q18" s="314">
        <f t="shared" si="3"/>
        <v>707.28062499999987</v>
      </c>
    </row>
    <row r="19" spans="2:17" x14ac:dyDescent="0.3">
      <c r="B19" s="384">
        <v>14</v>
      </c>
      <c r="C19" s="384" t="s">
        <v>21</v>
      </c>
      <c r="D19" s="385">
        <v>43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450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3842.2200000000003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367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1777.7799999999997</v>
      </c>
      <c r="M19" s="311">
        <f t="shared" si="0"/>
        <v>640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257.28062499999993</v>
      </c>
      <c r="Q19" s="314">
        <f t="shared" si="3"/>
        <v>707.28062499999987</v>
      </c>
    </row>
    <row r="20" spans="2:17" x14ac:dyDescent="0.3">
      <c r="B20" s="384">
        <v>15</v>
      </c>
      <c r="C20" s="384" t="s">
        <v>22</v>
      </c>
      <c r="D20" s="385">
        <v>43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450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1700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260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100</v>
      </c>
      <c r="M20" s="311">
        <f t="shared" si="0"/>
        <v>14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257.28062499999993</v>
      </c>
      <c r="Q20" s="314">
        <f t="shared" si="3"/>
        <v>707.28062499999987</v>
      </c>
    </row>
    <row r="21" spans="2:17" x14ac:dyDescent="0.3">
      <c r="B21" s="384">
        <v>16</v>
      </c>
      <c r="C21" s="384" t="s">
        <v>23</v>
      </c>
      <c r="D21" s="385">
        <v>43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450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3290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244.4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2550.04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204.8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739.96</v>
      </c>
      <c r="M21" s="311">
        <f t="shared" si="0"/>
        <v>39.599999999999994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257.28062499999993</v>
      </c>
      <c r="Q21" s="314">
        <f t="shared" si="3"/>
        <v>707.28062499999987</v>
      </c>
    </row>
    <row r="22" spans="2:17" x14ac:dyDescent="0.3">
      <c r="B22" s="384">
        <v>17</v>
      </c>
      <c r="C22" s="384" t="s">
        <v>337</v>
      </c>
      <c r="D22" s="385">
        <v>11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450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0</v>
      </c>
      <c r="M22" s="311">
        <f t="shared" si="0"/>
        <v>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257.28062499999993</v>
      </c>
      <c r="Q22" s="314">
        <f t="shared" si="3"/>
        <v>707.28062499999987</v>
      </c>
    </row>
    <row r="23" spans="2:17" x14ac:dyDescent="0.3">
      <c r="B23" s="384">
        <v>18</v>
      </c>
      <c r="C23" s="384" t="s">
        <v>338</v>
      </c>
      <c r="D23" s="385">
        <v>11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450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0</v>
      </c>
      <c r="M23" s="311">
        <f t="shared" si="0"/>
        <v>0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257.28062499999993</v>
      </c>
      <c r="Q23" s="314">
        <f t="shared" si="3"/>
        <v>707.28062499999987</v>
      </c>
    </row>
    <row r="24" spans="2:17" x14ac:dyDescent="0.3">
      <c r="B24" s="383" t="s">
        <v>260</v>
      </c>
      <c r="C24" s="383"/>
      <c r="D24" s="386">
        <v>596</v>
      </c>
      <c r="E24" s="315">
        <f>+SUM(E6:E23)</f>
        <v>7200</v>
      </c>
      <c r="F24" s="315">
        <f>+SUM(F6:F23)</f>
        <v>460</v>
      </c>
      <c r="G24" s="316">
        <f t="shared" ref="G24:K24" si="4">+SUM(G6:G23)</f>
        <v>43960</v>
      </c>
      <c r="H24" s="316">
        <f t="shared" si="4"/>
        <v>6084.7999999999993</v>
      </c>
      <c r="I24" s="315">
        <f t="shared" si="4"/>
        <v>36442.26</v>
      </c>
      <c r="J24" s="315">
        <f t="shared" si="4"/>
        <v>3887.2000000000003</v>
      </c>
      <c r="K24" s="317">
        <f t="shared" si="4"/>
        <v>434</v>
      </c>
      <c r="L24" s="318">
        <f t="shared" ref="L24" si="5">+SUM(L6:L23)</f>
        <v>7517.74</v>
      </c>
      <c r="M24" s="318">
        <f t="shared" ref="M24:Q24" si="6">+SUM(M6:M23)</f>
        <v>1763.6</v>
      </c>
      <c r="N24" s="315">
        <f t="shared" si="6"/>
        <v>220.69999999999996</v>
      </c>
      <c r="O24" s="315">
        <f t="shared" si="6"/>
        <v>1755.01</v>
      </c>
      <c r="P24" s="315">
        <f t="shared" si="6"/>
        <v>4116.4899999999989</v>
      </c>
      <c r="Q24" s="315">
        <f t="shared" si="6"/>
        <v>11316.489999999994</v>
      </c>
    </row>
    <row r="26" spans="2:17" x14ac:dyDescent="0.3">
      <c r="J26" s="85"/>
    </row>
    <row r="27" spans="2:17" x14ac:dyDescent="0.3">
      <c r="I27" s="85"/>
      <c r="M27" s="319"/>
    </row>
    <row r="28" spans="2:17" x14ac:dyDescent="0.3">
      <c r="L28" s="319"/>
    </row>
  </sheetData>
  <sheetProtection algorithmName="SHA-512" hashValue="JJ4b+dyvV5BcZQGMU5YXO8e4JPHnOQ0xKxRrNcOTAH07U0KyF2JiyQeA7lZgNQaI3oT//LzcQxrNFi5kgSM+jg==" saltValue="nhuLzCBNbDTi21pz8w7az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zoomScaleNormal="100" workbookViewId="0">
      <selection activeCell="P22" sqref="P22"/>
    </sheetView>
  </sheetViews>
  <sheetFormatPr baseColWidth="10" defaultColWidth="10.88671875" defaultRowHeight="14.4" x14ac:dyDescent="0.3"/>
  <cols>
    <col min="1" max="1" width="3" style="78" customWidth="1"/>
    <col min="2" max="2" width="20.44140625" style="78" bestFit="1" customWidth="1"/>
    <col min="3" max="3" width="16" style="78" bestFit="1" customWidth="1"/>
    <col min="4" max="4" width="17.33203125" style="78" bestFit="1" customWidth="1"/>
    <col min="5" max="5" width="11.6640625" style="78" bestFit="1" customWidth="1"/>
    <col min="6" max="6" width="2.88671875" style="78" customWidth="1"/>
    <col min="7" max="7" width="7.5546875" style="78" customWidth="1"/>
    <col min="8" max="8" width="12.44140625" style="78" bestFit="1" customWidth="1"/>
    <col min="9" max="9" width="13" style="78" customWidth="1"/>
    <col min="10" max="10" width="10.6640625" style="78" bestFit="1" customWidth="1"/>
    <col min="11" max="11" width="9.6640625" style="78" bestFit="1" customWidth="1"/>
    <col min="12" max="12" width="1.6640625" style="78" customWidth="1"/>
    <col min="13" max="13" width="11" style="78" bestFit="1" customWidth="1"/>
    <col min="14" max="14" width="12.33203125" style="78" hidden="1" customWidth="1"/>
    <col min="15" max="15" width="10.88671875" style="78" hidden="1" customWidth="1"/>
    <col min="16" max="16" width="12.33203125" style="78" bestFit="1" customWidth="1"/>
    <col min="17" max="17" width="12.44140625" style="78" bestFit="1" customWidth="1"/>
    <col min="18" max="18" width="11.6640625" style="78" bestFit="1" customWidth="1"/>
    <col min="19" max="19" width="10" style="78" bestFit="1" customWidth="1"/>
    <col min="20" max="28" width="10.88671875" style="78" customWidth="1"/>
    <col min="29" max="29" width="10.88671875" style="78" hidden="1" customWidth="1"/>
    <col min="30" max="30" width="12.5546875" style="78" hidden="1" customWidth="1"/>
    <col min="31" max="34" width="10.88671875" style="78" hidden="1" customWidth="1"/>
    <col min="35" max="16384" width="10.88671875" style="78"/>
  </cols>
  <sheetData>
    <row r="1" spans="2:34 16375:16375" ht="15" thickBot="1" x14ac:dyDescent="0.35">
      <c r="XEU1" s="78" t="s">
        <v>443</v>
      </c>
    </row>
    <row r="2" spans="2:34 16375:16375" ht="15.6" thickTop="1" thickBot="1" x14ac:dyDescent="0.35">
      <c r="B2" s="339" t="s">
        <v>92</v>
      </c>
      <c r="C2" s="340"/>
      <c r="D2" s="212" t="s">
        <v>392</v>
      </c>
      <c r="E2" s="86">
        <v>46068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5.6" thickTop="1" thickBot="1" x14ac:dyDescent="0.35">
      <c r="B3" s="341"/>
      <c r="C3" s="342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5.6" thickTop="1" thickBot="1" x14ac:dyDescent="0.35">
      <c r="B4" s="343"/>
      <c r="C4" s="344"/>
      <c r="D4" s="212" t="s">
        <v>391</v>
      </c>
      <c r="E4" s="86">
        <v>46095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/>
      <c r="R4" s="98"/>
      <c r="S4" s="99">
        <f>SUM(P4*100+Q4*10+R4*1)</f>
        <v>0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5.6" thickTop="1" thickBot="1" x14ac:dyDescent="0.35">
      <c r="B5" s="63" t="s">
        <v>91</v>
      </c>
      <c r="C5" s="2"/>
      <c r="D5" s="2"/>
      <c r="E5" s="145">
        <f>SUMIFS(APORTACIONESOCIOS[APORTE],APORTACIONESOCIOS[FECHA],"&gt;="&amp;$E$3,APORTACIONESOCIOS[FECHA],"&lt;="&amp;$E$4)</f>
        <v>7200</v>
      </c>
      <c r="G5" s="63" t="s">
        <v>102</v>
      </c>
      <c r="H5" s="2"/>
      <c r="I5" s="2"/>
      <c r="J5" s="73">
        <f>E9</f>
        <v>2100</v>
      </c>
      <c r="M5" s="88">
        <v>10</v>
      </c>
      <c r="N5" s="90">
        <v>100000</v>
      </c>
      <c r="O5" s="90">
        <v>10000</v>
      </c>
      <c r="P5" s="98"/>
      <c r="Q5" s="98">
        <v>4</v>
      </c>
      <c r="R5" s="98">
        <v>1</v>
      </c>
      <c r="S5" s="99">
        <f>SUM(P5*100+Q5*10+R5*1)</f>
        <v>41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5.6" thickTop="1" thickBot="1" x14ac:dyDescent="0.35">
      <c r="B6" s="64" t="s">
        <v>168</v>
      </c>
      <c r="C6" s="65"/>
      <c r="D6" s="65"/>
      <c r="E6" s="151"/>
      <c r="G6" s="63" t="s">
        <v>441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2211.08</v>
      </c>
      <c r="M6" s="88">
        <v>5</v>
      </c>
      <c r="N6" s="90">
        <v>50000</v>
      </c>
      <c r="O6" s="90">
        <v>5000</v>
      </c>
      <c r="P6" s="98"/>
      <c r="Q6" s="98"/>
      <c r="R6" s="98"/>
      <c r="S6" s="99">
        <f>SUM(P6*100+Q6*10+R6*1)</f>
        <v>0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" thickTop="1" x14ac:dyDescent="0.3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43960</v>
      </c>
      <c r="G7" s="63" t="s">
        <v>442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640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3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73">
        <f>E11</f>
        <v>480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" thickBot="1" x14ac:dyDescent="0.35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2100</v>
      </c>
      <c r="G9" s="63" t="s">
        <v>105</v>
      </c>
      <c r="H9" s="2"/>
      <c r="I9" s="2"/>
      <c r="J9" s="73">
        <f>E17-SUMIFS(PAGOS[PAGO DEL INTERES],PAGOS[COMENTARIO],"*REEPRESTAMO*",PAGOS[REG],"&lt;&gt;EGRESO*",PAGOS[FECHA PAGO INTERES],"&gt;="&amp;$E$2,PAGOS[FECHA PAGO INTERES],"&lt;="&amp;$E$4)</f>
        <v>411.6</v>
      </c>
      <c r="M9" s="88">
        <v>1</v>
      </c>
      <c r="N9" s="92">
        <v>10000</v>
      </c>
      <c r="O9" s="92">
        <v>1000</v>
      </c>
      <c r="P9" s="97"/>
      <c r="Q9" s="97">
        <v>1</v>
      </c>
      <c r="R9" s="97">
        <v>3</v>
      </c>
      <c r="S9" s="99">
        <f t="shared" ref="S9:S14" si="5">SUM(P9*100+Q9*10+R9*1)</f>
        <v>13</v>
      </c>
      <c r="AC9" s="89" t="s">
        <v>131</v>
      </c>
      <c r="AD9" s="91"/>
      <c r="AE9" s="91"/>
      <c r="AF9" s="91"/>
      <c r="AG9" s="91"/>
      <c r="AH9" s="94"/>
    </row>
    <row r="10" spans="2:34 16375:16375" ht="15.6" thickTop="1" thickBot="1" x14ac:dyDescent="0.35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6084.8</v>
      </c>
      <c r="G10" s="68" t="s">
        <v>116</v>
      </c>
      <c r="H10" s="69"/>
      <c r="I10" s="69"/>
      <c r="J10" s="162">
        <v>552.47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3</v>
      </c>
      <c r="S10" s="99">
        <f t="shared" si="5"/>
        <v>3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5.6" thickTop="1" thickBot="1" x14ac:dyDescent="0.35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480</v>
      </c>
      <c r="G11" s="80" t="s">
        <v>114</v>
      </c>
      <c r="H11" s="60"/>
      <c r="I11" s="60"/>
      <c r="J11" s="82">
        <f>J4+J6+J9+J10+J7</f>
        <v>4135.1499999999996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5</v>
      </c>
      <c r="S11" s="99">
        <f t="shared" si="5"/>
        <v>5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5.6" thickTop="1" thickBot="1" x14ac:dyDescent="0.35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2100</v>
      </c>
      <c r="M12" s="88">
        <v>0.1</v>
      </c>
      <c r="N12" s="90">
        <v>1000</v>
      </c>
      <c r="O12" s="90">
        <v>100</v>
      </c>
      <c r="P12" s="98"/>
      <c r="Q12" s="98">
        <v>1</v>
      </c>
      <c r="R12" s="98"/>
      <c r="S12" s="99">
        <f t="shared" si="5"/>
        <v>10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5.6" thickTop="1" thickBot="1" x14ac:dyDescent="0.35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36442.25999999998</v>
      </c>
      <c r="G13" s="61" t="s">
        <v>127</v>
      </c>
      <c r="H13" s="62"/>
      <c r="I13" s="62"/>
      <c r="J13" s="84">
        <f>J11-J12</f>
        <v>2035.1499999999996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5</v>
      </c>
      <c r="S13" s="99">
        <f t="shared" si="5"/>
        <v>5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" thickTop="1" x14ac:dyDescent="0.3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2851.08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/>
      <c r="S14" s="99">
        <f t="shared" si="5"/>
        <v>0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" thickBot="1" x14ac:dyDescent="0.35">
      <c r="B15" s="77" t="s">
        <v>95</v>
      </c>
      <c r="C15" s="76"/>
      <c r="D15" s="67"/>
      <c r="E15" s="75">
        <f>E7-E13</f>
        <v>7517.7400000000198</v>
      </c>
      <c r="G15" s="101" t="s">
        <v>139</v>
      </c>
      <c r="H15" s="102">
        <f>K16+K21</f>
        <v>427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" thickTop="1" x14ac:dyDescent="0.3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4321.1999999999989</v>
      </c>
      <c r="G16" s="87" t="s">
        <v>130</v>
      </c>
      <c r="H16" s="87"/>
      <c r="I16" s="87"/>
      <c r="J16" s="93"/>
      <c r="K16" s="88">
        <f>SUM(K17:K20)</f>
        <v>410</v>
      </c>
      <c r="M16" s="95"/>
      <c r="P16" s="79"/>
    </row>
    <row r="17" spans="2:20" x14ac:dyDescent="0.3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411.6</v>
      </c>
      <c r="G17" s="88">
        <v>20</v>
      </c>
      <c r="H17" s="90">
        <f t="shared" ref="H17:J20" si="11">AF5*P4</f>
        <v>0</v>
      </c>
      <c r="I17" s="90">
        <f t="shared" si="11"/>
        <v>0</v>
      </c>
      <c r="J17" s="90">
        <f t="shared" si="11"/>
        <v>0</v>
      </c>
      <c r="K17" s="96">
        <f>SUM(H17:J17)</f>
        <v>0</v>
      </c>
      <c r="M17" s="79"/>
      <c r="P17" s="234"/>
      <c r="R17" s="79"/>
    </row>
    <row r="18" spans="2:20" ht="15" thickBot="1" x14ac:dyDescent="0.35">
      <c r="B18" s="77" t="s">
        <v>97</v>
      </c>
      <c r="C18" s="67"/>
      <c r="D18" s="67"/>
      <c r="E18" s="75">
        <f>E10-E16</f>
        <v>1763.6000000000013</v>
      </c>
      <c r="G18" s="88">
        <v>10</v>
      </c>
      <c r="H18" s="90">
        <f t="shared" si="11"/>
        <v>0</v>
      </c>
      <c r="I18" s="90">
        <f t="shared" si="11"/>
        <v>400</v>
      </c>
      <c r="J18" s="90">
        <f t="shared" si="11"/>
        <v>10</v>
      </c>
      <c r="K18" s="96">
        <f>SUM(H18:J18)</f>
        <v>410</v>
      </c>
      <c r="M18" s="79"/>
      <c r="P18" s="327"/>
      <c r="R18" s="79"/>
      <c r="T18" s="79"/>
    </row>
    <row r="19" spans="2:20" ht="15.6" thickTop="1" thickBot="1" x14ac:dyDescent="0.35">
      <c r="B19" s="64" t="s">
        <v>227</v>
      </c>
      <c r="C19" s="154"/>
      <c r="D19" s="65"/>
      <c r="E19" s="158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0</v>
      </c>
      <c r="K19" s="96">
        <f>SUM(H19:J19)</f>
        <v>0</v>
      </c>
      <c r="M19" s="95"/>
      <c r="P19" s="79"/>
      <c r="Q19" s="79"/>
    </row>
    <row r="20" spans="2:20" ht="15" thickTop="1" x14ac:dyDescent="0.3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S20" s="206"/>
    </row>
    <row r="21" spans="2:20" x14ac:dyDescent="0.3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17</v>
      </c>
      <c r="P21" s="175"/>
      <c r="Q21" s="95"/>
    </row>
    <row r="22" spans="2:20" x14ac:dyDescent="0.3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434</v>
      </c>
      <c r="G22" s="88">
        <v>1</v>
      </c>
      <c r="H22" s="92">
        <f t="shared" ref="H22:J27" si="12">AF10*P9</f>
        <v>0</v>
      </c>
      <c r="I22" s="92">
        <f t="shared" si="12"/>
        <v>10</v>
      </c>
      <c r="J22" s="92">
        <f t="shared" si="12"/>
        <v>3</v>
      </c>
      <c r="K22" s="96">
        <f t="shared" ref="K22:K26" si="13">SUM(H22:J22)</f>
        <v>13</v>
      </c>
      <c r="M22" s="79"/>
      <c r="Q22" s="234"/>
      <c r="S22" s="95"/>
    </row>
    <row r="23" spans="2:20" x14ac:dyDescent="0.3">
      <c r="B23" s="63" t="s">
        <v>93</v>
      </c>
      <c r="C23" s="2"/>
      <c r="D23" s="2"/>
      <c r="E23" s="71">
        <f>E5</f>
        <v>7200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1.5</v>
      </c>
      <c r="K23" s="96">
        <f t="shared" si="13"/>
        <v>1.5</v>
      </c>
      <c r="P23" s="267"/>
      <c r="Q23" s="79"/>
    </row>
    <row r="24" spans="2:20" x14ac:dyDescent="0.3">
      <c r="B24" s="63" t="s">
        <v>99</v>
      </c>
      <c r="C24" s="2"/>
      <c r="D24" s="2"/>
      <c r="E24" s="70">
        <f>E23/16</f>
        <v>450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1.25</v>
      </c>
      <c r="K24" s="96">
        <f t="shared" si="13"/>
        <v>1.25</v>
      </c>
      <c r="P24" s="267"/>
      <c r="Q24" s="79"/>
    </row>
    <row r="25" spans="2:20" x14ac:dyDescent="0.3">
      <c r="B25" s="63" t="s">
        <v>354</v>
      </c>
      <c r="C25" s="2"/>
      <c r="D25" s="2"/>
      <c r="E25" s="71">
        <f>E10-E21-E22+E20</f>
        <v>4116.49</v>
      </c>
      <c r="G25" s="88">
        <v>0.1</v>
      </c>
      <c r="H25" s="92">
        <f t="shared" si="12"/>
        <v>0</v>
      </c>
      <c r="I25" s="92">
        <f t="shared" si="12"/>
        <v>1</v>
      </c>
      <c r="J25" s="92">
        <f t="shared" si="12"/>
        <v>0</v>
      </c>
      <c r="K25" s="96">
        <f t="shared" si="13"/>
        <v>1</v>
      </c>
      <c r="M25" s="79" t="s">
        <v>173</v>
      </c>
      <c r="P25" s="267"/>
    </row>
    <row r="26" spans="2:20" ht="15" thickBot="1" x14ac:dyDescent="0.35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2035.15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0.25</v>
      </c>
      <c r="K26" s="96">
        <f t="shared" si="13"/>
        <v>0.25</v>
      </c>
      <c r="N26" s="178"/>
    </row>
    <row r="27" spans="2:20" ht="15.6" thickTop="1" thickBot="1" x14ac:dyDescent="0.35">
      <c r="B27" s="68" t="s">
        <v>94</v>
      </c>
      <c r="C27" s="69"/>
      <c r="D27" s="159"/>
      <c r="E27" s="160">
        <f>+E23+E25</f>
        <v>11316.49</v>
      </c>
      <c r="G27" s="88">
        <v>0.01</v>
      </c>
      <c r="H27" s="92">
        <f t="shared" si="12"/>
        <v>0</v>
      </c>
      <c r="I27" s="92">
        <f>AG15*Q14</f>
        <v>0</v>
      </c>
      <c r="J27" s="92">
        <f t="shared" si="12"/>
        <v>0</v>
      </c>
      <c r="K27" s="96">
        <f>SUM(H27:J27)</f>
        <v>0</v>
      </c>
      <c r="P27" s="79"/>
    </row>
    <row r="28" spans="2:20" ht="15.6" thickTop="1" thickBot="1" x14ac:dyDescent="0.35">
      <c r="B28" s="68" t="s">
        <v>98</v>
      </c>
      <c r="C28" s="69"/>
      <c r="D28" s="159"/>
      <c r="E28" s="171">
        <f>+E15+E18+E26</f>
        <v>11316.490000000022</v>
      </c>
      <c r="G28" s="79"/>
      <c r="S28" s="95"/>
    </row>
    <row r="29" spans="2:20" ht="15" thickTop="1" x14ac:dyDescent="0.3">
      <c r="G29" s="175"/>
      <c r="H29" s="79"/>
      <c r="S29" s="95"/>
    </row>
    <row r="30" spans="2:20" x14ac:dyDescent="0.3">
      <c r="E30" s="213">
        <f>SUMIFS(DENERO_CAJA[MONTO],DENERO_CAJA[FECHA],"&gt;="&amp;$E$2,DENERO_CAJA[FECHA],"&lt;="&amp;$E$4)</f>
        <v>2035.15</v>
      </c>
      <c r="H30" s="175"/>
      <c r="J30" s="79"/>
      <c r="S30" s="95"/>
    </row>
    <row r="31" spans="2:20" x14ac:dyDescent="0.3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topLeftCell="C1" zoomScaleNormal="100" workbookViewId="0">
      <pane ySplit="3" topLeftCell="A4" activePane="bottomLeft" state="frozen"/>
      <selection pane="bottomLeft" activeCell="Q398" sqref="Q398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65" t="s">
        <v>295</v>
      </c>
      <c r="C1" s="365"/>
      <c r="D1" s="365"/>
      <c r="E1" s="365"/>
      <c r="F1" s="365"/>
      <c r="G1" s="365"/>
      <c r="H1" s="365"/>
      <c r="I1" s="365"/>
      <c r="J1" s="365"/>
      <c r="K1" s="365"/>
      <c r="L1" s="365"/>
      <c r="M1" s="365"/>
      <c r="N1" s="365"/>
      <c r="O1" s="365"/>
    </row>
    <row r="2" spans="2:17" x14ac:dyDescent="0.3"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Q2" s="24"/>
    </row>
    <row r="3" spans="2:17" ht="15" thickBot="1" x14ac:dyDescent="0.35"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365"/>
      <c r="O3" s="365"/>
      <c r="Q3" s="24"/>
    </row>
    <row r="4" spans="2:17" ht="15.6" thickTop="1" thickBot="1" x14ac:dyDescent="0.35">
      <c r="B4" s="339" t="s">
        <v>92</v>
      </c>
      <c r="C4" s="340"/>
      <c r="D4" s="212" t="s">
        <v>392</v>
      </c>
      <c r="E4" s="86">
        <v>44788</v>
      </c>
      <c r="G4" s="339" t="s">
        <v>92</v>
      </c>
      <c r="H4" s="340"/>
      <c r="I4" s="212" t="s">
        <v>392</v>
      </c>
      <c r="J4" s="86">
        <v>44819</v>
      </c>
      <c r="L4" s="339" t="s">
        <v>92</v>
      </c>
      <c r="M4" s="340"/>
      <c r="N4" s="212" t="s">
        <v>392</v>
      </c>
      <c r="O4" s="86">
        <v>44849</v>
      </c>
      <c r="Q4" s="24"/>
    </row>
    <row r="5" spans="2:17" ht="15.6" thickTop="1" thickBot="1" x14ac:dyDescent="0.35">
      <c r="B5" s="341"/>
      <c r="C5" s="342"/>
      <c r="D5" s="212" t="s">
        <v>393</v>
      </c>
      <c r="E5" s="86">
        <v>44788</v>
      </c>
      <c r="G5" s="341"/>
      <c r="H5" s="342"/>
      <c r="I5" s="212" t="s">
        <v>393</v>
      </c>
      <c r="J5" s="86">
        <v>44788</v>
      </c>
      <c r="L5" s="341"/>
      <c r="M5" s="342"/>
      <c r="N5" s="212" t="s">
        <v>393</v>
      </c>
      <c r="O5" s="86">
        <v>44788</v>
      </c>
    </row>
    <row r="6" spans="2:17" ht="15.6" thickTop="1" thickBot="1" x14ac:dyDescent="0.35">
      <c r="B6" s="343"/>
      <c r="C6" s="344"/>
      <c r="D6" s="212" t="s">
        <v>391</v>
      </c>
      <c r="E6" s="86">
        <v>44818</v>
      </c>
      <c r="G6" s="343"/>
      <c r="H6" s="344"/>
      <c r="I6" s="212" t="s">
        <v>391</v>
      </c>
      <c r="J6" s="86">
        <v>44848</v>
      </c>
      <c r="L6" s="343"/>
      <c r="M6" s="344"/>
      <c r="N6" s="212" t="s">
        <v>391</v>
      </c>
      <c r="O6" s="86">
        <v>44879</v>
      </c>
    </row>
    <row r="7" spans="2:17" ht="15.6" thickTop="1" thickBot="1" x14ac:dyDescent="0.35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5.6" thickTop="1" thickBot="1" x14ac:dyDescent="0.35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" thickTop="1" x14ac:dyDescent="0.3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3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3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3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" thickBot="1" x14ac:dyDescent="0.35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5.6" thickTop="1" thickBot="1" x14ac:dyDescent="0.35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" thickTop="1" x14ac:dyDescent="0.3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3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" thickBot="1" x14ac:dyDescent="0.35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" thickTop="1" x14ac:dyDescent="0.3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3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" thickBot="1" x14ac:dyDescent="0.35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5.6" thickTop="1" thickBot="1" x14ac:dyDescent="0.35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" thickTop="1" x14ac:dyDescent="0.3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3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3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3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3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3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" thickBot="1" x14ac:dyDescent="0.35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5.6" thickTop="1" thickBot="1" x14ac:dyDescent="0.35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5.6" thickTop="1" thickBot="1" x14ac:dyDescent="0.35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5.6" thickTop="1" thickBot="1" x14ac:dyDescent="0.35">
      <c r="B31" s="2"/>
      <c r="C31" s="2"/>
      <c r="D31" s="2"/>
      <c r="E31" s="236"/>
      <c r="J31" s="236"/>
      <c r="O31" s="236"/>
    </row>
    <row r="32" spans="2:15" ht="15.6" thickTop="1" thickBot="1" x14ac:dyDescent="0.35">
      <c r="B32" s="339" t="s">
        <v>92</v>
      </c>
      <c r="C32" s="340"/>
      <c r="D32" s="212" t="s">
        <v>392</v>
      </c>
      <c r="E32" s="86">
        <v>44880</v>
      </c>
      <c r="G32" s="339" t="s">
        <v>92</v>
      </c>
      <c r="H32" s="340"/>
      <c r="I32" s="212" t="s">
        <v>392</v>
      </c>
      <c r="J32" s="86">
        <v>44910</v>
      </c>
      <c r="L32" s="339" t="s">
        <v>92</v>
      </c>
      <c r="M32" s="340"/>
      <c r="N32" s="212" t="s">
        <v>392</v>
      </c>
      <c r="O32" s="86">
        <v>44941</v>
      </c>
    </row>
    <row r="33" spans="2:15" ht="15.6" thickTop="1" thickBot="1" x14ac:dyDescent="0.35">
      <c r="B33" s="341"/>
      <c r="C33" s="342"/>
      <c r="D33" s="212" t="s">
        <v>393</v>
      </c>
      <c r="E33" s="86">
        <v>44788</v>
      </c>
      <c r="G33" s="341"/>
      <c r="H33" s="342"/>
      <c r="I33" s="212" t="s">
        <v>393</v>
      </c>
      <c r="J33" s="86">
        <v>44788</v>
      </c>
      <c r="L33" s="341"/>
      <c r="M33" s="342"/>
      <c r="N33" s="212" t="s">
        <v>393</v>
      </c>
      <c r="O33" s="86">
        <v>44788</v>
      </c>
    </row>
    <row r="34" spans="2:15" ht="15.6" thickTop="1" thickBot="1" x14ac:dyDescent="0.35">
      <c r="B34" s="343"/>
      <c r="C34" s="344"/>
      <c r="D34" s="212" t="s">
        <v>391</v>
      </c>
      <c r="E34" s="86">
        <v>44909</v>
      </c>
      <c r="G34" s="343"/>
      <c r="H34" s="344"/>
      <c r="I34" s="212" t="s">
        <v>391</v>
      </c>
      <c r="J34" s="86">
        <v>44940</v>
      </c>
      <c r="L34" s="343"/>
      <c r="M34" s="344"/>
      <c r="N34" s="212" t="s">
        <v>391</v>
      </c>
      <c r="O34" s="86">
        <v>44971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3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3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3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3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3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3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" thickBot="1" x14ac:dyDescent="0.35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5.6" thickTop="1" thickBot="1" x14ac:dyDescent="0.35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5.6" thickTop="1" thickBot="1" x14ac:dyDescent="0.35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5.6" thickTop="1" thickBot="1" x14ac:dyDescent="0.35">
      <c r="B59" s="2"/>
      <c r="C59" s="2"/>
      <c r="E59" s="236"/>
      <c r="J59" s="236"/>
      <c r="O59" s="236"/>
    </row>
    <row r="60" spans="2:15" ht="15.6" thickTop="1" thickBot="1" x14ac:dyDescent="0.35">
      <c r="B60" s="339" t="s">
        <v>92</v>
      </c>
      <c r="C60" s="340"/>
      <c r="D60" s="212" t="s">
        <v>392</v>
      </c>
      <c r="E60" s="86">
        <v>44972</v>
      </c>
      <c r="G60" s="339" t="s">
        <v>92</v>
      </c>
      <c r="H60" s="340"/>
      <c r="I60" s="212" t="s">
        <v>392</v>
      </c>
      <c r="J60" s="86">
        <v>45000</v>
      </c>
      <c r="L60" s="339" t="s">
        <v>92</v>
      </c>
      <c r="M60" s="340"/>
      <c r="N60" s="212" t="s">
        <v>392</v>
      </c>
      <c r="O60" s="86">
        <v>45031</v>
      </c>
    </row>
    <row r="61" spans="2:15" ht="15.6" thickTop="1" thickBot="1" x14ac:dyDescent="0.35">
      <c r="B61" s="341"/>
      <c r="C61" s="342"/>
      <c r="D61" s="212" t="s">
        <v>393</v>
      </c>
      <c r="E61" s="86">
        <v>44788</v>
      </c>
      <c r="G61" s="341"/>
      <c r="H61" s="342"/>
      <c r="I61" s="212" t="s">
        <v>393</v>
      </c>
      <c r="J61" s="86">
        <v>44788</v>
      </c>
      <c r="L61" s="341"/>
      <c r="M61" s="342"/>
      <c r="N61" s="212" t="s">
        <v>393</v>
      </c>
      <c r="O61" s="86">
        <v>44788</v>
      </c>
    </row>
    <row r="62" spans="2:15" ht="15.6" thickTop="1" thickBot="1" x14ac:dyDescent="0.35">
      <c r="B62" s="343"/>
      <c r="C62" s="344"/>
      <c r="D62" s="212" t="s">
        <v>391</v>
      </c>
      <c r="E62" s="86">
        <v>44999</v>
      </c>
      <c r="G62" s="343"/>
      <c r="H62" s="344"/>
      <c r="I62" s="212" t="s">
        <v>391</v>
      </c>
      <c r="J62" s="86">
        <v>45030</v>
      </c>
      <c r="L62" s="343"/>
      <c r="M62" s="344"/>
      <c r="N62" s="212" t="s">
        <v>391</v>
      </c>
      <c r="O62" s="86">
        <v>45060</v>
      </c>
    </row>
    <row r="63" spans="2:15" ht="15.6" thickTop="1" thickBot="1" x14ac:dyDescent="0.35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5.6" thickTop="1" thickBot="1" x14ac:dyDescent="0.35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" thickTop="1" x14ac:dyDescent="0.3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3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3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3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" thickBot="1" x14ac:dyDescent="0.35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5.6" thickTop="1" thickBot="1" x14ac:dyDescent="0.35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" thickTop="1" x14ac:dyDescent="0.3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3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" thickBot="1" x14ac:dyDescent="0.35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" thickTop="1" x14ac:dyDescent="0.3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3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" thickBot="1" x14ac:dyDescent="0.35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5.6" thickTop="1" thickBot="1" x14ac:dyDescent="0.35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" thickTop="1" x14ac:dyDescent="0.3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3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3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3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3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3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" thickBot="1" x14ac:dyDescent="0.35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5.6" thickTop="1" thickBot="1" x14ac:dyDescent="0.35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5.6" thickTop="1" thickBot="1" x14ac:dyDescent="0.35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5.6" thickTop="1" thickBot="1" x14ac:dyDescent="0.35">
      <c r="E87" s="236"/>
      <c r="J87" s="236"/>
      <c r="O87" s="236"/>
    </row>
    <row r="88" spans="2:15" ht="15.6" thickTop="1" thickBot="1" x14ac:dyDescent="0.35">
      <c r="B88" s="339" t="s">
        <v>92</v>
      </c>
      <c r="C88" s="340"/>
      <c r="D88" s="212" t="s">
        <v>392</v>
      </c>
      <c r="E88" s="86">
        <v>45061</v>
      </c>
      <c r="G88" s="339" t="s">
        <v>92</v>
      </c>
      <c r="H88" s="340"/>
      <c r="I88" s="212" t="s">
        <v>392</v>
      </c>
      <c r="J88" s="86">
        <v>45092</v>
      </c>
      <c r="L88" s="339" t="s">
        <v>92</v>
      </c>
      <c r="M88" s="340"/>
      <c r="N88" s="212" t="s">
        <v>392</v>
      </c>
      <c r="O88" s="86">
        <v>45122</v>
      </c>
    </row>
    <row r="89" spans="2:15" ht="15.6" thickTop="1" thickBot="1" x14ac:dyDescent="0.35">
      <c r="B89" s="341"/>
      <c r="C89" s="342"/>
      <c r="D89" s="212" t="s">
        <v>393</v>
      </c>
      <c r="E89" s="86">
        <v>44788</v>
      </c>
      <c r="G89" s="341"/>
      <c r="H89" s="342"/>
      <c r="I89" s="212" t="s">
        <v>393</v>
      </c>
      <c r="J89" s="86">
        <v>44788</v>
      </c>
      <c r="L89" s="341"/>
      <c r="M89" s="342"/>
      <c r="N89" s="212" t="s">
        <v>393</v>
      </c>
      <c r="O89" s="86">
        <v>44788</v>
      </c>
    </row>
    <row r="90" spans="2:15" ht="15.6" thickTop="1" thickBot="1" x14ac:dyDescent="0.35">
      <c r="B90" s="343"/>
      <c r="C90" s="344"/>
      <c r="D90" s="212" t="s">
        <v>391</v>
      </c>
      <c r="E90" s="86">
        <v>45091</v>
      </c>
      <c r="G90" s="343"/>
      <c r="H90" s="344"/>
      <c r="I90" s="212" t="s">
        <v>391</v>
      </c>
      <c r="J90" s="86">
        <v>45121</v>
      </c>
      <c r="L90" s="343"/>
      <c r="M90" s="344"/>
      <c r="N90" s="212" t="s">
        <v>391</v>
      </c>
      <c r="O90" s="86">
        <v>45152</v>
      </c>
    </row>
    <row r="91" spans="2:15" ht="15.6" thickTop="1" thickBot="1" x14ac:dyDescent="0.35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5.6" thickTop="1" thickBot="1" x14ac:dyDescent="0.35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" thickTop="1" x14ac:dyDescent="0.3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3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3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3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" thickBot="1" x14ac:dyDescent="0.35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5.6" thickTop="1" thickBot="1" x14ac:dyDescent="0.35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" thickTop="1" x14ac:dyDescent="0.3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3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" thickBot="1" x14ac:dyDescent="0.35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" thickTop="1" x14ac:dyDescent="0.3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3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" thickBot="1" x14ac:dyDescent="0.35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5.6" thickTop="1" thickBot="1" x14ac:dyDescent="0.35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" thickTop="1" x14ac:dyDescent="0.3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3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3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3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3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3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" thickBot="1" x14ac:dyDescent="0.35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5.6" thickTop="1" thickBot="1" x14ac:dyDescent="0.35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5.6" thickTop="1" thickBot="1" x14ac:dyDescent="0.35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" thickTop="1" x14ac:dyDescent="0.3">
      <c r="E115" s="236"/>
      <c r="J115" s="236"/>
      <c r="O115" s="236"/>
    </row>
    <row r="116" spans="2:15" ht="15" thickBot="1" x14ac:dyDescent="0.35">
      <c r="E116" s="236"/>
      <c r="J116" s="236"/>
      <c r="O116" s="236"/>
    </row>
    <row r="117" spans="2:15" ht="15.6" thickTop="1" thickBot="1" x14ac:dyDescent="0.35">
      <c r="B117" s="339" t="s">
        <v>92</v>
      </c>
      <c r="C117" s="340"/>
      <c r="D117" s="212" t="s">
        <v>392</v>
      </c>
      <c r="E117" s="86">
        <v>45153</v>
      </c>
      <c r="G117" s="339" t="s">
        <v>92</v>
      </c>
      <c r="H117" s="340"/>
      <c r="I117" s="212" t="s">
        <v>392</v>
      </c>
      <c r="J117" s="86">
        <v>45184</v>
      </c>
      <c r="L117" s="339" t="s">
        <v>92</v>
      </c>
      <c r="M117" s="340"/>
      <c r="N117" s="212" t="s">
        <v>392</v>
      </c>
      <c r="O117" s="86">
        <v>45214</v>
      </c>
    </row>
    <row r="118" spans="2:15" ht="15.6" thickTop="1" thickBot="1" x14ac:dyDescent="0.35">
      <c r="B118" s="341"/>
      <c r="C118" s="342"/>
      <c r="D118" s="212" t="s">
        <v>393</v>
      </c>
      <c r="E118" s="86">
        <v>44788</v>
      </c>
      <c r="G118" s="341"/>
      <c r="H118" s="342"/>
      <c r="I118" s="212" t="s">
        <v>393</v>
      </c>
      <c r="J118" s="86">
        <v>44788</v>
      </c>
      <c r="L118" s="341"/>
      <c r="M118" s="342"/>
      <c r="N118" s="212" t="s">
        <v>393</v>
      </c>
      <c r="O118" s="86">
        <v>44788</v>
      </c>
    </row>
    <row r="119" spans="2:15" ht="15.6" thickTop="1" thickBot="1" x14ac:dyDescent="0.35">
      <c r="B119" s="343"/>
      <c r="C119" s="344"/>
      <c r="D119" s="212" t="s">
        <v>391</v>
      </c>
      <c r="E119" s="86">
        <v>45183</v>
      </c>
      <c r="G119" s="343"/>
      <c r="H119" s="344"/>
      <c r="I119" s="212" t="s">
        <v>391</v>
      </c>
      <c r="J119" s="86">
        <v>45213</v>
      </c>
      <c r="L119" s="343"/>
      <c r="M119" s="344"/>
      <c r="N119" s="212" t="s">
        <v>391</v>
      </c>
      <c r="O119" s="86">
        <v>45244</v>
      </c>
    </row>
    <row r="120" spans="2:15" ht="15.6" thickTop="1" thickBot="1" x14ac:dyDescent="0.35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5.6" thickTop="1" thickBot="1" x14ac:dyDescent="0.35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" thickTop="1" x14ac:dyDescent="0.3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3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3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3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" thickBot="1" x14ac:dyDescent="0.35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5.6" thickTop="1" thickBot="1" x14ac:dyDescent="0.35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" thickTop="1" x14ac:dyDescent="0.3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3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" thickBot="1" x14ac:dyDescent="0.35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" thickTop="1" x14ac:dyDescent="0.3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3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" thickBot="1" x14ac:dyDescent="0.35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5.6" thickTop="1" thickBot="1" x14ac:dyDescent="0.35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" thickTop="1" x14ac:dyDescent="0.3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3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3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3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3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3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" thickBot="1" x14ac:dyDescent="0.35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5.6" thickTop="1" thickBot="1" x14ac:dyDescent="0.35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5.6" thickTop="1" thickBot="1" x14ac:dyDescent="0.35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5.6" thickTop="1" thickBot="1" x14ac:dyDescent="0.35">
      <c r="E144" s="236"/>
      <c r="J144" s="236"/>
      <c r="O144" s="236"/>
    </row>
    <row r="145" spans="2:15" ht="15.6" thickTop="1" thickBot="1" x14ac:dyDescent="0.35">
      <c r="B145" s="339" t="s">
        <v>92</v>
      </c>
      <c r="C145" s="340"/>
      <c r="D145" s="212" t="s">
        <v>392</v>
      </c>
      <c r="E145" s="86">
        <v>45245</v>
      </c>
      <c r="G145" s="339" t="s">
        <v>92</v>
      </c>
      <c r="H145" s="340"/>
      <c r="I145" s="212" t="s">
        <v>392</v>
      </c>
      <c r="J145" s="86">
        <v>45275</v>
      </c>
      <c r="L145" s="339" t="s">
        <v>92</v>
      </c>
      <c r="M145" s="340"/>
      <c r="N145" s="212" t="s">
        <v>392</v>
      </c>
      <c r="O145" s="86">
        <v>45306</v>
      </c>
    </row>
    <row r="146" spans="2:15" ht="15.6" thickTop="1" thickBot="1" x14ac:dyDescent="0.35">
      <c r="B146" s="341"/>
      <c r="C146" s="342"/>
      <c r="D146" s="212" t="s">
        <v>393</v>
      </c>
      <c r="E146" s="86">
        <v>44788</v>
      </c>
      <c r="G146" s="341"/>
      <c r="H146" s="342"/>
      <c r="I146" s="212" t="s">
        <v>393</v>
      </c>
      <c r="J146" s="86">
        <v>44788</v>
      </c>
      <c r="L146" s="341"/>
      <c r="M146" s="342"/>
      <c r="N146" s="212" t="s">
        <v>393</v>
      </c>
      <c r="O146" s="86">
        <v>44788</v>
      </c>
    </row>
    <row r="147" spans="2:15" ht="15.6" thickTop="1" thickBot="1" x14ac:dyDescent="0.35">
      <c r="B147" s="343"/>
      <c r="C147" s="344"/>
      <c r="D147" s="212" t="s">
        <v>391</v>
      </c>
      <c r="E147" s="86">
        <v>45274</v>
      </c>
      <c r="G147" s="343"/>
      <c r="H147" s="344"/>
      <c r="I147" s="212" t="s">
        <v>391</v>
      </c>
      <c r="J147" s="86">
        <v>45305</v>
      </c>
      <c r="L147" s="343"/>
      <c r="M147" s="344"/>
      <c r="N147" s="212" t="s">
        <v>391</v>
      </c>
      <c r="O147" s="86">
        <v>45336</v>
      </c>
    </row>
    <row r="148" spans="2:15" ht="15.6" thickTop="1" thickBot="1" x14ac:dyDescent="0.35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5.6" thickTop="1" thickBot="1" x14ac:dyDescent="0.35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" thickTop="1" x14ac:dyDescent="0.3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3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3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3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" thickBot="1" x14ac:dyDescent="0.35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5.6" thickTop="1" thickBot="1" x14ac:dyDescent="0.35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" thickTop="1" x14ac:dyDescent="0.3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3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" thickBot="1" x14ac:dyDescent="0.35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" thickTop="1" x14ac:dyDescent="0.3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3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" thickBot="1" x14ac:dyDescent="0.35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5.6" thickTop="1" thickBot="1" x14ac:dyDescent="0.35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" thickTop="1" x14ac:dyDescent="0.3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3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3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3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3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3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" thickBot="1" x14ac:dyDescent="0.35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5.6" thickTop="1" thickBot="1" x14ac:dyDescent="0.35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5.6" thickTop="1" thickBot="1" x14ac:dyDescent="0.35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5.6" thickTop="1" thickBot="1" x14ac:dyDescent="0.35">
      <c r="E172" s="236"/>
      <c r="J172" s="236"/>
      <c r="O172" s="236"/>
    </row>
    <row r="173" spans="2:15" ht="15.6" thickTop="1" thickBot="1" x14ac:dyDescent="0.35">
      <c r="B173" s="339" t="s">
        <v>92</v>
      </c>
      <c r="C173" s="340"/>
      <c r="D173" s="212" t="s">
        <v>392</v>
      </c>
      <c r="E173" s="86">
        <v>45337</v>
      </c>
      <c r="G173" s="339" t="s">
        <v>92</v>
      </c>
      <c r="H173" s="340"/>
      <c r="I173" s="212" t="s">
        <v>392</v>
      </c>
      <c r="J173" s="86">
        <v>45366</v>
      </c>
      <c r="L173" s="339" t="s">
        <v>92</v>
      </c>
      <c r="M173" s="340"/>
      <c r="N173" s="212" t="s">
        <v>392</v>
      </c>
      <c r="O173" s="86">
        <v>45397</v>
      </c>
    </row>
    <row r="174" spans="2:15" ht="15.6" thickTop="1" thickBot="1" x14ac:dyDescent="0.35">
      <c r="B174" s="341"/>
      <c r="C174" s="342"/>
      <c r="D174" s="212" t="s">
        <v>393</v>
      </c>
      <c r="E174" s="86">
        <v>44788</v>
      </c>
      <c r="G174" s="341"/>
      <c r="H174" s="342"/>
      <c r="I174" s="212" t="s">
        <v>393</v>
      </c>
      <c r="J174" s="86">
        <v>44788</v>
      </c>
      <c r="L174" s="341"/>
      <c r="M174" s="342"/>
      <c r="N174" s="212" t="s">
        <v>393</v>
      </c>
      <c r="O174" s="86">
        <v>44788</v>
      </c>
    </row>
    <row r="175" spans="2:15" ht="15.6" thickTop="1" thickBot="1" x14ac:dyDescent="0.35">
      <c r="B175" s="343"/>
      <c r="C175" s="344"/>
      <c r="D175" s="212" t="s">
        <v>391</v>
      </c>
      <c r="E175" s="86">
        <v>45365</v>
      </c>
      <c r="G175" s="343"/>
      <c r="H175" s="344"/>
      <c r="I175" s="212" t="s">
        <v>391</v>
      </c>
      <c r="J175" s="86">
        <v>45396</v>
      </c>
      <c r="L175" s="343"/>
      <c r="M175" s="344"/>
      <c r="N175" s="212" t="s">
        <v>391</v>
      </c>
      <c r="O175" s="86">
        <v>45426</v>
      </c>
    </row>
    <row r="176" spans="2:15" ht="15.6" thickTop="1" thickBot="1" x14ac:dyDescent="0.35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5.6" thickTop="1" thickBot="1" x14ac:dyDescent="0.35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" thickTop="1" x14ac:dyDescent="0.3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3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3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3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" thickBot="1" x14ac:dyDescent="0.35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5.6" thickTop="1" thickBot="1" x14ac:dyDescent="0.35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" thickTop="1" x14ac:dyDescent="0.3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3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" thickBot="1" x14ac:dyDescent="0.35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" thickTop="1" x14ac:dyDescent="0.3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3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" thickBot="1" x14ac:dyDescent="0.35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5.6" thickTop="1" thickBot="1" x14ac:dyDescent="0.35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" thickTop="1" x14ac:dyDescent="0.3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3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3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3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3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3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" thickBot="1" x14ac:dyDescent="0.35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5.6" thickTop="1" thickBot="1" x14ac:dyDescent="0.35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5.6" thickTop="1" thickBot="1" x14ac:dyDescent="0.35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5.6" thickTop="1" thickBot="1" x14ac:dyDescent="0.35">
      <c r="E200" s="236"/>
      <c r="J200" s="236"/>
      <c r="O200" s="236"/>
    </row>
    <row r="201" spans="2:15" ht="15.6" thickTop="1" thickBot="1" x14ac:dyDescent="0.35">
      <c r="B201" s="339" t="s">
        <v>92</v>
      </c>
      <c r="C201" s="340"/>
      <c r="D201" s="212" t="s">
        <v>392</v>
      </c>
      <c r="E201" s="86">
        <v>45427</v>
      </c>
      <c r="G201" s="339" t="s">
        <v>92</v>
      </c>
      <c r="H201" s="340"/>
      <c r="I201" s="212" t="s">
        <v>392</v>
      </c>
      <c r="J201" s="86">
        <v>45458</v>
      </c>
      <c r="L201" s="339" t="s">
        <v>92</v>
      </c>
      <c r="M201" s="340"/>
      <c r="N201" s="212" t="s">
        <v>392</v>
      </c>
      <c r="O201" s="86">
        <v>45488</v>
      </c>
    </row>
    <row r="202" spans="2:15" ht="15.6" thickTop="1" thickBot="1" x14ac:dyDescent="0.35">
      <c r="B202" s="341"/>
      <c r="C202" s="342"/>
      <c r="D202" s="212" t="s">
        <v>393</v>
      </c>
      <c r="E202" s="86">
        <v>44788</v>
      </c>
      <c r="G202" s="341"/>
      <c r="H202" s="342"/>
      <c r="I202" s="212" t="s">
        <v>393</v>
      </c>
      <c r="J202" s="86">
        <v>44788</v>
      </c>
      <c r="L202" s="341"/>
      <c r="M202" s="342"/>
      <c r="N202" s="212" t="s">
        <v>393</v>
      </c>
      <c r="O202" s="86">
        <v>44788</v>
      </c>
    </row>
    <row r="203" spans="2:15" ht="15.6" thickTop="1" thickBot="1" x14ac:dyDescent="0.35">
      <c r="B203" s="343"/>
      <c r="C203" s="344"/>
      <c r="D203" s="212" t="s">
        <v>391</v>
      </c>
      <c r="E203" s="86">
        <v>45457</v>
      </c>
      <c r="G203" s="343"/>
      <c r="H203" s="344"/>
      <c r="I203" s="212" t="s">
        <v>391</v>
      </c>
      <c r="J203" s="86">
        <v>45487</v>
      </c>
      <c r="L203" s="343"/>
      <c r="M203" s="344"/>
      <c r="N203" s="212" t="s">
        <v>391</v>
      </c>
      <c r="O203" s="86">
        <v>45518</v>
      </c>
    </row>
    <row r="204" spans="2:15" ht="15.6" thickTop="1" thickBot="1" x14ac:dyDescent="0.35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5.6" thickTop="1" thickBot="1" x14ac:dyDescent="0.35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" thickTop="1" x14ac:dyDescent="0.3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3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3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3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" thickBot="1" x14ac:dyDescent="0.35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5.6" thickTop="1" thickBot="1" x14ac:dyDescent="0.35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" thickTop="1" x14ac:dyDescent="0.3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3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" thickBot="1" x14ac:dyDescent="0.35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" thickTop="1" x14ac:dyDescent="0.3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3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" thickBot="1" x14ac:dyDescent="0.35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5.6" thickTop="1" thickBot="1" x14ac:dyDescent="0.35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" thickTop="1" x14ac:dyDescent="0.3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3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3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3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3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3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" thickBot="1" x14ac:dyDescent="0.35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5.6" thickTop="1" thickBot="1" x14ac:dyDescent="0.35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5.6" thickTop="1" thickBot="1" x14ac:dyDescent="0.35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5.6" thickTop="1" thickBot="1" x14ac:dyDescent="0.35">
      <c r="E228" s="236"/>
      <c r="J228" s="236"/>
      <c r="O228" s="236"/>
    </row>
    <row r="229" spans="2:15" ht="15.6" thickTop="1" thickBot="1" x14ac:dyDescent="0.35">
      <c r="B229" s="339" t="s">
        <v>92</v>
      </c>
      <c r="C229" s="340"/>
      <c r="D229" s="212" t="s">
        <v>392</v>
      </c>
      <c r="E229" s="86">
        <v>45519</v>
      </c>
      <c r="G229" s="339" t="s">
        <v>92</v>
      </c>
      <c r="H229" s="340"/>
      <c r="I229" s="212" t="s">
        <v>392</v>
      </c>
      <c r="J229" s="86">
        <v>45550</v>
      </c>
      <c r="L229" s="339" t="s">
        <v>92</v>
      </c>
      <c r="M229" s="340"/>
      <c r="N229" s="212" t="s">
        <v>392</v>
      </c>
      <c r="O229" s="86">
        <v>45580</v>
      </c>
    </row>
    <row r="230" spans="2:15" ht="15.6" thickTop="1" thickBot="1" x14ac:dyDescent="0.35">
      <c r="B230" s="341"/>
      <c r="C230" s="342"/>
      <c r="D230" s="212" t="s">
        <v>393</v>
      </c>
      <c r="E230" s="86">
        <v>44788</v>
      </c>
      <c r="G230" s="341"/>
      <c r="H230" s="342"/>
      <c r="I230" s="212" t="s">
        <v>393</v>
      </c>
      <c r="J230" s="86">
        <v>44788</v>
      </c>
      <c r="L230" s="341"/>
      <c r="M230" s="342"/>
      <c r="N230" s="212" t="s">
        <v>393</v>
      </c>
      <c r="O230" s="86">
        <v>44788</v>
      </c>
    </row>
    <row r="231" spans="2:15" ht="15.6" thickTop="1" thickBot="1" x14ac:dyDescent="0.35">
      <c r="B231" s="343"/>
      <c r="C231" s="344"/>
      <c r="D231" s="212" t="s">
        <v>391</v>
      </c>
      <c r="E231" s="86">
        <v>45549</v>
      </c>
      <c r="G231" s="343"/>
      <c r="H231" s="344"/>
      <c r="I231" s="212" t="s">
        <v>391</v>
      </c>
      <c r="J231" s="86">
        <v>45579</v>
      </c>
      <c r="L231" s="343"/>
      <c r="M231" s="344"/>
      <c r="N231" s="212" t="s">
        <v>391</v>
      </c>
      <c r="O231" s="86">
        <v>45610</v>
      </c>
    </row>
    <row r="232" spans="2:15" ht="15.6" thickTop="1" thickBot="1" x14ac:dyDescent="0.35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5.6" thickTop="1" thickBot="1" x14ac:dyDescent="0.35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" thickTop="1" x14ac:dyDescent="0.3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3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3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3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" thickBot="1" x14ac:dyDescent="0.35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5.6" thickTop="1" thickBot="1" x14ac:dyDescent="0.35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" thickTop="1" x14ac:dyDescent="0.3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3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" thickBot="1" x14ac:dyDescent="0.35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" thickTop="1" x14ac:dyDescent="0.3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3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" thickBot="1" x14ac:dyDescent="0.35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5.6" thickTop="1" thickBot="1" x14ac:dyDescent="0.35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" thickTop="1" x14ac:dyDescent="0.3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3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3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3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3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3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" thickBot="1" x14ac:dyDescent="0.35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5.6" thickTop="1" thickBot="1" x14ac:dyDescent="0.35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5.6" thickTop="1" thickBot="1" x14ac:dyDescent="0.35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5.6" thickTop="1" thickBot="1" x14ac:dyDescent="0.35">
      <c r="E256" s="236"/>
      <c r="J256" s="236"/>
      <c r="O256" s="236"/>
    </row>
    <row r="257" spans="2:15" ht="15.6" thickTop="1" thickBot="1" x14ac:dyDescent="0.35">
      <c r="B257" s="339" t="s">
        <v>92</v>
      </c>
      <c r="C257" s="340"/>
      <c r="D257" s="212" t="s">
        <v>392</v>
      </c>
      <c r="E257" s="86">
        <v>45611</v>
      </c>
      <c r="G257" s="339" t="s">
        <v>92</v>
      </c>
      <c r="H257" s="340"/>
      <c r="I257" s="212" t="s">
        <v>392</v>
      </c>
      <c r="J257" s="86">
        <v>45641</v>
      </c>
      <c r="L257" s="339" t="s">
        <v>92</v>
      </c>
      <c r="M257" s="340"/>
      <c r="N257" s="212" t="s">
        <v>392</v>
      </c>
      <c r="O257" s="86">
        <v>45672</v>
      </c>
    </row>
    <row r="258" spans="2:15" ht="15.6" thickTop="1" thickBot="1" x14ac:dyDescent="0.35">
      <c r="B258" s="341"/>
      <c r="C258" s="342"/>
      <c r="D258" s="212" t="s">
        <v>393</v>
      </c>
      <c r="E258" s="86">
        <v>44788</v>
      </c>
      <c r="G258" s="341"/>
      <c r="H258" s="342"/>
      <c r="I258" s="212" t="s">
        <v>393</v>
      </c>
      <c r="J258" s="86">
        <v>44788</v>
      </c>
      <c r="L258" s="341"/>
      <c r="M258" s="342"/>
      <c r="N258" s="212" t="s">
        <v>393</v>
      </c>
      <c r="O258" s="86">
        <v>44788</v>
      </c>
    </row>
    <row r="259" spans="2:15" ht="15.6" thickTop="1" thickBot="1" x14ac:dyDescent="0.35">
      <c r="B259" s="343"/>
      <c r="C259" s="344"/>
      <c r="D259" s="212" t="s">
        <v>391</v>
      </c>
      <c r="E259" s="86">
        <v>45640</v>
      </c>
      <c r="G259" s="343"/>
      <c r="H259" s="344"/>
      <c r="I259" s="212" t="s">
        <v>391</v>
      </c>
      <c r="J259" s="86">
        <v>45671</v>
      </c>
      <c r="L259" s="343"/>
      <c r="M259" s="344"/>
      <c r="N259" s="212" t="s">
        <v>391</v>
      </c>
      <c r="O259" s="86">
        <v>45702</v>
      </c>
    </row>
    <row r="260" spans="2:15" ht="15.6" thickTop="1" thickBot="1" x14ac:dyDescent="0.35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5.6" thickTop="1" thickBot="1" x14ac:dyDescent="0.35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" thickTop="1" x14ac:dyDescent="0.3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3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3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3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" thickBot="1" x14ac:dyDescent="0.35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5.6" thickTop="1" thickBot="1" x14ac:dyDescent="0.35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" thickTop="1" x14ac:dyDescent="0.3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3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" thickBot="1" x14ac:dyDescent="0.35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" thickTop="1" x14ac:dyDescent="0.3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3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" thickBot="1" x14ac:dyDescent="0.35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5.6" thickTop="1" thickBot="1" x14ac:dyDescent="0.35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" thickTop="1" x14ac:dyDescent="0.3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3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3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3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3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3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" thickBot="1" x14ac:dyDescent="0.35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5.6" thickTop="1" thickBot="1" x14ac:dyDescent="0.35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5.6" thickTop="1" thickBot="1" x14ac:dyDescent="0.35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5.6" thickTop="1" thickBot="1" x14ac:dyDescent="0.35">
      <c r="E284" s="236"/>
      <c r="J284" s="236"/>
      <c r="O284" s="236"/>
    </row>
    <row r="285" spans="2:15" ht="15.6" thickTop="1" thickBot="1" x14ac:dyDescent="0.35">
      <c r="B285" s="339" t="s">
        <v>92</v>
      </c>
      <c r="C285" s="340"/>
      <c r="D285" s="212" t="s">
        <v>392</v>
      </c>
      <c r="E285" s="86">
        <v>45703</v>
      </c>
      <c r="G285" s="339" t="s">
        <v>92</v>
      </c>
      <c r="H285" s="340"/>
      <c r="I285" s="212" t="s">
        <v>392</v>
      </c>
      <c r="J285" s="86">
        <v>45731</v>
      </c>
      <c r="L285" s="339" t="s">
        <v>92</v>
      </c>
      <c r="M285" s="340"/>
      <c r="N285" s="212" t="s">
        <v>392</v>
      </c>
      <c r="O285" s="86">
        <v>45762</v>
      </c>
    </row>
    <row r="286" spans="2:15" ht="15.6" thickTop="1" thickBot="1" x14ac:dyDescent="0.35">
      <c r="B286" s="341"/>
      <c r="C286" s="342"/>
      <c r="D286" s="212" t="s">
        <v>393</v>
      </c>
      <c r="E286" s="86">
        <v>44788</v>
      </c>
      <c r="G286" s="341"/>
      <c r="H286" s="342"/>
      <c r="I286" s="212" t="s">
        <v>393</v>
      </c>
      <c r="J286" s="86">
        <v>44788</v>
      </c>
      <c r="L286" s="341"/>
      <c r="M286" s="342"/>
      <c r="N286" s="212" t="s">
        <v>393</v>
      </c>
      <c r="O286" s="86">
        <v>44788</v>
      </c>
    </row>
    <row r="287" spans="2:15" ht="15.6" thickTop="1" thickBot="1" x14ac:dyDescent="0.35">
      <c r="B287" s="343"/>
      <c r="C287" s="344"/>
      <c r="D287" s="212" t="s">
        <v>391</v>
      </c>
      <c r="E287" s="86">
        <v>45730</v>
      </c>
      <c r="G287" s="343"/>
      <c r="H287" s="344"/>
      <c r="I287" s="212" t="s">
        <v>391</v>
      </c>
      <c r="J287" s="86">
        <v>45761</v>
      </c>
      <c r="L287" s="343"/>
      <c r="M287" s="344"/>
      <c r="N287" s="212" t="s">
        <v>391</v>
      </c>
      <c r="O287" s="86">
        <v>45791</v>
      </c>
    </row>
    <row r="288" spans="2:15" ht="15.6" thickTop="1" thickBot="1" x14ac:dyDescent="0.35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5.6" thickTop="1" thickBot="1" x14ac:dyDescent="0.35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" thickTop="1" x14ac:dyDescent="0.3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3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3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3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" thickBot="1" x14ac:dyDescent="0.35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5.6" thickTop="1" thickBot="1" x14ac:dyDescent="0.35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" thickTop="1" x14ac:dyDescent="0.3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3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" thickBot="1" x14ac:dyDescent="0.35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" thickTop="1" x14ac:dyDescent="0.3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3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" thickBot="1" x14ac:dyDescent="0.35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5.6" thickTop="1" thickBot="1" x14ac:dyDescent="0.35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" thickTop="1" x14ac:dyDescent="0.3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3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3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3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3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3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" thickBot="1" x14ac:dyDescent="0.35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5.6" thickTop="1" thickBot="1" x14ac:dyDescent="0.35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5.6" thickTop="1" thickBot="1" x14ac:dyDescent="0.35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5.6" thickTop="1" thickBot="1" x14ac:dyDescent="0.35">
      <c r="E312" s="236"/>
      <c r="J312" s="236"/>
      <c r="O312" s="236"/>
    </row>
    <row r="313" spans="2:15" ht="15.6" thickTop="1" thickBot="1" x14ac:dyDescent="0.35">
      <c r="B313" s="339" t="s">
        <v>92</v>
      </c>
      <c r="C313" s="340"/>
      <c r="D313" s="212" t="s">
        <v>392</v>
      </c>
      <c r="E313" s="86">
        <v>45792</v>
      </c>
      <c r="G313" s="339" t="s">
        <v>92</v>
      </c>
      <c r="H313" s="340"/>
      <c r="I313" s="212" t="s">
        <v>392</v>
      </c>
      <c r="J313" s="86">
        <v>45823</v>
      </c>
      <c r="L313" s="339" t="s">
        <v>92</v>
      </c>
      <c r="M313" s="340"/>
      <c r="N313" s="212" t="s">
        <v>392</v>
      </c>
      <c r="O313" s="86">
        <v>45853</v>
      </c>
    </row>
    <row r="314" spans="2:15" ht="15.6" thickTop="1" thickBot="1" x14ac:dyDescent="0.35">
      <c r="B314" s="341"/>
      <c r="C314" s="342"/>
      <c r="D314" s="212" t="s">
        <v>393</v>
      </c>
      <c r="E314" s="86">
        <v>44788</v>
      </c>
      <c r="G314" s="341"/>
      <c r="H314" s="342"/>
      <c r="I314" s="212" t="s">
        <v>393</v>
      </c>
      <c r="J314" s="86">
        <v>44788</v>
      </c>
      <c r="L314" s="341"/>
      <c r="M314" s="342"/>
      <c r="N314" s="212" t="s">
        <v>393</v>
      </c>
      <c r="O314" s="86">
        <v>44788</v>
      </c>
    </row>
    <row r="315" spans="2:15" ht="15.6" thickTop="1" thickBot="1" x14ac:dyDescent="0.35">
      <c r="B315" s="343"/>
      <c r="C315" s="344"/>
      <c r="D315" s="212" t="s">
        <v>391</v>
      </c>
      <c r="E315" s="86">
        <v>45822</v>
      </c>
      <c r="G315" s="343"/>
      <c r="H315" s="344"/>
      <c r="I315" s="212" t="s">
        <v>391</v>
      </c>
      <c r="J315" s="86">
        <v>45852</v>
      </c>
      <c r="L315" s="343"/>
      <c r="M315" s="344"/>
      <c r="N315" s="212" t="s">
        <v>391</v>
      </c>
      <c r="O315" s="86">
        <v>45883</v>
      </c>
    </row>
    <row r="316" spans="2:15" ht="15.6" thickTop="1" thickBot="1" x14ac:dyDescent="0.35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5.6" thickTop="1" thickBot="1" x14ac:dyDescent="0.35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" thickTop="1" x14ac:dyDescent="0.3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3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3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3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" thickBot="1" x14ac:dyDescent="0.35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5.6" thickTop="1" thickBot="1" x14ac:dyDescent="0.35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" thickTop="1" x14ac:dyDescent="0.3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3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" thickBot="1" x14ac:dyDescent="0.35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" thickTop="1" x14ac:dyDescent="0.3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3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" thickBot="1" x14ac:dyDescent="0.35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5.6" thickTop="1" thickBot="1" x14ac:dyDescent="0.35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" thickTop="1" x14ac:dyDescent="0.3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3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3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3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3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3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" thickBot="1" x14ac:dyDescent="0.35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5.6" thickTop="1" thickBot="1" x14ac:dyDescent="0.35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5.6" thickTop="1" thickBot="1" x14ac:dyDescent="0.35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5.6" thickTop="1" thickBot="1" x14ac:dyDescent="0.35">
      <c r="E340" s="236"/>
      <c r="J340" s="236"/>
      <c r="O340" s="236"/>
    </row>
    <row r="341" spans="2:15" ht="15.6" thickTop="1" thickBot="1" x14ac:dyDescent="0.35">
      <c r="B341" s="339" t="s">
        <v>92</v>
      </c>
      <c r="C341" s="340"/>
      <c r="D341" s="212" t="s">
        <v>392</v>
      </c>
      <c r="E341" s="86">
        <v>45884</v>
      </c>
      <c r="G341" s="339" t="s">
        <v>92</v>
      </c>
      <c r="H341" s="340"/>
      <c r="I341" s="212" t="s">
        <v>392</v>
      </c>
      <c r="J341" s="86">
        <v>45915</v>
      </c>
      <c r="L341" s="339" t="s">
        <v>92</v>
      </c>
      <c r="M341" s="340"/>
      <c r="N341" s="212" t="s">
        <v>392</v>
      </c>
      <c r="O341" s="86">
        <v>45945</v>
      </c>
    </row>
    <row r="342" spans="2:15" ht="15.6" thickTop="1" thickBot="1" x14ac:dyDescent="0.35">
      <c r="B342" s="341"/>
      <c r="C342" s="342"/>
      <c r="D342" s="212" t="s">
        <v>393</v>
      </c>
      <c r="E342" s="86">
        <v>44788</v>
      </c>
      <c r="G342" s="341"/>
      <c r="H342" s="342"/>
      <c r="I342" s="212" t="s">
        <v>393</v>
      </c>
      <c r="J342" s="86">
        <v>44788</v>
      </c>
      <c r="L342" s="341"/>
      <c r="M342" s="342"/>
      <c r="N342" s="212" t="s">
        <v>393</v>
      </c>
      <c r="O342" s="86">
        <v>44788</v>
      </c>
    </row>
    <row r="343" spans="2:15" ht="15.6" thickTop="1" thickBot="1" x14ac:dyDescent="0.35">
      <c r="B343" s="343"/>
      <c r="C343" s="344"/>
      <c r="D343" s="212" t="s">
        <v>391</v>
      </c>
      <c r="E343" s="86">
        <v>45914</v>
      </c>
      <c r="G343" s="343"/>
      <c r="H343" s="344"/>
      <c r="I343" s="212" t="s">
        <v>391</v>
      </c>
      <c r="J343" s="86">
        <v>45944</v>
      </c>
      <c r="L343" s="343"/>
      <c r="M343" s="344"/>
      <c r="N343" s="212" t="s">
        <v>391</v>
      </c>
      <c r="O343" s="86">
        <v>45975</v>
      </c>
    </row>
    <row r="344" spans="2:15" ht="15.6" thickTop="1" thickBot="1" x14ac:dyDescent="0.35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5.6" thickTop="1" thickBot="1" x14ac:dyDescent="0.35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" thickTop="1" x14ac:dyDescent="0.3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3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3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3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" thickBot="1" x14ac:dyDescent="0.35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5.6" thickTop="1" thickBot="1" x14ac:dyDescent="0.35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" thickTop="1" x14ac:dyDescent="0.3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3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" thickBot="1" x14ac:dyDescent="0.35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" thickTop="1" x14ac:dyDescent="0.3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3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" thickBot="1" x14ac:dyDescent="0.35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5.6" thickTop="1" thickBot="1" x14ac:dyDescent="0.35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" thickTop="1" x14ac:dyDescent="0.3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3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3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3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3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3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" thickBot="1" x14ac:dyDescent="0.35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5.6" thickTop="1" thickBot="1" x14ac:dyDescent="0.35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5.6" thickTop="1" thickBot="1" x14ac:dyDescent="0.35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5.6" thickTop="1" thickBot="1" x14ac:dyDescent="0.35"/>
    <row r="369" spans="2:15" ht="15.6" thickTop="1" thickBot="1" x14ac:dyDescent="0.35">
      <c r="B369" s="339" t="s">
        <v>92</v>
      </c>
      <c r="C369" s="340"/>
      <c r="D369" s="212" t="s">
        <v>392</v>
      </c>
      <c r="E369" s="86">
        <v>45976</v>
      </c>
      <c r="G369" s="339" t="s">
        <v>92</v>
      </c>
      <c r="H369" s="340"/>
      <c r="I369" s="212" t="s">
        <v>392</v>
      </c>
      <c r="J369" s="86">
        <v>46006</v>
      </c>
      <c r="L369" s="339" t="s">
        <v>92</v>
      </c>
      <c r="M369" s="340"/>
      <c r="N369" s="212" t="s">
        <v>392</v>
      </c>
      <c r="O369" s="86">
        <v>46037</v>
      </c>
    </row>
    <row r="370" spans="2:15" ht="15.6" thickTop="1" thickBot="1" x14ac:dyDescent="0.35">
      <c r="B370" s="341"/>
      <c r="C370" s="342"/>
      <c r="D370" s="212" t="s">
        <v>393</v>
      </c>
      <c r="E370" s="86">
        <v>44788</v>
      </c>
      <c r="G370" s="341"/>
      <c r="H370" s="342"/>
      <c r="I370" s="212" t="s">
        <v>393</v>
      </c>
      <c r="J370" s="86">
        <v>44788</v>
      </c>
      <c r="L370" s="341"/>
      <c r="M370" s="342"/>
      <c r="N370" s="212" t="s">
        <v>393</v>
      </c>
      <c r="O370" s="86">
        <v>44788</v>
      </c>
    </row>
    <row r="371" spans="2:15" ht="15.6" thickTop="1" thickBot="1" x14ac:dyDescent="0.35">
      <c r="B371" s="343"/>
      <c r="C371" s="344"/>
      <c r="D371" s="212" t="s">
        <v>391</v>
      </c>
      <c r="E371" s="86">
        <v>46005</v>
      </c>
      <c r="G371" s="343"/>
      <c r="H371" s="344"/>
      <c r="I371" s="212" t="s">
        <v>391</v>
      </c>
      <c r="J371" s="86">
        <v>46036</v>
      </c>
      <c r="L371" s="343"/>
      <c r="M371" s="344"/>
      <c r="N371" s="212" t="s">
        <v>391</v>
      </c>
      <c r="O371" s="86">
        <v>46067</v>
      </c>
    </row>
    <row r="372" spans="2:15" ht="15.6" thickTop="1" thickBot="1" x14ac:dyDescent="0.35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5.6" thickTop="1" thickBot="1" x14ac:dyDescent="0.35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" thickTop="1" x14ac:dyDescent="0.3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41860</v>
      </c>
    </row>
    <row r="375" spans="2:15" x14ac:dyDescent="0.3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3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1680</v>
      </c>
    </row>
    <row r="377" spans="2:15" x14ac:dyDescent="0.3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5604.8</v>
      </c>
    </row>
    <row r="378" spans="2:15" ht="15" thickBot="1" x14ac:dyDescent="0.35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303.2</v>
      </c>
    </row>
    <row r="379" spans="2:15" ht="15.6" thickTop="1" thickBot="1" x14ac:dyDescent="0.35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" thickTop="1" x14ac:dyDescent="0.3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3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" thickBot="1" x14ac:dyDescent="0.35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8268.8200000000215</v>
      </c>
    </row>
    <row r="383" spans="2:15" ht="15" thickTop="1" x14ac:dyDescent="0.3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3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" thickBot="1" x14ac:dyDescent="0.35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1807.2000000000007</v>
      </c>
    </row>
    <row r="386" spans="2:15" ht="15.6" thickTop="1" thickBot="1" x14ac:dyDescent="0.35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" thickTop="1" x14ac:dyDescent="0.3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3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3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3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3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3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3748.49</v>
      </c>
    </row>
    <row r="393" spans="2:15" ht="15" thickBot="1" x14ac:dyDescent="0.35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552.47</v>
      </c>
    </row>
    <row r="394" spans="2:15" ht="15.6" thickTop="1" thickBot="1" x14ac:dyDescent="0.35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10628.49</v>
      </c>
    </row>
    <row r="395" spans="2:15" ht="15.6" thickTop="1" thickBot="1" x14ac:dyDescent="0.35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10628.490000000022</v>
      </c>
    </row>
    <row r="396" spans="2:15" ht="15" thickTop="1" x14ac:dyDescent="0.3"/>
  </sheetData>
  <mergeCells count="43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65" t="s">
        <v>295</v>
      </c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</row>
    <row r="3" spans="2:17" x14ac:dyDescent="0.3"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365"/>
      <c r="O3" s="365"/>
      <c r="Q3" s="24"/>
    </row>
    <row r="4" spans="2:17" x14ac:dyDescent="0.3"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Q4" s="24"/>
    </row>
    <row r="5" spans="2:17" ht="15" thickBot="1" x14ac:dyDescent="0.35">
      <c r="Q5" s="24"/>
    </row>
    <row r="6" spans="2:17" ht="15.6" thickTop="1" thickBot="1" x14ac:dyDescent="0.35">
      <c r="B6" s="339" t="s">
        <v>92</v>
      </c>
      <c r="C6" s="366"/>
      <c r="D6" s="340"/>
      <c r="E6" s="86">
        <v>44788</v>
      </c>
      <c r="G6" s="339" t="s">
        <v>92</v>
      </c>
      <c r="H6" s="366"/>
      <c r="I6" s="340"/>
      <c r="J6" s="86">
        <v>44788</v>
      </c>
      <c r="L6" s="339" t="s">
        <v>92</v>
      </c>
      <c r="M6" s="366"/>
      <c r="N6" s="340"/>
      <c r="O6" s="86">
        <v>44788</v>
      </c>
      <c r="Q6" s="24"/>
    </row>
    <row r="7" spans="2:17" ht="15.6" thickTop="1" thickBot="1" x14ac:dyDescent="0.35">
      <c r="B7" s="343"/>
      <c r="C7" s="367"/>
      <c r="D7" s="344"/>
      <c r="E7" s="86">
        <v>44788</v>
      </c>
      <c r="G7" s="343"/>
      <c r="H7" s="367"/>
      <c r="I7" s="344"/>
      <c r="J7" s="86">
        <v>44819</v>
      </c>
      <c r="L7" s="343"/>
      <c r="M7" s="367"/>
      <c r="N7" s="344"/>
      <c r="O7" s="86">
        <v>44849</v>
      </c>
      <c r="Q7" s="24"/>
    </row>
    <row r="8" spans="2:17" ht="15.6" thickTop="1" thickBot="1" x14ac:dyDescent="0.35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5.6" thickTop="1" thickBot="1" x14ac:dyDescent="0.35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" thickTop="1" x14ac:dyDescent="0.3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3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3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3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" thickBot="1" x14ac:dyDescent="0.35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5.6" thickTop="1" thickBot="1" x14ac:dyDescent="0.35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" thickTop="1" x14ac:dyDescent="0.3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3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" thickBot="1" x14ac:dyDescent="0.35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" thickTop="1" x14ac:dyDescent="0.3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3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" thickBot="1" x14ac:dyDescent="0.35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5.6" thickTop="1" thickBot="1" x14ac:dyDescent="0.35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" thickTop="1" x14ac:dyDescent="0.3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3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3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3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3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3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" thickBot="1" x14ac:dyDescent="0.35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5.6" thickTop="1" thickBot="1" x14ac:dyDescent="0.35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5.6" thickTop="1" thickBot="1" x14ac:dyDescent="0.35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5.6" thickTop="1" thickBot="1" x14ac:dyDescent="0.35"/>
    <row r="33" spans="2:15" ht="15.6" thickTop="1" thickBot="1" x14ac:dyDescent="0.35">
      <c r="B33" s="339" t="s">
        <v>92</v>
      </c>
      <c r="C33" s="366"/>
      <c r="D33" s="340"/>
      <c r="E33" s="86">
        <v>44788</v>
      </c>
      <c r="G33" s="339" t="s">
        <v>92</v>
      </c>
      <c r="H33" s="366"/>
      <c r="I33" s="340"/>
      <c r="J33" s="86">
        <v>44788</v>
      </c>
      <c r="L33" s="339" t="s">
        <v>92</v>
      </c>
      <c r="M33" s="366"/>
      <c r="N33" s="340"/>
      <c r="O33" s="86">
        <v>44788</v>
      </c>
    </row>
    <row r="34" spans="2:15" ht="15.6" thickTop="1" thickBot="1" x14ac:dyDescent="0.35">
      <c r="B34" s="343"/>
      <c r="C34" s="367"/>
      <c r="D34" s="344"/>
      <c r="E34" s="86">
        <v>44880</v>
      </c>
      <c r="G34" s="343"/>
      <c r="H34" s="367"/>
      <c r="I34" s="344"/>
      <c r="J34" s="86">
        <v>44910</v>
      </c>
      <c r="L34" s="343"/>
      <c r="M34" s="367"/>
      <c r="N34" s="344"/>
      <c r="O34" s="86">
        <v>44941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3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3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3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3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3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3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" thickBot="1" x14ac:dyDescent="0.35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5.6" thickTop="1" thickBot="1" x14ac:dyDescent="0.35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5.6" thickTop="1" thickBot="1" x14ac:dyDescent="0.35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5.6" thickTop="1" thickBot="1" x14ac:dyDescent="0.35"/>
    <row r="60" spans="2:15" ht="15.6" thickTop="1" thickBot="1" x14ac:dyDescent="0.35">
      <c r="B60" s="339" t="s">
        <v>92</v>
      </c>
      <c r="C60" s="366"/>
      <c r="D60" s="340"/>
      <c r="E60" s="86">
        <v>44788</v>
      </c>
      <c r="G60" s="339" t="s">
        <v>92</v>
      </c>
      <c r="H60" s="366"/>
      <c r="I60" s="340"/>
      <c r="J60" s="86">
        <v>44788</v>
      </c>
      <c r="L60" s="339" t="s">
        <v>92</v>
      </c>
      <c r="M60" s="366"/>
      <c r="N60" s="340"/>
      <c r="O60" s="86">
        <v>44788</v>
      </c>
    </row>
    <row r="61" spans="2:15" ht="15.6" thickTop="1" thickBot="1" x14ac:dyDescent="0.35">
      <c r="B61" s="343"/>
      <c r="C61" s="367"/>
      <c r="D61" s="344"/>
      <c r="E61" s="86">
        <v>44972</v>
      </c>
      <c r="G61" s="343"/>
      <c r="H61" s="367"/>
      <c r="I61" s="344"/>
      <c r="J61" s="86">
        <v>45000</v>
      </c>
      <c r="L61" s="343"/>
      <c r="M61" s="367"/>
      <c r="N61" s="344"/>
      <c r="O61" s="86">
        <v>45031</v>
      </c>
    </row>
    <row r="62" spans="2:15" ht="15.6" thickTop="1" thickBot="1" x14ac:dyDescent="0.35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5.6" thickTop="1" thickBot="1" x14ac:dyDescent="0.35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" thickTop="1" x14ac:dyDescent="0.3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3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3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3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" thickBot="1" x14ac:dyDescent="0.35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5.6" thickTop="1" thickBot="1" x14ac:dyDescent="0.35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" thickTop="1" x14ac:dyDescent="0.3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3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" thickBot="1" x14ac:dyDescent="0.35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" thickTop="1" x14ac:dyDescent="0.3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3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" thickBot="1" x14ac:dyDescent="0.35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5.6" thickTop="1" thickBot="1" x14ac:dyDescent="0.35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" thickTop="1" x14ac:dyDescent="0.3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3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3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3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3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3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" thickBot="1" x14ac:dyDescent="0.35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5.6" thickTop="1" thickBot="1" x14ac:dyDescent="0.35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5.6" thickTop="1" thickBot="1" x14ac:dyDescent="0.35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5.6" thickTop="1" thickBot="1" x14ac:dyDescent="0.35"/>
    <row r="87" spans="2:15" ht="15.6" thickTop="1" thickBot="1" x14ac:dyDescent="0.35">
      <c r="B87" s="339" t="s">
        <v>92</v>
      </c>
      <c r="C87" s="366"/>
      <c r="D87" s="340"/>
      <c r="E87" s="86">
        <v>44788</v>
      </c>
      <c r="G87" s="339" t="s">
        <v>92</v>
      </c>
      <c r="H87" s="366"/>
      <c r="I87" s="340"/>
      <c r="J87" s="86">
        <v>44788</v>
      </c>
      <c r="L87" s="339" t="s">
        <v>92</v>
      </c>
      <c r="M87" s="366"/>
      <c r="N87" s="340"/>
      <c r="O87" s="86">
        <v>44788</v>
      </c>
    </row>
    <row r="88" spans="2:15" ht="15.6" thickTop="1" thickBot="1" x14ac:dyDescent="0.35">
      <c r="B88" s="343"/>
      <c r="C88" s="367"/>
      <c r="D88" s="344"/>
      <c r="E88" s="86">
        <v>45061</v>
      </c>
      <c r="G88" s="343"/>
      <c r="H88" s="367"/>
      <c r="I88" s="344"/>
      <c r="J88" s="86">
        <v>45092</v>
      </c>
      <c r="L88" s="343"/>
      <c r="M88" s="367"/>
      <c r="N88" s="344"/>
      <c r="O88" s="86">
        <v>45122</v>
      </c>
    </row>
    <row r="89" spans="2:15" ht="15.6" thickTop="1" thickBot="1" x14ac:dyDescent="0.35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5.6" thickTop="1" thickBot="1" x14ac:dyDescent="0.35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" thickTop="1" x14ac:dyDescent="0.3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3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3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3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" thickBot="1" x14ac:dyDescent="0.35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5.6" thickTop="1" thickBot="1" x14ac:dyDescent="0.35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" thickTop="1" x14ac:dyDescent="0.3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3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" thickBot="1" x14ac:dyDescent="0.35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" thickTop="1" x14ac:dyDescent="0.3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3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" thickBot="1" x14ac:dyDescent="0.35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5.6" thickTop="1" thickBot="1" x14ac:dyDescent="0.35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" thickTop="1" x14ac:dyDescent="0.3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3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3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3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3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3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" thickBot="1" x14ac:dyDescent="0.35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5.6" thickTop="1" thickBot="1" x14ac:dyDescent="0.35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5.6" thickTop="1" thickBot="1" x14ac:dyDescent="0.35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5.6" thickTop="1" thickBot="1" x14ac:dyDescent="0.35"/>
    <row r="114" spans="2:15" ht="15.6" thickTop="1" thickBot="1" x14ac:dyDescent="0.35">
      <c r="B114" s="339" t="s">
        <v>92</v>
      </c>
      <c r="C114" s="366"/>
      <c r="D114" s="340"/>
      <c r="E114" s="86">
        <v>44788</v>
      </c>
      <c r="G114" s="339" t="s">
        <v>92</v>
      </c>
      <c r="H114" s="366"/>
      <c r="I114" s="340"/>
      <c r="J114" s="86">
        <v>44788</v>
      </c>
      <c r="L114" s="339" t="s">
        <v>92</v>
      </c>
      <c r="M114" s="366"/>
      <c r="N114" s="340"/>
      <c r="O114" s="86">
        <v>44788</v>
      </c>
    </row>
    <row r="115" spans="2:15" ht="15.6" thickTop="1" thickBot="1" x14ac:dyDescent="0.35">
      <c r="B115" s="343"/>
      <c r="C115" s="367"/>
      <c r="D115" s="344"/>
      <c r="E115" s="86">
        <v>45153</v>
      </c>
      <c r="G115" s="343"/>
      <c r="H115" s="367"/>
      <c r="I115" s="344"/>
      <c r="J115" s="86">
        <v>45184</v>
      </c>
      <c r="L115" s="343"/>
      <c r="M115" s="367"/>
      <c r="N115" s="344"/>
      <c r="O115" s="86">
        <v>45214</v>
      </c>
    </row>
    <row r="116" spans="2:15" ht="15.6" thickTop="1" thickBot="1" x14ac:dyDescent="0.35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5.6" thickTop="1" thickBot="1" x14ac:dyDescent="0.35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" thickTop="1" x14ac:dyDescent="0.3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3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3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3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" thickBot="1" x14ac:dyDescent="0.35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5.6" thickTop="1" thickBot="1" x14ac:dyDescent="0.35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" thickTop="1" x14ac:dyDescent="0.3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3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" thickBot="1" x14ac:dyDescent="0.35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" thickTop="1" x14ac:dyDescent="0.3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3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" thickBot="1" x14ac:dyDescent="0.35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5.6" thickTop="1" thickBot="1" x14ac:dyDescent="0.35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" thickTop="1" x14ac:dyDescent="0.3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3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3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3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3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3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" thickBot="1" x14ac:dyDescent="0.35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5.6" thickTop="1" thickBot="1" x14ac:dyDescent="0.35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5.6" thickTop="1" thickBot="1" x14ac:dyDescent="0.35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5.6" thickTop="1" thickBot="1" x14ac:dyDescent="0.35"/>
    <row r="141" spans="2:15" ht="15.6" thickTop="1" thickBot="1" x14ac:dyDescent="0.35">
      <c r="B141" s="339" t="s">
        <v>92</v>
      </c>
      <c r="C141" s="366"/>
      <c r="D141" s="340"/>
      <c r="E141" s="86">
        <v>44788</v>
      </c>
      <c r="G141" s="339" t="s">
        <v>92</v>
      </c>
      <c r="H141" s="366"/>
      <c r="I141" s="340"/>
      <c r="J141" s="86">
        <v>44788</v>
      </c>
      <c r="L141" s="339" t="s">
        <v>92</v>
      </c>
      <c r="M141" s="366"/>
      <c r="N141" s="340"/>
      <c r="O141" s="86">
        <v>44788</v>
      </c>
    </row>
    <row r="142" spans="2:15" ht="15.6" thickTop="1" thickBot="1" x14ac:dyDescent="0.35">
      <c r="B142" s="343"/>
      <c r="C142" s="367"/>
      <c r="D142" s="344"/>
      <c r="E142" s="86">
        <v>45245</v>
      </c>
      <c r="G142" s="343"/>
      <c r="H142" s="367"/>
      <c r="I142" s="344"/>
      <c r="J142" s="86">
        <v>45275</v>
      </c>
      <c r="L142" s="343"/>
      <c r="M142" s="367"/>
      <c r="N142" s="344"/>
      <c r="O142" s="86">
        <v>45306</v>
      </c>
    </row>
    <row r="143" spans="2:15" ht="15.6" thickTop="1" thickBot="1" x14ac:dyDescent="0.35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5.6" thickTop="1" thickBot="1" x14ac:dyDescent="0.35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" thickTop="1" x14ac:dyDescent="0.3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3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3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3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" thickBot="1" x14ac:dyDescent="0.35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5.6" thickTop="1" thickBot="1" x14ac:dyDescent="0.35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" thickTop="1" x14ac:dyDescent="0.3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3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" thickBot="1" x14ac:dyDescent="0.35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" thickTop="1" x14ac:dyDescent="0.3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3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" thickBot="1" x14ac:dyDescent="0.35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5.6" thickTop="1" thickBot="1" x14ac:dyDescent="0.35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" thickTop="1" x14ac:dyDescent="0.3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3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3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3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3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3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" thickBot="1" x14ac:dyDescent="0.35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5.6" thickTop="1" thickBot="1" x14ac:dyDescent="0.35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5.6" thickTop="1" thickBot="1" x14ac:dyDescent="0.35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5.6" thickTop="1" thickBot="1" x14ac:dyDescent="0.35"/>
    <row r="168" spans="2:15" ht="15.6" thickTop="1" thickBot="1" x14ac:dyDescent="0.35">
      <c r="B168" s="339" t="s">
        <v>92</v>
      </c>
      <c r="C168" s="366"/>
      <c r="D168" s="340"/>
      <c r="E168" s="86">
        <v>44788</v>
      </c>
      <c r="G168" s="339" t="s">
        <v>92</v>
      </c>
      <c r="H168" s="366"/>
      <c r="I168" s="340"/>
      <c r="J168" s="86">
        <v>44788</v>
      </c>
      <c r="L168" s="339" t="s">
        <v>92</v>
      </c>
      <c r="M168" s="366"/>
      <c r="N168" s="340"/>
      <c r="O168" s="86">
        <v>44788</v>
      </c>
    </row>
    <row r="169" spans="2:15" ht="15.6" thickTop="1" thickBot="1" x14ac:dyDescent="0.35">
      <c r="B169" s="343"/>
      <c r="C169" s="367"/>
      <c r="D169" s="344"/>
      <c r="E169" s="86">
        <v>45337</v>
      </c>
      <c r="G169" s="343"/>
      <c r="H169" s="367"/>
      <c r="I169" s="344"/>
      <c r="J169" s="86">
        <v>45366</v>
      </c>
      <c r="L169" s="343"/>
      <c r="M169" s="367"/>
      <c r="N169" s="344"/>
      <c r="O169" s="86">
        <v>45397</v>
      </c>
    </row>
    <row r="170" spans="2:15" ht="15.6" thickTop="1" thickBot="1" x14ac:dyDescent="0.35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5.6" thickTop="1" thickBot="1" x14ac:dyDescent="0.35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" thickTop="1" x14ac:dyDescent="0.3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3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3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3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" thickBot="1" x14ac:dyDescent="0.35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5.6" thickTop="1" thickBot="1" x14ac:dyDescent="0.35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" thickTop="1" x14ac:dyDescent="0.3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3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" thickBot="1" x14ac:dyDescent="0.35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" thickTop="1" x14ac:dyDescent="0.3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3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" thickBot="1" x14ac:dyDescent="0.35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5.6" thickTop="1" thickBot="1" x14ac:dyDescent="0.35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" thickTop="1" x14ac:dyDescent="0.3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3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3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3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3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3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" thickBot="1" x14ac:dyDescent="0.35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5.6" thickTop="1" thickBot="1" x14ac:dyDescent="0.35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5.6" thickTop="1" thickBot="1" x14ac:dyDescent="0.35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5.6" thickTop="1" thickBot="1" x14ac:dyDescent="0.35"/>
    <row r="195" spans="2:15" ht="15.6" thickTop="1" thickBot="1" x14ac:dyDescent="0.35">
      <c r="B195" s="339" t="s">
        <v>92</v>
      </c>
      <c r="C195" s="366"/>
      <c r="D195" s="340"/>
      <c r="E195" s="86">
        <v>44788</v>
      </c>
      <c r="G195" s="339" t="s">
        <v>92</v>
      </c>
      <c r="H195" s="366"/>
      <c r="I195" s="340"/>
      <c r="J195" s="86">
        <v>44788</v>
      </c>
      <c r="L195" s="339" t="s">
        <v>92</v>
      </c>
      <c r="M195" s="366"/>
      <c r="N195" s="340"/>
      <c r="O195" s="86">
        <v>44788</v>
      </c>
    </row>
    <row r="196" spans="2:15" ht="15.6" thickTop="1" thickBot="1" x14ac:dyDescent="0.35">
      <c r="B196" s="343"/>
      <c r="C196" s="367"/>
      <c r="D196" s="344"/>
      <c r="E196" s="86">
        <v>45427</v>
      </c>
      <c r="G196" s="343"/>
      <c r="H196" s="367"/>
      <c r="I196" s="344"/>
      <c r="J196" s="86">
        <v>45458</v>
      </c>
      <c r="L196" s="343"/>
      <c r="M196" s="367"/>
      <c r="N196" s="344"/>
      <c r="O196" s="86">
        <v>45488</v>
      </c>
    </row>
    <row r="197" spans="2:15" ht="15.6" thickTop="1" thickBot="1" x14ac:dyDescent="0.35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5.6" thickTop="1" thickBot="1" x14ac:dyDescent="0.35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" thickTop="1" x14ac:dyDescent="0.3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3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3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3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" thickBot="1" x14ac:dyDescent="0.35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5.6" thickTop="1" thickBot="1" x14ac:dyDescent="0.35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" thickTop="1" x14ac:dyDescent="0.3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3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" thickBot="1" x14ac:dyDescent="0.35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" thickTop="1" x14ac:dyDescent="0.3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3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" thickBot="1" x14ac:dyDescent="0.35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5.6" thickTop="1" thickBot="1" x14ac:dyDescent="0.35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" thickTop="1" x14ac:dyDescent="0.3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3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3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3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3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3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" thickBot="1" x14ac:dyDescent="0.35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5.6" thickTop="1" thickBot="1" x14ac:dyDescent="0.35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5.6" thickTop="1" thickBot="1" x14ac:dyDescent="0.35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5.6" thickTop="1" thickBot="1" x14ac:dyDescent="0.35"/>
    <row r="222" spans="2:15" ht="15.6" thickTop="1" thickBot="1" x14ac:dyDescent="0.35">
      <c r="B222" s="339" t="s">
        <v>92</v>
      </c>
      <c r="C222" s="366"/>
      <c r="D222" s="340"/>
      <c r="E222" s="86">
        <v>44788</v>
      </c>
      <c r="G222" s="339" t="s">
        <v>92</v>
      </c>
      <c r="H222" s="366"/>
      <c r="I222" s="340"/>
      <c r="J222" s="86">
        <v>44788</v>
      </c>
      <c r="L222" s="339" t="s">
        <v>92</v>
      </c>
      <c r="M222" s="366"/>
      <c r="N222" s="340"/>
      <c r="O222" s="86">
        <v>44788</v>
      </c>
    </row>
    <row r="223" spans="2:15" ht="15.6" thickTop="1" thickBot="1" x14ac:dyDescent="0.35">
      <c r="B223" s="343"/>
      <c r="C223" s="367"/>
      <c r="D223" s="344"/>
      <c r="E223" s="86">
        <v>45519</v>
      </c>
      <c r="G223" s="343"/>
      <c r="H223" s="367"/>
      <c r="I223" s="344"/>
      <c r="J223" s="86">
        <v>45550</v>
      </c>
      <c r="L223" s="343"/>
      <c r="M223" s="367"/>
      <c r="N223" s="344"/>
      <c r="O223" s="86">
        <v>45580</v>
      </c>
    </row>
    <row r="224" spans="2:15" ht="15.6" thickTop="1" thickBot="1" x14ac:dyDescent="0.35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5.6" thickTop="1" thickBot="1" x14ac:dyDescent="0.35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" thickTop="1" x14ac:dyDescent="0.3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3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3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3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" thickBot="1" x14ac:dyDescent="0.35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5.6" thickTop="1" thickBot="1" x14ac:dyDescent="0.35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" thickTop="1" x14ac:dyDescent="0.3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3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" thickBot="1" x14ac:dyDescent="0.35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" thickTop="1" x14ac:dyDescent="0.3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3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" thickBot="1" x14ac:dyDescent="0.35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5.6" thickTop="1" thickBot="1" x14ac:dyDescent="0.35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" thickTop="1" x14ac:dyDescent="0.3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3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3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3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3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3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" thickBot="1" x14ac:dyDescent="0.35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5.6" thickTop="1" thickBot="1" x14ac:dyDescent="0.35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5.6" thickTop="1" thickBot="1" x14ac:dyDescent="0.35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5.6" thickTop="1" thickBot="1" x14ac:dyDescent="0.35"/>
    <row r="249" spans="2:15" ht="15.6" thickTop="1" thickBot="1" x14ac:dyDescent="0.35">
      <c r="B249" s="339" t="s">
        <v>92</v>
      </c>
      <c r="C249" s="366"/>
      <c r="D249" s="340"/>
      <c r="E249" s="86">
        <v>44788</v>
      </c>
      <c r="G249" s="339" t="s">
        <v>92</v>
      </c>
      <c r="H249" s="366"/>
      <c r="I249" s="340"/>
      <c r="J249" s="86">
        <v>44788</v>
      </c>
      <c r="L249" s="339" t="s">
        <v>92</v>
      </c>
      <c r="M249" s="366"/>
      <c r="N249" s="340"/>
      <c r="O249" s="86">
        <v>44788</v>
      </c>
    </row>
    <row r="250" spans="2:15" ht="15.6" thickTop="1" thickBot="1" x14ac:dyDescent="0.35">
      <c r="B250" s="343"/>
      <c r="C250" s="367"/>
      <c r="D250" s="344"/>
      <c r="E250" s="86">
        <v>45611</v>
      </c>
      <c r="G250" s="343"/>
      <c r="H250" s="367"/>
      <c r="I250" s="344"/>
      <c r="J250" s="86">
        <v>45656</v>
      </c>
      <c r="L250" s="343"/>
      <c r="M250" s="367"/>
      <c r="N250" s="344"/>
      <c r="O250" s="86">
        <v>45672</v>
      </c>
    </row>
    <row r="251" spans="2:15" ht="15.6" thickTop="1" thickBot="1" x14ac:dyDescent="0.35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5.6" thickTop="1" thickBot="1" x14ac:dyDescent="0.35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" thickTop="1" x14ac:dyDescent="0.3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3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3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3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" thickBot="1" x14ac:dyDescent="0.35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5.6" thickTop="1" thickBot="1" x14ac:dyDescent="0.35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" thickTop="1" x14ac:dyDescent="0.3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3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" thickBot="1" x14ac:dyDescent="0.35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" thickTop="1" x14ac:dyDescent="0.3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3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" thickBot="1" x14ac:dyDescent="0.35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5.6" thickTop="1" thickBot="1" x14ac:dyDescent="0.35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" thickTop="1" x14ac:dyDescent="0.3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3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3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3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3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3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" thickBot="1" x14ac:dyDescent="0.35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5.6" thickTop="1" thickBot="1" x14ac:dyDescent="0.35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5.6" thickTop="1" thickBot="1" x14ac:dyDescent="0.35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5.6" thickTop="1" thickBot="1" x14ac:dyDescent="0.35"/>
    <row r="276" spans="2:15" ht="15.6" thickTop="1" thickBot="1" x14ac:dyDescent="0.35">
      <c r="B276" s="339" t="s">
        <v>92</v>
      </c>
      <c r="C276" s="366"/>
      <c r="D276" s="340"/>
      <c r="E276" s="86">
        <v>44788</v>
      </c>
      <c r="G276" s="339" t="s">
        <v>92</v>
      </c>
      <c r="H276" s="366"/>
      <c r="I276" s="340"/>
      <c r="J276" s="86">
        <v>44788</v>
      </c>
      <c r="L276" s="339" t="s">
        <v>92</v>
      </c>
      <c r="M276" s="366"/>
      <c r="N276" s="340"/>
      <c r="O276" s="86">
        <v>44788</v>
      </c>
    </row>
    <row r="277" spans="2:15" ht="15.6" thickTop="1" thickBot="1" x14ac:dyDescent="0.35">
      <c r="B277" s="343"/>
      <c r="C277" s="367"/>
      <c r="D277" s="344"/>
      <c r="E277" s="86">
        <v>45703</v>
      </c>
      <c r="G277" s="343"/>
      <c r="H277" s="367"/>
      <c r="I277" s="344"/>
      <c r="J277" s="86">
        <v>45732</v>
      </c>
      <c r="L277" s="343"/>
      <c r="M277" s="367"/>
      <c r="N277" s="344"/>
      <c r="O277" s="86">
        <v>45761</v>
      </c>
    </row>
    <row r="278" spans="2:15" ht="15.6" thickTop="1" thickBot="1" x14ac:dyDescent="0.35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5.6" thickTop="1" thickBot="1" x14ac:dyDescent="0.35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" thickTop="1" x14ac:dyDescent="0.3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3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3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3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" thickBot="1" x14ac:dyDescent="0.35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5.6" thickTop="1" thickBot="1" x14ac:dyDescent="0.35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" thickTop="1" x14ac:dyDescent="0.3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3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" thickBot="1" x14ac:dyDescent="0.35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" thickTop="1" x14ac:dyDescent="0.3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3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" thickBot="1" x14ac:dyDescent="0.35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5.6" thickTop="1" thickBot="1" x14ac:dyDescent="0.35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" thickTop="1" x14ac:dyDescent="0.3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3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3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3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3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3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" thickBot="1" x14ac:dyDescent="0.35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5.6" thickTop="1" thickBot="1" x14ac:dyDescent="0.35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5.6" thickTop="1" thickBot="1" x14ac:dyDescent="0.35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5.6" thickTop="1" thickBot="1" x14ac:dyDescent="0.35"/>
    <row r="303" spans="2:15" ht="15.6" thickTop="1" thickBot="1" x14ac:dyDescent="0.35">
      <c r="B303" s="339" t="s">
        <v>92</v>
      </c>
      <c r="C303" s="366"/>
      <c r="D303" s="340"/>
      <c r="E303" s="86">
        <v>44788</v>
      </c>
      <c r="G303" s="339" t="s">
        <v>92</v>
      </c>
      <c r="H303" s="366"/>
      <c r="I303" s="340"/>
      <c r="J303" s="86">
        <v>44788</v>
      </c>
    </row>
    <row r="304" spans="2:15" ht="15.6" thickTop="1" thickBot="1" x14ac:dyDescent="0.35">
      <c r="B304" s="343"/>
      <c r="C304" s="367"/>
      <c r="D304" s="344"/>
      <c r="E304" s="86">
        <v>45791</v>
      </c>
      <c r="G304" s="343"/>
      <c r="H304" s="367"/>
      <c r="I304" s="344"/>
      <c r="J304" s="86">
        <v>45822</v>
      </c>
    </row>
    <row r="305" spans="2:10" ht="15.6" thickTop="1" thickBot="1" x14ac:dyDescent="0.35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5.6" thickTop="1" thickBot="1" x14ac:dyDescent="0.35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" thickTop="1" x14ac:dyDescent="0.3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3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3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3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" thickBot="1" x14ac:dyDescent="0.35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5.6" thickTop="1" thickBot="1" x14ac:dyDescent="0.35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" thickTop="1" x14ac:dyDescent="0.3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3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" thickBot="1" x14ac:dyDescent="0.35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" thickTop="1" x14ac:dyDescent="0.3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3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" thickBot="1" x14ac:dyDescent="0.35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5.6" thickTop="1" thickBot="1" x14ac:dyDescent="0.35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" thickTop="1" x14ac:dyDescent="0.3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3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3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3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3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3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" thickBot="1" x14ac:dyDescent="0.35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5.6" thickTop="1" thickBot="1" x14ac:dyDescent="0.35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5.6" thickTop="1" thickBot="1" x14ac:dyDescent="0.35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96" customWidth="1"/>
    <col min="6" max="6" width="8.33203125" bestFit="1" customWidth="1"/>
    <col min="7" max="7" width="9" style="196" bestFit="1" customWidth="1"/>
    <col min="8" max="8" width="8" style="196" bestFit="1" customWidth="1"/>
    <col min="9" max="9" width="8.33203125" style="196" bestFit="1" customWidth="1"/>
    <col min="10" max="10" width="9.88671875" style="196" bestFit="1" customWidth="1"/>
    <col min="11" max="11" width="10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480</v>
      </c>
      <c r="J3" s="107" t="s">
        <v>177</v>
      </c>
      <c r="K3" s="126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2000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SUMIFS(PAGOS!$H$3:$H$1048576,PAGOS!$A$3:$A$1048576,"&lt;&gt;INGRESO*",PAGOS!$A$3:$A$1048576,"&lt;&gt;EGRESO*",PAGOS!$D$3:$D$1048576,+MID('17'!B8,6,3)*1)</f>
        <v>480</v>
      </c>
      <c r="Q8" s="85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34" bestFit="1" customWidth="1"/>
    <col min="6" max="6" width="8.44140625" style="196" bestFit="1" customWidth="1"/>
    <col min="7" max="7" width="8" style="197" bestFit="1" customWidth="1"/>
    <col min="8" max="9" width="8.33203125" style="196" bestFit="1" customWidth="1"/>
    <col min="10" max="10" width="8.6640625" style="196" bestFit="1" customWidth="1"/>
    <col min="11" max="11" width="10.3320312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126</v>
      </c>
      <c r="J3" s="107" t="s">
        <v>177</v>
      </c>
      <c r="K3" s="126">
        <f>G3+I3</f>
        <v>1426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435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3">
      <c r="A9" s="42">
        <v>3</v>
      </c>
      <c r="B9" s="42" t="s">
        <v>513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3">
      <c r="A10" s="42">
        <v>4</v>
      </c>
      <c r="B10" s="42" t="s">
        <v>549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700</v>
      </c>
      <c r="O10" s="85">
        <f t="shared" ref="O10" si="6">E10-N10</f>
        <v>0</v>
      </c>
      <c r="P10" s="85">
        <f>SUMIFS(PAGOS!$H$3:$H$1048576,PAGOS!$A$3:$A$1048576,"&lt;&gt;INGRESO*",PAGOS!$A$3:$A$1048576,"&lt;&gt;EGRESO*",PAGOS!$D$3:$D$1048576,+MID('18'!B10,6,3)*1)</f>
        <v>98</v>
      </c>
      <c r="Q10" s="85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96" bestFit="1" customWidth="1"/>
    <col min="6" max="6" width="8.33203125" bestFit="1" customWidth="1"/>
    <col min="7" max="7" width="9" style="196" bestFit="1" customWidth="1"/>
    <col min="8" max="8" width="8.109375" style="196" bestFit="1" customWidth="1"/>
    <col min="9" max="9" width="8.33203125" style="196" bestFit="1" customWidth="1"/>
    <col min="10" max="10" width="9.88671875" style="196" bestFit="1" customWidth="1"/>
    <col min="11" max="11" width="10.10937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42">
        <v>2</v>
      </c>
      <c r="B8" s="42" t="s">
        <v>528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SUMIFS(PAGOS!$E$3:$E$1048576,PAGOS!$A$3:$A$1048576,"&lt;&gt;INGRESO*",PAGOS!$A$3:$A$1048576,"&lt;&gt;EGRESO*",PAGOS!$D$3:$D$1048576,B8)</f>
        <v>0</v>
      </c>
      <c r="O8" s="85">
        <f>E8-N8</f>
        <v>1000</v>
      </c>
      <c r="P8" s="85">
        <f>SUMIFS(PAGOS!$H$3:$H$1048576,PAGOS!$A$3:$A$1048576,"&lt;&gt;INGRESO*",PAGOS!$A$3:$A$1048576,"&lt;&gt;EGRESO*",PAGOS!$D$3:$D$1048576,B8)</f>
        <v>0</v>
      </c>
      <c r="Q8" s="85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9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46068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24</v>
      </c>
      <c r="D4" s="107" t="s">
        <v>144</v>
      </c>
      <c r="E4" s="111">
        <f>C6*E3</f>
        <v>12</v>
      </c>
      <c r="F4" s="112"/>
    </row>
    <row r="5" spans="2:6" x14ac:dyDescent="0.3">
      <c r="B5" s="107" t="s">
        <v>169</v>
      </c>
      <c r="C5" s="259">
        <v>110</v>
      </c>
      <c r="D5" s="107" t="s">
        <v>146</v>
      </c>
      <c r="E5" s="113">
        <f>C6/C7</f>
        <v>60</v>
      </c>
      <c r="F5" s="114"/>
    </row>
    <row r="6" spans="2:6" x14ac:dyDescent="0.3">
      <c r="B6" s="107" t="s">
        <v>145</v>
      </c>
      <c r="C6" s="120">
        <v>600</v>
      </c>
      <c r="D6" s="107" t="s">
        <v>148</v>
      </c>
      <c r="E6" s="116">
        <f>E4+E5</f>
        <v>72</v>
      </c>
      <c r="F6" s="117"/>
    </row>
    <row r="7" spans="2:6" x14ac:dyDescent="0.3">
      <c r="B7" s="107" t="s">
        <v>147</v>
      </c>
      <c r="C7" s="115">
        <v>10</v>
      </c>
      <c r="D7" s="107" t="s">
        <v>149</v>
      </c>
      <c r="E7" s="121">
        <f>(E6)*C7</f>
        <v>720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597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8" spans="3:5" x14ac:dyDescent="0.3">
      <c r="C28" t="s">
        <v>170</v>
      </c>
      <c r="E28" t="s">
        <v>170</v>
      </c>
    </row>
    <row r="29" spans="3:5" x14ac:dyDescent="0.3">
      <c r="C29" t="s">
        <v>171</v>
      </c>
      <c r="E29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119">
        <v>105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556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259">
        <v>106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553</v>
      </c>
      <c r="E6" s="113">
        <f>+C6/C7</f>
        <v>50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557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34" bestFit="1" customWidth="1"/>
    <col min="6" max="6" width="11.109375" customWidth="1"/>
    <col min="7" max="8" width="11" style="134" bestFit="1" customWidth="1"/>
    <col min="9" max="9" width="11" style="135" bestFit="1" customWidth="1"/>
    <col min="10" max="11" width="15.44140625" style="134" customWidth="1"/>
    <col min="12" max="12" width="13.5546875" style="134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3">
      <c r="A13" s="42">
        <v>7</v>
      </c>
      <c r="B13" s="42" t="s">
        <v>474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3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3">
      <c r="A10" s="42">
        <v>4</v>
      </c>
      <c r="B10" s="42" t="s">
        <v>487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34" bestFit="1" customWidth="1"/>
    <col min="9" max="9" width="8.33203125" style="135" customWidth="1"/>
    <col min="10" max="10" width="11.33203125" style="134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496</v>
      </c>
      <c r="J3" s="107" t="s">
        <v>177</v>
      </c>
      <c r="K3" s="126">
        <f>G3+I3</f>
        <v>5496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3">
      <c r="A14" s="42">
        <v>8</v>
      </c>
      <c r="B14" s="42" t="s">
        <v>486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3">
      <c r="A15">
        <v>9</v>
      </c>
      <c r="B15" t="s">
        <v>563</v>
      </c>
      <c r="C15" t="s">
        <v>14</v>
      </c>
      <c r="D15" s="24">
        <v>46037</v>
      </c>
      <c r="E15">
        <v>1200</v>
      </c>
      <c r="F15">
        <v>12</v>
      </c>
      <c r="G15" s="134">
        <v>100</v>
      </c>
      <c r="H15" s="134">
        <v>24</v>
      </c>
      <c r="I15" s="134">
        <v>124</v>
      </c>
      <c r="J15" s="134">
        <v>1200</v>
      </c>
      <c r="K15" s="134">
        <v>288</v>
      </c>
      <c r="L15" s="134">
        <v>1488</v>
      </c>
    </row>
    <row r="16" spans="1:17" x14ac:dyDescent="0.3">
      <c r="I16" s="134"/>
    </row>
    <row r="17" spans="9:9" x14ac:dyDescent="0.3">
      <c r="I17" s="134"/>
    </row>
    <row r="21" spans="9:9" x14ac:dyDescent="0.3">
      <c r="I21" s="134"/>
    </row>
    <row r="22" spans="9:9" x14ac:dyDescent="0.3">
      <c r="I22" s="134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34" customWidth="1"/>
    <col min="6" max="6" width="9.33203125" bestFit="1" customWidth="1"/>
    <col min="7" max="7" width="9.88671875" style="134" bestFit="1" customWidth="1"/>
    <col min="8" max="8" width="8" style="134" bestFit="1" customWidth="1"/>
    <col min="9" max="9" width="9.88671875" style="135" bestFit="1" customWidth="1"/>
    <col min="10" max="10" width="13.6640625" style="134" bestFit="1" customWidth="1"/>
    <col min="11" max="11" width="11.33203125" style="134" bestFit="1" customWidth="1"/>
    <col min="12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162</v>
      </c>
      <c r="J3" s="107" t="s">
        <v>177</v>
      </c>
      <c r="K3" s="126">
        <f>G3+I3</f>
        <v>4012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3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3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3">
      <c r="A14" s="42">
        <v>8</v>
      </c>
      <c r="B14" s="36" t="s">
        <v>437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3">
      <c r="A15" s="42">
        <v>9</v>
      </c>
      <c r="B15" s="36" t="s">
        <v>479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3">
      <c r="A16" s="42">
        <v>10</v>
      </c>
      <c r="B16" s="36" t="s">
        <v>481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3">
      <c r="A17" s="42">
        <v>11</v>
      </c>
      <c r="B17" s="36" t="s">
        <v>500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3">
      <c r="A18">
        <v>12</v>
      </c>
      <c r="B18" s="10" t="s">
        <v>570</v>
      </c>
      <c r="C18" t="s">
        <v>403</v>
      </c>
      <c r="D18" s="24">
        <v>46050</v>
      </c>
      <c r="E18" s="134">
        <v>100</v>
      </c>
      <c r="F18">
        <v>1</v>
      </c>
      <c r="G18" s="134">
        <v>100</v>
      </c>
      <c r="H18" s="134">
        <v>2</v>
      </c>
      <c r="I18" s="134">
        <v>102</v>
      </c>
      <c r="J18" s="134">
        <v>100</v>
      </c>
      <c r="K18" s="134">
        <v>2</v>
      </c>
      <c r="L18" s="134">
        <v>102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34" bestFit="1" customWidth="1"/>
    <col min="8" max="8" width="7.88671875" style="134" bestFit="1" customWidth="1"/>
    <col min="9" max="9" width="9.109375" style="135" customWidth="1"/>
    <col min="10" max="10" width="8.44140625" style="134" bestFit="1" customWidth="1"/>
    <col min="11" max="12" width="11.33203125" style="134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3">
      <c r="A14" s="42">
        <v>8</v>
      </c>
      <c r="B14" s="36" t="s">
        <v>496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3">
      <c r="I16" s="134"/>
    </row>
    <row r="17" spans="9:9" x14ac:dyDescent="0.3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0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296.39999999999998</v>
      </c>
      <c r="J3" s="107" t="s">
        <v>177</v>
      </c>
      <c r="K3" s="126">
        <f>G3+I3</f>
        <v>3656.4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3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3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3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3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3">
      <c r="A14" s="42">
        <v>8</v>
      </c>
      <c r="B14" s="36" t="s">
        <v>485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3">
      <c r="A15" s="42">
        <v>9</v>
      </c>
      <c r="B15" s="36" t="s">
        <v>545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200</v>
      </c>
      <c r="O15" s="85">
        <f t="shared" ref="O15" si="4">E15-N15</f>
        <v>300</v>
      </c>
      <c r="P15" s="85">
        <f>SUMIFS(PAGOS!$H$3:$H$1048576,PAGOS!$A$3:$A$1048576,"&lt;&gt;INGRESO*",PAGOS!$A$3:$A$1048576,"&lt;&gt;EGRESO*",PAGOS!$D$3:$D$1048576,+MID('09'!B15,6,3)*1)</f>
        <v>20</v>
      </c>
      <c r="Q15" s="85">
        <f t="shared" ref="Q15" si="5">K15-P15</f>
        <v>30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04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750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>E8-N8</f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>K8-P8</f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>E9-N9</f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>K9-P9</f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>E10-N10</f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511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>E11-N11</f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9.88671875" style="135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1708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3">
      <c r="A11" s="42">
        <v>5</v>
      </c>
      <c r="B11" s="36" t="s">
        <v>529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99.99</v>
      </c>
      <c r="O11" s="85">
        <f>E11-N11</f>
        <v>100.01</v>
      </c>
      <c r="P11" s="85">
        <f>SUMIFS(PAGOS!$H$3:$H$1048576,PAGOS!$A$3:$A$1048576,"&lt;&gt;INGRESO*",PAGOS!$A$3:$A$1048576,"&lt;&gt;EGRESO*",PAGOS!$D$3:$D$1048576,+MID('11'!B11,6,3)*1)</f>
        <v>12</v>
      </c>
      <c r="Q11" s="85">
        <f>K11-P11</f>
        <v>12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34" customWidth="1"/>
    <col min="6" max="6" width="9.33203125" bestFit="1" customWidth="1"/>
    <col min="7" max="7" width="11.88671875" style="134" bestFit="1" customWidth="1"/>
    <col min="8" max="8" width="7.6640625" style="134" bestFit="1" customWidth="1"/>
    <col min="9" max="9" width="8.44140625" style="135" bestFit="1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6500</v>
      </c>
      <c r="H3" s="107" t="s">
        <v>176</v>
      </c>
      <c r="I3" s="125">
        <f>SUM($P$7:$P$1048576)</f>
        <v>468</v>
      </c>
      <c r="J3" s="107" t="s">
        <v>177</v>
      </c>
      <c r="K3" s="126">
        <f>G3+I3</f>
        <v>6968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3">
      <c r="A12" s="42">
        <v>6</v>
      </c>
      <c r="B12" s="36" t="s">
        <v>438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1100</v>
      </c>
      <c r="O12" s="85">
        <f t="shared" si="0"/>
        <v>0</v>
      </c>
      <c r="P12" s="85">
        <f>SUMIFS(PAGOS!$H$3:$H$1048576,PAGOS!$A$3:$A$1048576,"&lt;&gt;INGRESO*",PAGOS!$A$3:$A$1048576,"&lt;&gt;EGRESO*",PAGOS!$D$3:$D$1048576,+MID('12'!B12,6,3)*1)</f>
        <v>132</v>
      </c>
      <c r="Q12" s="85">
        <f t="shared" si="1"/>
        <v>88</v>
      </c>
    </row>
    <row r="13" spans="1:17" x14ac:dyDescent="0.3">
      <c r="A13" s="42">
        <v>7</v>
      </c>
      <c r="B13" s="36" t="s">
        <v>484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3">
      <c r="A14">
        <v>8</v>
      </c>
      <c r="B14" s="10" t="s">
        <v>593</v>
      </c>
      <c r="C14" t="s">
        <v>20</v>
      </c>
      <c r="D14" s="24">
        <v>46068</v>
      </c>
      <c r="E14" s="134">
        <v>1500</v>
      </c>
      <c r="F14">
        <v>12</v>
      </c>
      <c r="G14" s="134">
        <v>125</v>
      </c>
      <c r="H14" s="134">
        <v>27.5</v>
      </c>
      <c r="I14" s="134">
        <v>152.5</v>
      </c>
      <c r="J14" s="134">
        <v>1500</v>
      </c>
      <c r="K14" s="134">
        <v>330</v>
      </c>
      <c r="L14" s="134">
        <v>1830</v>
      </c>
    </row>
    <row r="15" spans="1:17" x14ac:dyDescent="0.3">
      <c r="A15">
        <v>9</v>
      </c>
      <c r="B15" s="10" t="s">
        <v>593</v>
      </c>
      <c r="C15" t="s">
        <v>20</v>
      </c>
      <c r="D15" s="24">
        <v>46068</v>
      </c>
      <c r="E15" s="134">
        <v>1500</v>
      </c>
      <c r="F15">
        <v>12</v>
      </c>
      <c r="G15" s="134">
        <v>125</v>
      </c>
      <c r="H15" s="134">
        <v>30</v>
      </c>
      <c r="I15" s="134">
        <v>155</v>
      </c>
      <c r="J15" s="134">
        <v>1500</v>
      </c>
      <c r="K15" s="134">
        <v>360</v>
      </c>
      <c r="L15" s="134">
        <v>1860</v>
      </c>
    </row>
    <row r="16" spans="1:17" x14ac:dyDescent="0.3">
      <c r="I16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0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367</v>
      </c>
      <c r="J3" s="107" t="s">
        <v>177</v>
      </c>
      <c r="K3" s="126">
        <f>G3+I3</f>
        <v>5987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3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3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3">
      <c r="A15" s="42">
        <v>9</v>
      </c>
      <c r="B15" s="36" t="s">
        <v>546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222.22</v>
      </c>
      <c r="O15" s="85">
        <f>E15-N15</f>
        <v>1777.78</v>
      </c>
      <c r="P15" s="85">
        <f>SUMIFS(PAGOS!$H$3:$H$1048576,PAGOS!$A$3:$A$1048576,"&lt;&gt;INGRESO*",PAGOS!$A$3:$A$1048576,"&lt;&gt;EGRESO*",PAGOS!$D$3:$D$1048576,+MID('14'!B15,6,3)*1)</f>
        <v>80</v>
      </c>
      <c r="Q15" s="85">
        <f>K15-P15</f>
        <v>640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34" customWidth="1"/>
    <col min="6" max="6" width="9.33203125" bestFit="1" customWidth="1"/>
    <col min="7" max="7" width="12" style="134" bestFit="1" customWidth="1"/>
    <col min="8" max="8" width="7.88671875" style="134" bestFit="1" customWidth="1"/>
    <col min="9" max="9" width="8.6640625" style="135" customWidth="1"/>
    <col min="10" max="10" width="13.6640625" style="134" bestFit="1" customWidth="1"/>
    <col min="11" max="12" width="11.109375" style="134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260</v>
      </c>
      <c r="J3" s="107" t="s">
        <v>177</v>
      </c>
      <c r="K3" s="126">
        <f>G3+I3</f>
        <v>2060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3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3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3">
      <c r="A11" s="42">
        <v>5</v>
      </c>
      <c r="B11" s="36" t="s">
        <v>433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600</v>
      </c>
      <c r="O11" s="85">
        <f>E11-N11</f>
        <v>100</v>
      </c>
      <c r="P11" s="85">
        <f>SUMIFS(PAGOS!$H$3:$H$1048576,PAGOS!$A$3:$A$1048576,"&lt;&gt;INGRESO*",PAGOS!$A$3:$A$1048576,"&lt;&gt;EGRESO*",PAGOS!$D$3:$D$1048576,+MID('15'!B11,6,3)*1)</f>
        <v>84</v>
      </c>
      <c r="Q11" s="85">
        <f>K11-P11</f>
        <v>14</v>
      </c>
    </row>
    <row r="15" spans="1:17" x14ac:dyDescent="0.3">
      <c r="I15" s="134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4"/>
  <sheetViews>
    <sheetView zoomScaleNormal="100" workbookViewId="0">
      <selection activeCell="H27" sqref="H27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34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8.33203125" style="135" bestFit="1" customWidth="1"/>
    <col min="10" max="10" width="9.88671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3290</v>
      </c>
      <c r="H3" s="107" t="s">
        <v>176</v>
      </c>
      <c r="I3" s="125">
        <f>SUM($P$7:$P$1048576)</f>
        <v>204.8</v>
      </c>
      <c r="J3" s="107" t="s">
        <v>177</v>
      </c>
      <c r="K3" s="126">
        <f>G3+I3</f>
        <v>3494.8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4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3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3">
      <c r="A17" s="42">
        <v>11</v>
      </c>
      <c r="B17" s="36" t="s">
        <v>482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3">
      <c r="A18" s="42">
        <v>12</v>
      </c>
      <c r="B18" s="36" t="s">
        <v>489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3">
      <c r="A19" s="42">
        <v>13</v>
      </c>
      <c r="B19" s="36" t="s">
        <v>505</v>
      </c>
      <c r="C19" s="42" t="s">
        <v>504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3">
      <c r="A20" s="42">
        <v>14</v>
      </c>
      <c r="B20" s="36" t="s">
        <v>519</v>
      </c>
      <c r="C20" s="42" t="s">
        <v>518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0</v>
      </c>
      <c r="O20" s="85">
        <f t="shared" ref="O20" si="8">E20-N20</f>
        <v>200</v>
      </c>
      <c r="P20" s="85">
        <f>SUMIFS(PAGOS!$H$3:$H$1048576,PAGOS!$A$3:$A$1048576,"&lt;&gt;INGRESO*",PAGOS!$A$3:$A$1048576,"&lt;&gt;EGRESO*",PAGOS!$D$3:$D$1048576,+MID('16'!B20,6,3)*1)</f>
        <v>0</v>
      </c>
      <c r="Q20" s="85">
        <f t="shared" ref="Q20" si="9">K20-P20</f>
        <v>16</v>
      </c>
    </row>
    <row r="21" spans="1:17" x14ac:dyDescent="0.3">
      <c r="A21" s="42">
        <v>15</v>
      </c>
      <c r="B21" s="36" t="s">
        <v>554</v>
      </c>
      <c r="C21" s="42" t="s">
        <v>518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100</v>
      </c>
      <c r="O21" s="85">
        <f t="shared" ref="O21" si="10">E21-N21</f>
        <v>200</v>
      </c>
      <c r="P21" s="85">
        <f>SUMIFS(PAGOS!$H$3:$H$1048576,PAGOS!$A$3:$A$1048576,"&lt;&gt;INGRESO*",PAGOS!$A$3:$A$1048576,"&lt;&gt;EGRESO*",PAGOS!$D$3:$D$1048576,+MID('16'!B21,6,3)*1)</f>
        <v>6</v>
      </c>
      <c r="Q21" s="85">
        <f t="shared" ref="Q21" si="11">K21-P21</f>
        <v>12</v>
      </c>
    </row>
    <row r="22" spans="1:17" x14ac:dyDescent="0.3">
      <c r="A22" s="42">
        <v>16</v>
      </c>
      <c r="B22" s="36" t="s">
        <v>565</v>
      </c>
      <c r="C22" s="42" t="s">
        <v>518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40</v>
      </c>
      <c r="O22" s="85">
        <f t="shared" ref="O22" si="12">E22-N22</f>
        <v>40</v>
      </c>
      <c r="P22" s="85">
        <f>SUMIFS(PAGOS!$H$3:$H$1048576,PAGOS!$A$3:$A$1048576,"&lt;&gt;INGRESO*",PAGOS!$A$3:$A$1048576,"&lt;&gt;EGRESO*",PAGOS!$D$3:$D$1048576,+MID('16'!B22,6,3)*1)</f>
        <v>1.6</v>
      </c>
      <c r="Q22" s="85">
        <f t="shared" ref="Q22" si="13">K22-P22</f>
        <v>1.6</v>
      </c>
    </row>
    <row r="23" spans="1:17" x14ac:dyDescent="0.3">
      <c r="A23">
        <v>17</v>
      </c>
      <c r="B23" s="10" t="s">
        <v>583</v>
      </c>
      <c r="C23" t="s">
        <v>419</v>
      </c>
      <c r="D23" s="24">
        <v>46065</v>
      </c>
      <c r="E23" s="134">
        <v>100</v>
      </c>
      <c r="F23">
        <v>1</v>
      </c>
      <c r="G23" s="134">
        <v>100</v>
      </c>
      <c r="H23" s="134">
        <v>2</v>
      </c>
      <c r="I23" s="135">
        <v>102</v>
      </c>
      <c r="J23" s="134">
        <v>100</v>
      </c>
      <c r="K23" s="134">
        <v>2</v>
      </c>
      <c r="L23" s="134">
        <v>102</v>
      </c>
    </row>
    <row r="24" spans="1:17" x14ac:dyDescent="0.3">
      <c r="A24">
        <v>18</v>
      </c>
      <c r="B24" s="10" t="s">
        <v>586</v>
      </c>
      <c r="C24" t="s">
        <v>585</v>
      </c>
      <c r="D24" s="24">
        <v>46065</v>
      </c>
      <c r="E24" s="134">
        <v>200</v>
      </c>
      <c r="F24">
        <v>2</v>
      </c>
      <c r="G24" s="134">
        <v>100</v>
      </c>
      <c r="H24" s="134">
        <v>4</v>
      </c>
      <c r="I24" s="135">
        <v>104</v>
      </c>
      <c r="J24" s="134">
        <v>200</v>
      </c>
      <c r="K24" s="134">
        <v>8</v>
      </c>
      <c r="L24" s="134">
        <v>208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34" customWidth="1"/>
    <col min="6" max="6" width="9.33203125" bestFit="1" customWidth="1"/>
    <col min="7" max="7" width="10.109375" style="134" bestFit="1" customWidth="1"/>
    <col min="8" max="8" width="7.88671875" style="134" bestFit="1" customWidth="1"/>
    <col min="9" max="9" width="8.33203125" style="135" customWidth="1"/>
    <col min="10" max="10" width="13.6640625" style="134" bestFit="1" customWidth="1"/>
    <col min="11" max="12" width="11.109375" style="134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4780</v>
      </c>
      <c r="H3" s="107" t="s">
        <v>176</v>
      </c>
      <c r="I3" s="125">
        <f>SUM($P$7:$P$1048576)</f>
        <v>417.6</v>
      </c>
      <c r="J3" s="107" t="s">
        <v>177</v>
      </c>
      <c r="K3" s="126">
        <f>G3+I3</f>
        <v>5197.6000000000004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3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3">
      <c r="A11" s="42">
        <v>5</v>
      </c>
      <c r="B11" s="36" t="s">
        <v>431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600</v>
      </c>
      <c r="O11" s="85">
        <f t="shared" si="0"/>
        <v>600</v>
      </c>
      <c r="P11" s="85">
        <f>SUMIFS(PAGOS!$H$3:$H$1048576,PAGOS!$A$3:$A$1048576,"&lt;&gt;INGRESO*",PAGOS!$A$3:$A$1048576,"&lt;&gt;EGRESO*",PAGOS!$D$3:$D$1048576,+MID('06'!B11,6,3)*1)</f>
        <v>144</v>
      </c>
      <c r="Q11" s="85">
        <f t="shared" si="1"/>
        <v>144</v>
      </c>
    </row>
    <row r="12" spans="1:17" x14ac:dyDescent="0.3">
      <c r="A12" s="42">
        <v>6</v>
      </c>
      <c r="B12" s="36" t="s">
        <v>551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300</v>
      </c>
      <c r="O12" s="85">
        <f t="shared" si="0"/>
        <v>0</v>
      </c>
      <c r="P12" s="85">
        <f>SUMIFS(PAGOS!$H$3:$H$1048576,PAGOS!$A$3:$A$1048576,"&lt;&gt;INGRESO*",PAGOS!$A$3:$A$1048576,"&lt;&gt;EGRESO*",PAGOS!$D$3:$D$1048576,+MID('06'!B12,6,3)*1)</f>
        <v>12</v>
      </c>
      <c r="Q12" s="85">
        <f t="shared" si="1"/>
        <v>24</v>
      </c>
    </row>
    <row r="13" spans="1:17" x14ac:dyDescent="0.3">
      <c r="A13">
        <v>7</v>
      </c>
      <c r="B13" s="10" t="s">
        <v>598</v>
      </c>
      <c r="C13" t="s">
        <v>24</v>
      </c>
      <c r="D13" s="24">
        <v>46068</v>
      </c>
      <c r="E13" s="134">
        <v>600</v>
      </c>
      <c r="F13">
        <v>10</v>
      </c>
      <c r="G13" s="134">
        <v>60</v>
      </c>
      <c r="H13" s="134">
        <v>11</v>
      </c>
      <c r="I13" s="134">
        <v>71</v>
      </c>
      <c r="J13" s="134">
        <v>600</v>
      </c>
      <c r="K13" s="134">
        <v>110</v>
      </c>
      <c r="L13" s="134">
        <v>710</v>
      </c>
    </row>
    <row r="14" spans="1:17" x14ac:dyDescent="0.3">
      <c r="A14">
        <v>8</v>
      </c>
      <c r="B14" s="10" t="s">
        <v>598</v>
      </c>
      <c r="C14" t="s">
        <v>24</v>
      </c>
      <c r="D14" s="24">
        <v>46068</v>
      </c>
      <c r="E14" s="134">
        <v>600</v>
      </c>
      <c r="F14">
        <v>10</v>
      </c>
      <c r="G14" s="134">
        <v>60</v>
      </c>
      <c r="H14" s="134">
        <v>12</v>
      </c>
      <c r="I14" s="134">
        <v>72</v>
      </c>
      <c r="J14" s="134">
        <v>600</v>
      </c>
      <c r="K14" s="134">
        <v>120</v>
      </c>
      <c r="L14" s="134">
        <v>720</v>
      </c>
    </row>
    <row r="16" spans="1:17" x14ac:dyDescent="0.3">
      <c r="I16" s="134"/>
    </row>
    <row r="17" spans="9:9" x14ac:dyDescent="0.3">
      <c r="I17" s="134"/>
    </row>
    <row r="27" spans="9:9" x14ac:dyDescent="0.3">
      <c r="I27" s="134"/>
    </row>
    <row r="28" spans="9:9" x14ac:dyDescent="0.3">
      <c r="I28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12E6C9B4-C406-4DBA-BDA9-CB28F7BA0F27}">
  <ds:schemaRefs/>
</ds:datastoreItem>
</file>

<file path=customXml/itemProps2.xml><?xml version="1.0" encoding="utf-8"?>
<ds:datastoreItem xmlns:ds="http://schemas.openxmlformats.org/officeDocument/2006/customXml" ds:itemID="{EA8ECFC1-1041-46A5-AC72-47EFFDA40917}">
  <ds:schemaRefs/>
</ds:datastoreItem>
</file>

<file path=customXml/itemProps3.xml><?xml version="1.0" encoding="utf-8"?>
<ds:datastoreItem xmlns:ds="http://schemas.openxmlformats.org/officeDocument/2006/customXml" ds:itemID="{1EC8139C-0445-42B8-83DE-6C9E5DF257A4}">
  <ds:schemaRefs/>
</ds:datastoreItem>
</file>

<file path=customXml/itemProps4.xml><?xml version="1.0" encoding="utf-8"?>
<ds:datastoreItem xmlns:ds="http://schemas.openxmlformats.org/officeDocument/2006/customXml" ds:itemID="{F4B64C65-FDE9-48C7-BFC1-1F5E0CA796BC}">
  <ds:schemaRefs/>
</ds:datastoreItem>
</file>

<file path=customXml/itemProps5.xml><?xml version="1.0" encoding="utf-8"?>
<ds:datastoreItem xmlns:ds="http://schemas.openxmlformats.org/officeDocument/2006/customXml" ds:itemID="{24EFC8E0-F5AA-4930-AD6C-411769E6EED5}">
  <ds:schemaRefs/>
</ds:datastoreItem>
</file>

<file path=customXml/itemProps6.xml><?xml version="1.0" encoding="utf-8"?>
<ds:datastoreItem xmlns:ds="http://schemas.openxmlformats.org/officeDocument/2006/customXml" ds:itemID="{504DB1F8-1600-4022-BDB4-8099180D3EF9}">
  <ds:schemaRefs/>
</ds:datastoreItem>
</file>

<file path=customXml/itemProps7.xml><?xml version="1.0" encoding="utf-8"?>
<ds:datastoreItem xmlns:ds="http://schemas.openxmlformats.org/officeDocument/2006/customXml" ds:itemID="{970D74BA-31C1-4589-8419-C43A52CE3BC7}">
  <ds:schemaRefs/>
</ds:datastoreItem>
</file>

<file path=customXml/itemProps8.xml><?xml version="1.0" encoding="utf-8"?>
<ds:datastoreItem xmlns:ds="http://schemas.openxmlformats.org/officeDocument/2006/customXml" ds:itemID="{EAAAD0B9-D380-40DE-B138-5E3E3F103374}">
  <ds:schemaRefs/>
</ds:datastoreItem>
</file>

<file path=customXml/itemProps9.xml><?xml version="1.0" encoding="utf-8"?>
<ds:datastoreItem xmlns:ds="http://schemas.openxmlformats.org/officeDocument/2006/customXml" ds:itemID="{A28830D5-EA88-4415-8641-5FA92227B1CF}">
  <ds:schemaRefs/>
</ds:datastoreItem>
</file>

<file path=customXml/itemProps10.xml><?xml version="1.0" encoding="utf-8"?>
<ds:datastoreItem xmlns:ds="http://schemas.openxmlformats.org/officeDocument/2006/customXml" ds:itemID="{534F9A1D-BFE5-494F-A922-7C62EFB068ED}">
  <ds:schemaRefs/>
</ds:datastoreItem>
</file>

<file path=customXml/itemProps11.xml><?xml version="1.0" encoding="utf-8"?>
<ds:datastoreItem xmlns:ds="http://schemas.openxmlformats.org/officeDocument/2006/customXml" ds:itemID="{340873D7-D046-4561-83BB-0AF814B7A895}">
  <ds:schemaRefs/>
</ds:datastoreItem>
</file>

<file path=customXml/itemProps12.xml><?xml version="1.0" encoding="utf-8"?>
<ds:datastoreItem xmlns:ds="http://schemas.openxmlformats.org/officeDocument/2006/customXml" ds:itemID="{6FACA953-6097-4604-A6ED-E95603AC46F9}">
  <ds:schemaRefs/>
</ds:datastoreItem>
</file>

<file path=customXml/itemProps13.xml><?xml version="1.0" encoding="utf-8"?>
<ds:datastoreItem xmlns:ds="http://schemas.openxmlformats.org/officeDocument/2006/customXml" ds:itemID="{4794A331-D7C0-48C9-A64A-2F708E40918C}">
  <ds:schemaRefs/>
</ds:datastoreItem>
</file>

<file path=customXml/itemProps14.xml><?xml version="1.0" encoding="utf-8"?>
<ds:datastoreItem xmlns:ds="http://schemas.openxmlformats.org/officeDocument/2006/customXml" ds:itemID="{56977713-5519-4DDE-A98E-ED694EEEE002}">
  <ds:schemaRefs/>
</ds:datastoreItem>
</file>

<file path=customXml/itemProps15.xml><?xml version="1.0" encoding="utf-8"?>
<ds:datastoreItem xmlns:ds="http://schemas.openxmlformats.org/officeDocument/2006/customXml" ds:itemID="{0AF9AE0E-3BD4-4E99-AEF5-94B0341FFF37}">
  <ds:schemaRefs/>
</ds:datastoreItem>
</file>

<file path=customXml/itemProps16.xml><?xml version="1.0" encoding="utf-8"?>
<ds:datastoreItem xmlns:ds="http://schemas.openxmlformats.org/officeDocument/2006/customXml" ds:itemID="{B41D8EFD-3A32-4151-9111-9D1B3D59D808}">
  <ds:schemaRefs/>
</ds:datastoreItem>
</file>

<file path=customXml/itemProps17.xml><?xml version="1.0" encoding="utf-8"?>
<ds:datastoreItem xmlns:ds="http://schemas.openxmlformats.org/officeDocument/2006/customXml" ds:itemID="{955A7C4F-825D-4FE6-9AD2-D409438C3D5D}">
  <ds:schemaRefs/>
</ds:datastoreItem>
</file>

<file path=customXml/itemProps18.xml><?xml version="1.0" encoding="utf-8"?>
<ds:datastoreItem xmlns:ds="http://schemas.openxmlformats.org/officeDocument/2006/customXml" ds:itemID="{CCC2BFEA-1C63-45CB-998F-867C60539D8E}">
  <ds:schemaRefs/>
</ds:datastoreItem>
</file>

<file path=customXml/itemProps19.xml><?xml version="1.0" encoding="utf-8"?>
<ds:datastoreItem xmlns:ds="http://schemas.openxmlformats.org/officeDocument/2006/customXml" ds:itemID="{97E1DBCD-AC0D-458A-8D28-BA2F02059B64}">
  <ds:schemaRefs/>
</ds:datastoreItem>
</file>

<file path=customXml/itemProps20.xml><?xml version="1.0" encoding="utf-8"?>
<ds:datastoreItem xmlns:ds="http://schemas.openxmlformats.org/officeDocument/2006/customXml" ds:itemID="{2F104506-0E2E-4D3E-B344-CE10980C0B1D}">
  <ds:schemaRefs/>
</ds:datastoreItem>
</file>

<file path=customXml/itemProps21.xml><?xml version="1.0" encoding="utf-8"?>
<ds:datastoreItem xmlns:ds="http://schemas.openxmlformats.org/officeDocument/2006/customXml" ds:itemID="{54414082-E515-4251-B822-C9A98D18339A}">
  <ds:schemaRefs/>
</ds:datastoreItem>
</file>

<file path=customXml/itemProps22.xml><?xml version="1.0" encoding="utf-8"?>
<ds:datastoreItem xmlns:ds="http://schemas.openxmlformats.org/officeDocument/2006/customXml" ds:itemID="{A9F909EB-F002-45AB-894E-17267888885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2026-02-16T02:08:12Z</cp:lastPrinted>
  <dcterms:created xsi:type="dcterms:W3CDTF">2023-09-09T22:17:43Z</dcterms:created>
  <dcterms:modified xsi:type="dcterms:W3CDTF">2026-02-16T02:22:47Z</dcterms:modified>
</cp:coreProperties>
</file>