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7AF9095D-E46D-4A6B-82AA-B7295465AF0F}" xr6:coauthVersionLast="47" xr6:coauthVersionMax="47" xr10:uidLastSave="{00000000-0000-0000-0000-000000000000}"/>
  <bookViews>
    <workbookView xWindow="-108" yWindow="-108" windowWidth="23256" windowHeight="14616" tabRatio="863" firstSheet="2" activeTab="7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PAGOS!$A$2:$K$413</definedName>
    <definedName name="_xlnm._FilterDatabase" localSheetId="3" hidden="1">PRESTAMOS!$A$2:$K$111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42" l="1"/>
  <c r="O10" i="42" s="1"/>
  <c r="P10" i="42"/>
  <c r="Q10" i="42" s="1"/>
  <c r="N21" i="15"/>
  <c r="O21" i="15" s="1"/>
  <c r="P21" i="15"/>
  <c r="Q21" i="15" s="1"/>
  <c r="N15" i="13"/>
  <c r="O15" i="13"/>
  <c r="P15" i="13"/>
  <c r="Q15" i="13" s="1"/>
  <c r="N15" i="9"/>
  <c r="O15" i="9" s="1"/>
  <c r="P15" i="9"/>
  <c r="Q15" i="9"/>
  <c r="N12" i="16"/>
  <c r="O12" i="16" s="1"/>
  <c r="P12" i="16"/>
  <c r="Q12" i="16"/>
  <c r="H111" i="3"/>
  <c r="I111" i="3" s="1"/>
  <c r="K111" i="3"/>
  <c r="L111" i="3"/>
  <c r="E6" i="68"/>
  <c r="E6" i="67"/>
  <c r="H110" i="3" l="1"/>
  <c r="I110" i="3" s="1"/>
  <c r="K110" i="3"/>
  <c r="L110" i="3"/>
  <c r="H109" i="3"/>
  <c r="I109" i="3" s="1"/>
  <c r="K109" i="3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98" i="3" l="1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E26" i="22" s="1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<sst xmlns="http://schemas.openxmlformats.org/spreadsheetml/2006/main" count="4743" uniqueCount="566">
  <si>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</si>
  <si>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</si>
  <si>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</si>
  <si>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</si>
  <si>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</si>
  <si>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</si>
  <si>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</si>
  <si>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</si>
  <si>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</si>
  <si>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</si>
  <si>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</si>
  <si>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</si>
  <si>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</si>
  <si>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</si>
  <si>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</si>
  <si>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</si>
  <si>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</si>
  <si>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</si>
  <si>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</si>
  <si>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</si>
  <si>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</si>
  <si>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</si>
  <si>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</si>
  <si>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</si>
  <si>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</si>
  <si>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</si>
  <si>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</si>
  <si>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</si>
  <si>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</si>
  <si>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</si>
  <si>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</si>
  <si>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</si>
  <si>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</si>
  <si>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</si>
  <si>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</si>
  <si>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</si>
  <si>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</si>
  <si>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</si>
  <si>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</si>
  <si>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</si>
  <si>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</si>
  <si>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</si>
  <si>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</si>
  <si>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</si>
  <si>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</si>
  <si>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</si>
  <si>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</si>
  <si>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</si>
  <si>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</si>
  <si>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</si>
  <si>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</si>
  <si>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</si>
  <si>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</si>
  <si>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</si>
  <si>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</si>
  <si>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</si>
  <si>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</si>
  <si>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</si>
  <si>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</si>
  <si>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</si>
  <si>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</si>
  <si>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</si>
  <si>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</si>
  <si>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</si>
  <si>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</si>
  <si>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</si>
  <si>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</si>
  <si>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</si>
  <si>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</si>
  <si>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</si>
  <si>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</si>
  <si>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</si>
  <si>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</si>
  <si>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</si>
  <si>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</si>
  <si>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</si>
  <si>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</si>
  <si>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</si>
  <si>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</si>
  <si>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</si>
  <si>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</si>
  <si>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</si>
  <si>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</si>
  <si>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</si>
  <si>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</si>
  <si>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</si>
  <si>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</si>
  <si>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</si>
  <si>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</si>
  <si>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</si>
  <si>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</si>
  <si>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</si>
  <si>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</si>
  <si>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</si>
  <si>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</si>
  <si>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</si>
  <si>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</si>
  <si>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</si>
  <si>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</si>
  <si>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</si>
  <si>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</si>
  <si>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</si>
  <si>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</si>
  <si>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</si>
  <si>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</si>
  <si>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</si>
  <si>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</si>
  <si>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</si>
  <si>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</si>
  <si>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</si>
  <si>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</si>
  <si>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</si>
  <si>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</si>
  <si>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</si>
  <si>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</si>
  <si>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</si>
  <si>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</si>
  <si>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</si>
  <si>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</si>
  <si>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</si>
  <si>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</si>
  <si>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</si>
  <si>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</si>
  <si>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</si>
  <si>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</si>
  <si>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</si>
  <si>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</si>
  <si>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</si>
  <si>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</si>
  <si>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</si>
  <si>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</si>
  <si>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</si>
  <si>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</si>
  <si>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</si>
  <si>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</si>
  <si>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</si>
  <si>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</si>
  <si>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</si>
  <si>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</si>
  <si>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</si>
  <si>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</si>
  <si>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</si>
  <si>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</si>
  <si>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</si>
  <si>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</si>
  <si>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</si>
  <si>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</si>
  <si>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</si>
  <si>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</si>
  <si>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</si>
  <si>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</si>
  <si>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</si>
  <si>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</si>
  <si>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</si>
  <si>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</si>
  <si>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</si>
  <si>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</si>
  <si>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</si>
  <si>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</si>
  <si>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</si>
  <si>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</si>
  <si>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</si>
  <si>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</si>
  <si>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</si>
  <si>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</si>
  <si>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</si>
  <si>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</si>
  <si>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</si>
  <si>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</si>
  <si>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</si>
  <si>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</si>
  <si>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</si>
  <si>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</si>
  <si>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</si>
  <si>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</si>
  <si>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</si>
  <si>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</si>
  <si>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</si>
  <si>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</si>
  <si>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</si>
  <si>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</si>
  <si>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</si>
  <si>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</si>
  <si>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</si>
  <si>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</si>
  <si>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</si>
  <si>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</si>
  <si>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</si>
  <si>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</si>
  <si>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</si>
  <si>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</si>
  <si>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</si>
  <si>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</si>
  <si>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</si>
  <si>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</si>
  <si>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</si>
  <si>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</si>
  <si>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</si>
  <si>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</si>
  <si>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</si>
  <si>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</si>
  <si>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</si>
  <si>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</si>
  <si>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</si>
  <si>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</si>
  <si>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</si>
  <si>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</si>
  <si>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</si>
  <si>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</si>
  <si>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</si>
  <si>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</si>
  <si>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</si>
  <si>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</si>
  <si>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</si>
  <si>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</si>
  <si>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</si>
  <si>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</si>
  <si>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</si>
  <si>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</si>
  <si>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</si>
  <si>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</si>
  <si>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</si>
  <si>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</si>
  <si>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</si>
  <si>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</si>
  <si>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</si>
  <si>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</si>
  <si>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</si>
  <si>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</si>
  <si>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</si>
  <si>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</si>
  <si>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</si>
  <si>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</si>
  <si>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</si>
  <si>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</si>
  <si>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</si>
  <si>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</si>
  <si>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</si>
  <si>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</si>
  <si>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</si>
  <si>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</si>
  <si>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</si>
  <si>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</si>
  <si>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</si>
  <si>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</si>
  <si>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</si>
  <si>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</si>
  <si>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</si>
  <si>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</si>
  <si>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</si>
  <si>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</si>
  <si>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</si>
  <si>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</si>
  <si>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</si>
  <si>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</si>
  <si>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</si>
  <si>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</si>
  <si>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</si>
  <si>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</si>
  <si>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</si>
  <si>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</si>
  <si>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</si>
  <si>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</si>
  <si>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</si>
  <si>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</si>
  <si>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</si>
  <si>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</si>
  <si>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</si>
  <si>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</si>
  <si>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</si>
  <si>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</si>
  <si>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</si>
  <si>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</si>
  <si>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</si>
  <si>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</si>
  <si>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</si>
  <si>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</si>
  <si>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</si>
  <si>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</si>
  <si>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</si>
  <si>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</si>
  <si>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</si>
  <si>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</si>
  <si>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</si>
  <si>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</si>
  <si>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</si>
  <si>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</si>
  <si>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</si>
  <si>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</si>
  <si>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</si>
  <si>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</si>
  <si>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</si>
  <si>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</si>
  <si>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</si>
  <si>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</si>
  <si>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</si>
  <si>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</si>
  <si>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</si>
  <si>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</si>
  <si>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</si>
  <si>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</si>
  <si>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</si>
  <si>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</si>
  <si>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</si>
  <si>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</si>
  <si>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</si>
  <si>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</si>
  <si>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</si>
  <si>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</si>
  <si>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</si>
  <si>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</si>
  <si>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</si>
  <si>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</si>
  <si>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</si>
  <si>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</si>
  <si>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</si>
  <si>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</si>
  <si>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</si>
  <si>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</si>
  <si>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</si>
  <si>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</si>
  <si>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</si>
  <si>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</si>
  <si>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</si>
  <si>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</si>
  <si>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</si>
  <si>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</si>
  <si>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</si>
  <si>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</si>
  <si>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</si>
  <si>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</si>
  <si>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</si>
  <si>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</si>
  <si>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</si>
  <si>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</si>
  <si>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</si>
  <si>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</si>
  <si>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</si>
  <si>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</si>
  <si>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</si>
  <si>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</si>
  <si>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</si>
  <si>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</si>
  <si>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</si>
  <si>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</si>
  <si>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</si>
  <si>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</si>
  <si>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</si>
  <si>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</si>
  <si>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</si>
  <si>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</si>
  <si>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</si>
  <si>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</si>
  <si>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</si>
  <si>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</si>
  <si>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</si>
  <si>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</si>
  <si>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</si>
  <si>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</si>
  <si>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</si>
  <si>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</si>
  <si>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</si>
  <si>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</si>
  <si>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</si>
  <si>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</si>
  <si>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</si>
  <si>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</si>
  <si>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</si>
  <si>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</si>
  <si>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</si>
  <si>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</si>
  <si>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</si>
  <si>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</si>
  <si>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</si>
  <si>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</si>
  <si>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</si>
  <si>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</si>
  <si>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</si>
  <si>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</si>
  <si>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</si>
  <si>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</si>
  <si>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</si>
  <si>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</si>
  <si>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</si>
  <si>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</si>
  <si>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</si>
  <si>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</si>
  <si>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</si>
  <si>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</si>
  <si>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</si>
  <si>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</si>
  <si>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</si>
  <si>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</si>
  <si>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</si>
  <si>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</si>
  <si>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</si>
  <si>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</si>
  <si>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</si>
  <si>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</si>
  <si>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</si>
  <si>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</si>
  <si>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</si>
  <si>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</si>
  <si>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</si>
  <si>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</si>
  <si>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</si>
  <si>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</si>
  <si>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</si>
  <si>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</si>
  <si>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</si>
  <si>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</si>
  <si>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</si>
  <si>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</si>
  <si>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</si>
  <si>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</si>
  <si>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</si>
  <si>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</si>
  <si>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</si>
  <si>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</si>
  <si>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</si>
  <si>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</si>
  <si>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</si>
  <si>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</si>
  <si>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</si>
  <si>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</si>
  <si>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</si>
  <si>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</si>
  <si>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</si>
  <si>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</si>
  <si>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</si>
  <si>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</si>
  <si>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</si>
  <si>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</si>
  <si>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</si>
  <si>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</si>
  <si>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</si>
  <si>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</si>
  <si>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</si>
  <si>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</si>
  <si>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</si>
  <si>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</si>
  <si>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</si>
  <si>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</si>
  <si>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</si>
  <si>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</si>
  <si>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</si>
  <si>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</si>
  <si>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</si>
  <si>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</si>
  <si>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</si>
  <si>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</si>
  <si>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</si>
  <si>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</si>
  <si>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</si>
  <si>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</si>
  <si>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</si>
  <si>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</si>
  <si>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</si>
  <si>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</si>
  <si>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</si>
  <si>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</si>
  <si>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</si>
  <si>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</si>
  <si>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</si>
  <si>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</si>
  <si>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</si>
  <si>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</si>
  <si>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</si>
  <si>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</si>
  <si>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</si>
  <si>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</si>
  <si>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</si>
  <si>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</si>
  <si>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</si>
  <si>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</si>
  <si>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</si>
  <si>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</si>
  <si>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</si>
  <si>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</si>
  <si>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</si>
  <si>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</si>
  <si>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</si>
  <si>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</si>
  <si>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</si>
  <si>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</si>
  <si>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</si>
  <si>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</si>
  <si>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</si>
  <si>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</si>
  <si>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</si>
  <si>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</si>
  <si>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</si>
  <si>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</si>
  <si>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</si>
  <si>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</si>
  <si>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</si>
  <si>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</si>
  <si>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</si>
  <si>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</si>
  <si>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</si>
  <si>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</si>
  <si>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</si>
  <si>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</si>
  <si>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</si>
  <si>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</si>
  <si>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</si>
  <si>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</si>
  <si>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</si>
  <si>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</si>
  <si>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</si>
  <si>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</si>
  <si>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</si>
  <si>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</si>
  <si>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</si>
  <si>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</si>
  <si>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</si>
  <si>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</si>
  <si>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</si>
  <si>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</si>
  <si>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</si>
  <si>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</si>
  <si>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</si>
  <si>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</si>
  <si>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</si>
  <si>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</si>
  <si>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</si>
  <si>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</si>
  <si>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</si>
  <si>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</si>
  <si>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</si>
  <si>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</si>
  <si>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</si>
  <si>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</si>
  <si>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</si>
  <si>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</si>
  <si>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</si>
  <si>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</si>
  <si>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</si>
  <si>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</si>
  <si>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</si>
  <si>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</si>
  <si>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</si>
  <si>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</si>
  <si>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</si>
  <si>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</si>
  <si>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</si>
  <si>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</si>
  <si>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</si>
  <si>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</si>
  <si>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</si>
  <si>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</si>
  <si>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</si>
  <si>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</si>
  <si>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</si>
  <si>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</si>
  <si>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</si>
  <si>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</si>
  <si>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</si>
  <si>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</si>
  <si>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</si>
  <si>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</si>
  <si>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</si>
  <si>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</si>
  <si>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</si>
  <si>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AMORTIZACION FAMILIAR - prueba borrar</t>
  </si>
  <si>
    <t>DINERO EN CAJA AL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</si>
</sst>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5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4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50" xfId="0" applyBorder="1"/>
    <xf numFmtId="165" fontId="0" fillId="0" borderId="50" xfId="0" applyNumberFormat="1" applyBorder="1"/>
    <xf numFmtId="165" fontId="28" fillId="0" borderId="50" xfId="0" applyNumberFormat="1" applyFont="1" applyBorder="1"/>
    <xf numFmtId="165" fontId="1" fillId="0" borderId="50" xfId="0" applyNumberFormat="1" applyFont="1" applyBorder="1"/>
    <xf numFmtId="165" fontId="25" fillId="0" borderId="50" xfId="2" applyNumberFormat="1" applyFont="1" applyFill="1" applyBorder="1" applyProtection="1"/>
    <xf numFmtId="168" fontId="0" fillId="0" borderId="50" xfId="0" applyNumberFormat="1" applyBorder="1"/>
    <xf numFmtId="165" fontId="13" fillId="0" borderId="50" xfId="0" applyNumberFormat="1" applyFont="1" applyBorder="1"/>
    <xf numFmtId="165" fontId="27" fillId="0" borderId="50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0" fillId="0" borderId="0" xfId="0" pivotButton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13.94630891204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68" totalsRowShown="0" headerRowDxfId="96" headerRowBorderDxfId="95" tableBorderDxfId="94" totalsRowBorderDxfId="93">
  <autoFilter ref="F4:K568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1" totalsRowShown="0" headerRowDxfId="83" dataDxfId="82" tableBorderDxfId="81">
  <autoFilter ref="A2:L111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13" totalsRowShown="0" headerRowDxfId="68" dataDxfId="67" tableBorderDxfId="66">
  <autoFilter ref="A2:L413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2" totalsRowShown="0" headerRowDxfId="53" headerRowBorderDxfId="52" tableBorderDxfId="51" totalsRowBorderDxfId="50">
  <autoFilter ref="A1:D42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/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2">
        <v>1</v>
      </c>
      <c r="B3" s="45" t="s">
        <v>70</v>
      </c>
    </row>
    <row r="4" spans="1:2" x14ac:dyDescent="0.3">
      <c r="A4" s="202">
        <v>2</v>
      </c>
      <c r="B4" s="45" t="s">
        <v>71</v>
      </c>
    </row>
    <row r="5" spans="1:2" x14ac:dyDescent="0.3">
      <c r="A5" s="202">
        <v>3</v>
      </c>
      <c r="B5" s="45" t="s">
        <v>13</v>
      </c>
    </row>
    <row r="6" spans="1:2" x14ac:dyDescent="0.3">
      <c r="A6" s="202">
        <v>4</v>
      </c>
      <c r="B6" s="45" t="s">
        <v>12</v>
      </c>
    </row>
    <row r="7" spans="1:2" x14ac:dyDescent="0.3">
      <c r="A7" s="202">
        <v>5</v>
      </c>
      <c r="B7" s="45" t="s">
        <v>14</v>
      </c>
    </row>
    <row r="8" spans="1:2" x14ac:dyDescent="0.3">
      <c r="A8" s="202">
        <v>6</v>
      </c>
      <c r="B8" s="45" t="s">
        <v>24</v>
      </c>
    </row>
    <row r="9" spans="1:2" x14ac:dyDescent="0.3">
      <c r="A9" s="202">
        <v>7</v>
      </c>
      <c r="B9" s="45" t="s">
        <v>408</v>
      </c>
    </row>
    <row r="10" spans="1:2" x14ac:dyDescent="0.3">
      <c r="A10" s="202">
        <v>8</v>
      </c>
      <c r="B10" s="45" t="s">
        <v>409</v>
      </c>
    </row>
    <row r="11" spans="1:2" x14ac:dyDescent="0.3">
      <c r="A11" s="202">
        <v>9</v>
      </c>
      <c r="B11" s="45" t="s">
        <v>17</v>
      </c>
    </row>
    <row r="12" spans="1:2" x14ac:dyDescent="0.3">
      <c r="A12" s="202">
        <v>10</v>
      </c>
      <c r="B12" s="45" t="s">
        <v>18</v>
      </c>
    </row>
    <row r="13" spans="1:2" x14ac:dyDescent="0.3">
      <c r="A13" s="202">
        <v>11</v>
      </c>
      <c r="B13" s="45" t="s">
        <v>19</v>
      </c>
    </row>
    <row r="14" spans="1:2" x14ac:dyDescent="0.3">
      <c r="A14" s="202">
        <v>12</v>
      </c>
      <c r="B14" s="45" t="s">
        <v>20</v>
      </c>
    </row>
    <row r="15" spans="1:2" x14ac:dyDescent="0.3">
      <c r="A15" s="202">
        <v>13</v>
      </c>
      <c r="B15" s="45" t="s">
        <v>341</v>
      </c>
    </row>
    <row r="16" spans="1:2" x14ac:dyDescent="0.3">
      <c r="A16" s="202">
        <v>14</v>
      </c>
      <c r="B16" s="45" t="s">
        <v>21</v>
      </c>
    </row>
    <row r="17" spans="1:2" x14ac:dyDescent="0.3">
      <c r="A17" s="202">
        <v>15</v>
      </c>
      <c r="B17" s="45" t="s">
        <v>22</v>
      </c>
    </row>
    <row r="18" spans="1:2" x14ac:dyDescent="0.3">
      <c r="A18" s="202">
        <v>16</v>
      </c>
      <c r="B18" s="45" t="s">
        <v>23</v>
      </c>
    </row>
    <row r="19" spans="1:2" x14ac:dyDescent="0.3">
      <c r="A19" s="202">
        <v>17</v>
      </c>
      <c r="B19" s="45" t="s">
        <v>339</v>
      </c>
    </row>
    <row r="20" spans="1:2" x14ac:dyDescent="0.3">
      <c r="A20" s="202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68"/>
  <sheetViews>
    <sheetView zoomScaleNormal="100" workbookViewId="0">
      <pane xSplit="5" ySplit="23" topLeftCell="F24" activePane="bottomRight" state="frozen"/>
      <selection pane="topRight" activeCell="F1" sqref="F1"/>
      <selection pane="bottomLeft" activeCell="A24" sqref="A24"/>
      <selection pane="bottomRight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6"/>
    </row>
    <row r="4" spans="2:11" x14ac:dyDescent="0.3">
      <c r="B4" s="258" t="s">
        <v>33</v>
      </c>
      <c r="C4" s="259" t="s">
        <v>11</v>
      </c>
      <c r="D4" s="260" t="s">
        <v>26</v>
      </c>
      <c r="F4" s="249" t="s">
        <v>405</v>
      </c>
      <c r="G4" s="250" t="s">
        <v>48</v>
      </c>
      <c r="H4" s="250" t="s">
        <v>404</v>
      </c>
      <c r="I4" s="250" t="s">
        <v>33</v>
      </c>
      <c r="J4" s="250" t="s">
        <v>53</v>
      </c>
      <c r="K4" s="251" t="s">
        <v>297</v>
      </c>
    </row>
    <row r="5" spans="2:11" ht="20.100000000000001" customHeight="1" x14ac:dyDescent="0.3">
      <c r="B5" s="297">
        <v>1</v>
      </c>
      <c r="C5" s="269" t="s">
        <v>70</v>
      </c>
      <c r="D5" s="351">
        <f>+SUMIF(APORTACIONESOCIOS[CODIGO CLIENTE],SOCIOS!$B5,APORTACIONESOCIOS[APORTE])</f>
        <v>0</v>
      </c>
      <c r="F5" s="336">
        <f>ROW()-ROW(APORTACIONESOCIOS[[#Headers],[SECUENCIA]])</f>
        <v>1</v>
      </c>
      <c r="G5" s="173">
        <v>44788</v>
      </c>
      <c r="H5" s="3">
        <v>0</v>
      </c>
      <c r="I5" s="262">
        <v>1</v>
      </c>
      <c r="J5" s="248" t="s">
        <v>70</v>
      </c>
      <c r="K5" s="251"/>
    </row>
    <row r="6" spans="2:11" ht="20.100000000000001" customHeight="1" x14ac:dyDescent="0.3">
      <c r="B6" s="71">
        <v>2</v>
      </c>
      <c r="C6" s="270" t="s">
        <v>71</v>
      </c>
      <c r="D6" s="351">
        <f>+SUMIF(APORTACIONESOCIOS[CODIGO CLIENTE],SOCIOS!$B6,APORTACIONESOCIOS[APORTE])</f>
        <v>0</v>
      </c>
      <c r="F6" s="336">
        <f>ROW()-ROW(APORTACIONESOCIOS[[#Headers],[SECUENCIA]])</f>
        <v>2</v>
      </c>
      <c r="G6" s="173">
        <v>44788</v>
      </c>
      <c r="H6" s="3">
        <v>0</v>
      </c>
      <c r="I6" s="262">
        <v>2</v>
      </c>
      <c r="J6" s="248" t="s">
        <v>71</v>
      </c>
      <c r="K6" s="251"/>
    </row>
    <row r="7" spans="2:11" ht="20.100000000000001" customHeight="1" x14ac:dyDescent="0.3">
      <c r="B7" s="297">
        <v>3</v>
      </c>
      <c r="C7" s="268" t="s">
        <v>13</v>
      </c>
      <c r="D7" s="351">
        <f>+SUMIF(APORTACIONESOCIOS[CODIGO CLIENTE],SOCIOS!$B7,APORTACIONESOCIOS[APORTE])</f>
        <v>410</v>
      </c>
      <c r="F7" s="337">
        <f>ROW()-ROW(APORTACIONESOCIOS[[#Headers],[SECUENCIA]])</f>
        <v>3</v>
      </c>
      <c r="G7" s="173">
        <v>44788</v>
      </c>
      <c r="H7" s="3">
        <v>10</v>
      </c>
      <c r="I7" s="262">
        <v>3</v>
      </c>
      <c r="J7" s="248" t="s">
        <v>13</v>
      </c>
      <c r="K7" s="252"/>
    </row>
    <row r="8" spans="2:11" ht="20.100000000000001" customHeight="1" x14ac:dyDescent="0.3">
      <c r="B8" s="71">
        <v>4</v>
      </c>
      <c r="C8" s="45" t="s">
        <v>12</v>
      </c>
      <c r="D8" s="351">
        <f>+SUMIF(APORTACIONESOCIOS[CODIGO CLIENTE],SOCIOS!$B8,APORTACIONESOCIOS[APORTE])</f>
        <v>410</v>
      </c>
      <c r="F8" s="337">
        <f>ROW()-ROW(APORTACIONESOCIOS[[#Headers],[SECUENCIA]])</f>
        <v>4</v>
      </c>
      <c r="G8" s="173">
        <v>44788</v>
      </c>
      <c r="H8" s="3">
        <v>10</v>
      </c>
      <c r="I8" s="262">
        <v>4</v>
      </c>
      <c r="J8" s="248" t="s">
        <v>12</v>
      </c>
      <c r="K8" s="252"/>
    </row>
    <row r="9" spans="2:11" ht="20.100000000000001" customHeight="1" x14ac:dyDescent="0.3">
      <c r="B9" s="297">
        <v>5</v>
      </c>
      <c r="C9" s="268" t="s">
        <v>14</v>
      </c>
      <c r="D9" s="351">
        <f>+SUMIF(APORTACIONESOCIOS[CODIGO CLIENTE],SOCIOS!$B9,APORTACIONESOCIOS[APORTE])</f>
        <v>410</v>
      </c>
      <c r="F9" s="337">
        <f>ROW()-ROW(APORTACIONESOCIOS[[#Headers],[SECUENCIA]])</f>
        <v>5</v>
      </c>
      <c r="G9" s="173">
        <v>44788</v>
      </c>
      <c r="H9" s="3">
        <v>10</v>
      </c>
      <c r="I9" s="262">
        <v>5</v>
      </c>
      <c r="J9" s="248" t="s">
        <v>14</v>
      </c>
      <c r="K9" s="252"/>
    </row>
    <row r="10" spans="2:11" ht="20.100000000000001" customHeight="1" x14ac:dyDescent="0.3">
      <c r="B10" s="71">
        <v>6</v>
      </c>
      <c r="C10" s="45" t="s">
        <v>24</v>
      </c>
      <c r="D10" s="351">
        <f>+SUMIF(APORTACIONESOCIOS[CODIGO CLIENTE],SOCIOS!$B10,APORTACIONESOCIOS[APORTE])</f>
        <v>410</v>
      </c>
      <c r="F10" s="337">
        <f>ROW()-ROW(APORTACIONESOCIOS[[#Headers],[SECUENCIA]])</f>
        <v>6</v>
      </c>
      <c r="G10" s="173">
        <v>44788</v>
      </c>
      <c r="H10" s="3">
        <v>10</v>
      </c>
      <c r="I10" s="262">
        <v>6</v>
      </c>
      <c r="J10" s="248" t="s">
        <v>24</v>
      </c>
      <c r="K10" s="252"/>
    </row>
    <row r="11" spans="2:11" ht="20.100000000000001" customHeight="1" x14ac:dyDescent="0.3">
      <c r="B11" s="298">
        <v>7</v>
      </c>
      <c r="C11" s="255" t="s">
        <v>15</v>
      </c>
      <c r="D11" s="351">
        <f>+SUMIF(APORTACIONESOCIOS[CODIGO CLIENTE],SOCIOS!$B11,APORTACIONESOCIOS[APORTE])</f>
        <v>410</v>
      </c>
      <c r="F11" s="337">
        <f>ROW()-ROW(APORTACIONESOCIOS[[#Headers],[SECUENCIA]])</f>
        <v>7</v>
      </c>
      <c r="G11" s="173">
        <v>44788</v>
      </c>
      <c r="H11" s="3">
        <v>10</v>
      </c>
      <c r="I11" s="262">
        <v>7</v>
      </c>
      <c r="J11" s="248" t="s">
        <v>408</v>
      </c>
      <c r="K11" s="252"/>
    </row>
    <row r="12" spans="2:11" ht="20.100000000000001" customHeight="1" x14ac:dyDescent="0.3">
      <c r="B12" s="299">
        <v>8</v>
      </c>
      <c r="C12" s="230" t="s">
        <v>16</v>
      </c>
      <c r="D12" s="351">
        <f>+SUMIF(APORTACIONESOCIOS[CODIGO CLIENTE],SOCIOS!$B12,APORTACIONESOCIOS[APORTE])</f>
        <v>410</v>
      </c>
      <c r="F12" s="337">
        <f>ROW()-ROW(APORTACIONESOCIOS[[#Headers],[SECUENCIA]])</f>
        <v>8</v>
      </c>
      <c r="G12" s="173">
        <v>44788</v>
      </c>
      <c r="H12" s="3">
        <v>10</v>
      </c>
      <c r="I12" s="262">
        <v>8</v>
      </c>
      <c r="J12" s="248" t="s">
        <v>16</v>
      </c>
      <c r="K12" s="252"/>
    </row>
    <row r="13" spans="2:11" ht="20.100000000000001" customHeight="1" x14ac:dyDescent="0.3">
      <c r="B13" s="298">
        <v>9</v>
      </c>
      <c r="C13" s="255" t="s">
        <v>17</v>
      </c>
      <c r="D13" s="351">
        <f>+SUMIF(APORTACIONESOCIOS[CODIGO CLIENTE],SOCIOS!$B13,APORTACIONESOCIOS[APORTE])</f>
        <v>410</v>
      </c>
      <c r="F13" s="337">
        <f>ROW()-ROW(APORTACIONESOCIOS[[#Headers],[SECUENCIA]])</f>
        <v>9</v>
      </c>
      <c r="G13" s="173">
        <v>44788</v>
      </c>
      <c r="H13" s="3">
        <v>10</v>
      </c>
      <c r="I13" s="262">
        <v>9</v>
      </c>
      <c r="J13" s="248" t="s">
        <v>17</v>
      </c>
      <c r="K13" s="252"/>
    </row>
    <row r="14" spans="2:11" ht="20.100000000000001" customHeight="1" x14ac:dyDescent="0.3">
      <c r="B14" s="299">
        <v>10</v>
      </c>
      <c r="C14" s="230" t="s">
        <v>18</v>
      </c>
      <c r="D14" s="351">
        <f>+SUMIF(APORTACIONESOCIOS[CODIGO CLIENTE],SOCIOS!$B14,APORTACIONESOCIOS[APORTE])</f>
        <v>410</v>
      </c>
      <c r="F14" s="337">
        <f>ROW()-ROW(APORTACIONESOCIOS[[#Headers],[SECUENCIA]])</f>
        <v>10</v>
      </c>
      <c r="G14" s="173">
        <v>44788</v>
      </c>
      <c r="H14" s="3">
        <v>10</v>
      </c>
      <c r="I14" s="262">
        <v>10</v>
      </c>
      <c r="J14" s="248" t="s">
        <v>18</v>
      </c>
      <c r="K14" s="252"/>
    </row>
    <row r="15" spans="2:11" ht="20.100000000000001" customHeight="1" x14ac:dyDescent="0.3">
      <c r="B15" s="298">
        <v>11</v>
      </c>
      <c r="C15" s="255" t="s">
        <v>19</v>
      </c>
      <c r="D15" s="351">
        <f>+SUMIF(APORTACIONESOCIOS[CODIGO CLIENTE],SOCIOS!$B15,APORTACIONESOCIOS[APORTE])</f>
        <v>410</v>
      </c>
      <c r="F15" s="337">
        <f>ROW()-ROW(APORTACIONESOCIOS[[#Headers],[SECUENCIA]])</f>
        <v>11</v>
      </c>
      <c r="G15" s="173">
        <v>44788</v>
      </c>
      <c r="H15" s="3">
        <v>10</v>
      </c>
      <c r="I15" s="262">
        <v>11</v>
      </c>
      <c r="J15" s="248" t="s">
        <v>19</v>
      </c>
      <c r="K15" s="252"/>
    </row>
    <row r="16" spans="2:11" ht="20.100000000000001" customHeight="1" x14ac:dyDescent="0.3">
      <c r="B16" s="299">
        <v>12</v>
      </c>
      <c r="C16" s="230" t="s">
        <v>20</v>
      </c>
      <c r="D16" s="351">
        <f>+SUMIF(APORTACIONESOCIOS[CODIGO CLIENTE],SOCIOS!$B16,APORTACIONESOCIOS[APORTE])</f>
        <v>410</v>
      </c>
      <c r="F16" s="337">
        <f>ROW()-ROW(APORTACIONESOCIOS[[#Headers],[SECUENCIA]])</f>
        <v>12</v>
      </c>
      <c r="G16" s="173">
        <v>44788</v>
      </c>
      <c r="H16" s="3">
        <v>10</v>
      </c>
      <c r="I16" s="262">
        <v>12</v>
      </c>
      <c r="J16" s="248" t="s">
        <v>20</v>
      </c>
      <c r="K16" s="252"/>
    </row>
    <row r="17" spans="1:11" ht="20.100000000000001" customHeight="1" x14ac:dyDescent="0.3">
      <c r="B17" s="298">
        <v>13</v>
      </c>
      <c r="C17" s="255" t="s">
        <v>341</v>
      </c>
      <c r="D17" s="351">
        <f>+SUMIF(APORTACIONESOCIOS[CODIGO CLIENTE],SOCIOS!$B17,APORTACIONESOCIOS[APORTE])</f>
        <v>410</v>
      </c>
      <c r="F17" s="337">
        <f>ROW()-ROW(APORTACIONESOCIOS[[#Headers],[SECUENCIA]])</f>
        <v>13</v>
      </c>
      <c r="G17" s="173">
        <v>44788</v>
      </c>
      <c r="H17" s="3">
        <v>10</v>
      </c>
      <c r="I17" s="262">
        <v>14</v>
      </c>
      <c r="J17" s="248" t="s">
        <v>21</v>
      </c>
      <c r="K17" s="252"/>
    </row>
    <row r="18" spans="1:11" ht="20.100000000000001" customHeight="1" x14ac:dyDescent="0.3">
      <c r="B18" s="299">
        <v>14</v>
      </c>
      <c r="C18" s="230" t="s">
        <v>21</v>
      </c>
      <c r="D18" s="351">
        <f>+SUMIF(APORTACIONESOCIOS[CODIGO CLIENTE],SOCIOS!$B18,APORTACIONESOCIOS[APORTE])</f>
        <v>410</v>
      </c>
      <c r="F18" s="337">
        <f>ROW()-ROW(APORTACIONESOCIOS[[#Headers],[SECUENCIA]])</f>
        <v>14</v>
      </c>
      <c r="G18" s="173">
        <v>44788</v>
      </c>
      <c r="H18" s="3">
        <v>10</v>
      </c>
      <c r="I18" s="262">
        <v>15</v>
      </c>
      <c r="J18" s="248" t="s">
        <v>22</v>
      </c>
      <c r="K18" s="252"/>
    </row>
    <row r="19" spans="1:11" ht="20.100000000000001" customHeight="1" x14ac:dyDescent="0.3">
      <c r="B19" s="298">
        <v>15</v>
      </c>
      <c r="C19" s="255" t="s">
        <v>22</v>
      </c>
      <c r="D19" s="351">
        <f>+SUMIF(APORTACIONESOCIOS[CODIGO CLIENTE],SOCIOS!$B19,APORTACIONESOCIOS[APORTE])</f>
        <v>410</v>
      </c>
      <c r="F19" s="337">
        <f>ROW()-ROW(APORTACIONESOCIOS[[#Headers],[SECUENCIA]])</f>
        <v>15</v>
      </c>
      <c r="G19" s="173">
        <v>44788</v>
      </c>
      <c r="H19" s="3">
        <v>10</v>
      </c>
      <c r="I19" s="262">
        <v>16</v>
      </c>
      <c r="J19" s="248" t="s">
        <v>23</v>
      </c>
      <c r="K19" s="252"/>
    </row>
    <row r="20" spans="1:11" ht="20.100000000000001" customHeight="1" x14ac:dyDescent="0.3">
      <c r="B20" s="299">
        <v>16</v>
      </c>
      <c r="C20" s="230" t="s">
        <v>23</v>
      </c>
      <c r="D20" s="351">
        <f>+SUMIF(APORTACIONESOCIOS[CODIGO CLIENTE],SOCIOS!$B20,APORTACIONESOCIOS[APORTE])</f>
        <v>410</v>
      </c>
      <c r="F20" s="337">
        <f>ROW()-ROW(APORTACIONESOCIOS[[#Headers],[SECUENCIA]])</f>
        <v>16</v>
      </c>
      <c r="G20" s="173">
        <v>44819</v>
      </c>
      <c r="H20" s="3">
        <v>10</v>
      </c>
      <c r="I20" s="262">
        <v>3</v>
      </c>
      <c r="J20" s="248" t="s">
        <v>13</v>
      </c>
      <c r="K20" s="252"/>
    </row>
    <row r="21" spans="1:11" ht="20.100000000000001" customHeight="1" x14ac:dyDescent="0.3">
      <c r="B21" s="298">
        <v>17</v>
      </c>
      <c r="C21" s="255" t="s">
        <v>339</v>
      </c>
      <c r="D21" s="351">
        <f>+SUMIF(APORTACIONESOCIOS[CODIGO CLIENTE],SOCIOS!$B21,APORTACIONESOCIOS[APORTE])</f>
        <v>410</v>
      </c>
      <c r="F21" s="337">
        <f>ROW()-ROW(APORTACIONESOCIOS[[#Headers],[SECUENCIA]])</f>
        <v>17</v>
      </c>
      <c r="G21" s="173">
        <v>44819</v>
      </c>
      <c r="H21" s="3">
        <v>10</v>
      </c>
      <c r="I21" s="262">
        <v>4</v>
      </c>
      <c r="J21" s="248" t="s">
        <v>12</v>
      </c>
      <c r="K21" s="252"/>
    </row>
    <row r="22" spans="1:11" ht="19.95" customHeight="1" x14ac:dyDescent="0.3">
      <c r="B22" s="299">
        <v>18</v>
      </c>
      <c r="C22" s="230" t="s">
        <v>340</v>
      </c>
      <c r="D22" s="351">
        <f>+SUMIF(APORTACIONESOCIOS[CODIGO CLIENTE],SOCIOS!$B22,APORTACIONESOCIOS[APORTE])</f>
        <v>410</v>
      </c>
      <c r="F22" s="337">
        <f>ROW()-ROW(APORTACIONESOCIOS[[#Headers],[SECUENCIA]])</f>
        <v>18</v>
      </c>
      <c r="G22" s="173">
        <v>44819</v>
      </c>
      <c r="H22" s="3">
        <v>10</v>
      </c>
      <c r="I22" s="262">
        <v>5</v>
      </c>
      <c r="J22" s="248" t="s">
        <v>14</v>
      </c>
      <c r="K22" s="252"/>
    </row>
    <row r="23" spans="1:11" x14ac:dyDescent="0.3">
      <c r="B23" s="1"/>
      <c r="C23" s="4" t="s">
        <v>25</v>
      </c>
      <c r="D23" s="3">
        <f>SUM(D5:D22)</f>
        <v>6560</v>
      </c>
      <c r="F23" s="337">
        <f>ROW()-ROW(APORTACIONESOCIOS[[#Headers],[SECUENCIA]])</f>
        <v>19</v>
      </c>
      <c r="G23" s="173">
        <v>44819</v>
      </c>
      <c r="H23" s="3">
        <v>10</v>
      </c>
      <c r="I23" s="262">
        <v>6</v>
      </c>
      <c r="J23" s="248" t="s">
        <v>24</v>
      </c>
      <c r="K23" s="252"/>
    </row>
    <row r="24" spans="1:11" x14ac:dyDescent="0.3">
      <c r="A24" s="171"/>
      <c r="B24" s="1"/>
      <c r="D24" s="13"/>
      <c r="F24" s="337">
        <f>ROW()-ROW(APORTACIONESOCIOS[[#Headers],[SECUENCIA]])</f>
        <v>20</v>
      </c>
      <c r="G24" s="173">
        <v>44819</v>
      </c>
      <c r="H24" s="3">
        <v>10</v>
      </c>
      <c r="I24" s="262">
        <v>7</v>
      </c>
      <c r="J24" s="248" t="s">
        <v>15</v>
      </c>
      <c r="K24" s="252"/>
    </row>
    <row r="25" spans="1:11" x14ac:dyDescent="0.3">
      <c r="F25" s="337">
        <f>ROW()-ROW(APORTACIONESOCIOS[[#Headers],[SECUENCIA]])</f>
        <v>21</v>
      </c>
      <c r="G25" s="173">
        <v>44819</v>
      </c>
      <c r="H25" s="3">
        <v>10</v>
      </c>
      <c r="I25" s="262">
        <v>8</v>
      </c>
      <c r="J25" s="248" t="s">
        <v>16</v>
      </c>
      <c r="K25" s="252"/>
    </row>
    <row r="26" spans="1:11" x14ac:dyDescent="0.3">
      <c r="F26" s="337">
        <f>ROW()-ROW(APORTACIONESOCIOS[[#Headers],[SECUENCIA]])</f>
        <v>22</v>
      </c>
      <c r="G26" s="173">
        <v>44819</v>
      </c>
      <c r="H26" s="3">
        <v>10</v>
      </c>
      <c r="I26" s="262">
        <v>9</v>
      </c>
      <c r="J26" s="248" t="s">
        <v>17</v>
      </c>
      <c r="K26" s="252"/>
    </row>
    <row r="27" spans="1:11" x14ac:dyDescent="0.3">
      <c r="F27" s="337">
        <f>ROW()-ROW(APORTACIONESOCIOS[[#Headers],[SECUENCIA]])</f>
        <v>23</v>
      </c>
      <c r="G27" s="173">
        <v>44819</v>
      </c>
      <c r="H27" s="3">
        <v>10</v>
      </c>
      <c r="I27" s="262">
        <v>10</v>
      </c>
      <c r="J27" s="248" t="s">
        <v>18</v>
      </c>
      <c r="K27" s="252"/>
    </row>
    <row r="28" spans="1:11" x14ac:dyDescent="0.3">
      <c r="F28" s="337">
        <f>ROW()-ROW(APORTACIONESOCIOS[[#Headers],[SECUENCIA]])</f>
        <v>24</v>
      </c>
      <c r="G28" s="173">
        <v>44819</v>
      </c>
      <c r="H28" s="3">
        <v>10</v>
      </c>
      <c r="I28" s="262">
        <v>11</v>
      </c>
      <c r="J28" s="248" t="s">
        <v>19</v>
      </c>
      <c r="K28" s="252"/>
    </row>
    <row r="29" spans="1:11" x14ac:dyDescent="0.3">
      <c r="F29" s="337">
        <f>ROW()-ROW(APORTACIONESOCIOS[[#Headers],[SECUENCIA]])</f>
        <v>25</v>
      </c>
      <c r="G29" s="173">
        <v>44819</v>
      </c>
      <c r="H29" s="3">
        <v>10</v>
      </c>
      <c r="I29" s="262">
        <v>12</v>
      </c>
      <c r="J29" s="248" t="s">
        <v>20</v>
      </c>
      <c r="K29" s="252"/>
    </row>
    <row r="30" spans="1:11" x14ac:dyDescent="0.3">
      <c r="F30" s="337">
        <f>ROW()-ROW(APORTACIONESOCIOS[[#Headers],[SECUENCIA]])</f>
        <v>26</v>
      </c>
      <c r="G30" s="173">
        <v>44819</v>
      </c>
      <c r="H30" s="3">
        <v>10</v>
      </c>
      <c r="I30" s="262">
        <v>14</v>
      </c>
      <c r="J30" s="248" t="s">
        <v>21</v>
      </c>
      <c r="K30" s="252"/>
    </row>
    <row r="31" spans="1:11" x14ac:dyDescent="0.3">
      <c r="F31" s="337">
        <f>ROW()-ROW(APORTACIONESOCIOS[[#Headers],[SECUENCIA]])</f>
        <v>27</v>
      </c>
      <c r="G31" s="173">
        <v>44819</v>
      </c>
      <c r="H31" s="3">
        <v>10</v>
      </c>
      <c r="I31" s="262">
        <v>15</v>
      </c>
      <c r="J31" s="248" t="s">
        <v>22</v>
      </c>
      <c r="K31" s="252"/>
    </row>
    <row r="32" spans="1:11" x14ac:dyDescent="0.3">
      <c r="F32" s="337">
        <f>ROW()-ROW(APORTACIONESOCIOS[[#Headers],[SECUENCIA]])</f>
        <v>28</v>
      </c>
      <c r="G32" s="173">
        <v>44819</v>
      </c>
      <c r="H32" s="3">
        <v>10</v>
      </c>
      <c r="I32" s="262">
        <v>16</v>
      </c>
      <c r="J32" s="248" t="s">
        <v>23</v>
      </c>
      <c r="K32" s="252"/>
    </row>
    <row r="33" spans="6:11" x14ac:dyDescent="0.3">
      <c r="F33" s="337">
        <f>ROW()-ROW(APORTACIONESOCIOS[[#Headers],[SECUENCIA]])</f>
        <v>29</v>
      </c>
      <c r="G33" s="173">
        <v>44849</v>
      </c>
      <c r="H33" s="3">
        <v>10</v>
      </c>
      <c r="I33" s="262">
        <v>3</v>
      </c>
      <c r="J33" s="248" t="s">
        <v>13</v>
      </c>
      <c r="K33" s="252"/>
    </row>
    <row r="34" spans="6:11" x14ac:dyDescent="0.3">
      <c r="F34" s="337">
        <f>ROW()-ROW(APORTACIONESOCIOS[[#Headers],[SECUENCIA]])</f>
        <v>30</v>
      </c>
      <c r="G34" s="173">
        <v>44849</v>
      </c>
      <c r="H34" s="3">
        <v>10</v>
      </c>
      <c r="I34" s="262">
        <v>4</v>
      </c>
      <c r="J34" s="248" t="s">
        <v>12</v>
      </c>
      <c r="K34" s="252"/>
    </row>
    <row r="35" spans="6:11" x14ac:dyDescent="0.3">
      <c r="F35" s="337">
        <v>29</v>
      </c>
      <c r="G35" s="173">
        <v>44849</v>
      </c>
      <c r="H35" s="3">
        <v>10</v>
      </c>
      <c r="I35" s="262">
        <v>5</v>
      </c>
      <c r="J35" s="248" t="s">
        <v>14</v>
      </c>
      <c r="K35" s="252"/>
    </row>
    <row r="36" spans="6:11" x14ac:dyDescent="0.3">
      <c r="F36" s="337">
        <v>30</v>
      </c>
      <c r="G36" s="173">
        <v>44849</v>
      </c>
      <c r="H36" s="3">
        <v>10</v>
      </c>
      <c r="I36" s="262">
        <v>6</v>
      </c>
      <c r="J36" s="248" t="s">
        <v>24</v>
      </c>
      <c r="K36" s="252"/>
    </row>
    <row r="37" spans="6:11" x14ac:dyDescent="0.3">
      <c r="F37" s="337">
        <f>ROW()-ROW(APORTACIONESOCIOS[[#Headers],[SECUENCIA]])</f>
        <v>33</v>
      </c>
      <c r="G37" s="173">
        <v>44849</v>
      </c>
      <c r="H37" s="3">
        <v>10</v>
      </c>
      <c r="I37" s="262">
        <v>7</v>
      </c>
      <c r="J37" s="248" t="s">
        <v>15</v>
      </c>
      <c r="K37" s="252"/>
    </row>
    <row r="38" spans="6:11" x14ac:dyDescent="0.3">
      <c r="F38" s="337">
        <f>ROW()-ROW(APORTACIONESOCIOS[[#Headers],[SECUENCIA]])</f>
        <v>34</v>
      </c>
      <c r="G38" s="173">
        <v>44849</v>
      </c>
      <c r="H38" s="3">
        <v>10</v>
      </c>
      <c r="I38" s="262">
        <v>8</v>
      </c>
      <c r="J38" s="248" t="s">
        <v>16</v>
      </c>
      <c r="K38" s="252"/>
    </row>
    <row r="39" spans="6:11" x14ac:dyDescent="0.3">
      <c r="F39" s="337">
        <f>ROW()-ROW(APORTACIONESOCIOS[[#Headers],[SECUENCIA]])</f>
        <v>35</v>
      </c>
      <c r="G39" s="173">
        <v>44849</v>
      </c>
      <c r="H39" s="3">
        <v>10</v>
      </c>
      <c r="I39" s="262">
        <v>9</v>
      </c>
      <c r="J39" s="248" t="s">
        <v>17</v>
      </c>
      <c r="K39" s="252"/>
    </row>
    <row r="40" spans="6:11" x14ac:dyDescent="0.3">
      <c r="F40" s="337">
        <f>ROW()-ROW(APORTACIONESOCIOS[[#Headers],[SECUENCIA]])</f>
        <v>36</v>
      </c>
      <c r="G40" s="173">
        <v>44849</v>
      </c>
      <c r="H40" s="3">
        <v>10</v>
      </c>
      <c r="I40" s="262">
        <v>10</v>
      </c>
      <c r="J40" s="248" t="s">
        <v>18</v>
      </c>
      <c r="K40" s="252"/>
    </row>
    <row r="41" spans="6:11" x14ac:dyDescent="0.3">
      <c r="F41" s="337">
        <f>ROW()-ROW(APORTACIONESOCIOS[[#Headers],[SECUENCIA]])</f>
        <v>37</v>
      </c>
      <c r="G41" s="173">
        <v>44849</v>
      </c>
      <c r="H41" s="3">
        <v>10</v>
      </c>
      <c r="I41" s="262">
        <v>11</v>
      </c>
      <c r="J41" s="248" t="s">
        <v>19</v>
      </c>
      <c r="K41" s="252"/>
    </row>
    <row r="42" spans="6:11" x14ac:dyDescent="0.3">
      <c r="F42" s="338">
        <f>ROW()-ROW(APORTACIONESOCIOS[[#Headers],[SECUENCIA]])</f>
        <v>38</v>
      </c>
      <c r="G42" s="173">
        <v>44849</v>
      </c>
      <c r="H42" s="3">
        <v>10</v>
      </c>
      <c r="I42" s="262">
        <v>12</v>
      </c>
      <c r="J42" s="248" t="s">
        <v>20</v>
      </c>
      <c r="K42" s="254"/>
    </row>
    <row r="43" spans="6:11" x14ac:dyDescent="0.3">
      <c r="F43" s="337">
        <f>ROW()-ROW(APORTACIONESOCIOS[[#Headers],[SECUENCIA]])</f>
        <v>39</v>
      </c>
      <c r="G43" s="173">
        <v>44849</v>
      </c>
      <c r="H43" s="3">
        <v>10</v>
      </c>
      <c r="I43" s="262">
        <v>14</v>
      </c>
      <c r="J43" s="248" t="s">
        <v>21</v>
      </c>
      <c r="K43" s="252"/>
    </row>
    <row r="44" spans="6:11" x14ac:dyDescent="0.3">
      <c r="F44" s="337">
        <f>ROW()-ROW(APORTACIONESOCIOS[[#Headers],[SECUENCIA]])</f>
        <v>40</v>
      </c>
      <c r="G44" s="173">
        <v>44849</v>
      </c>
      <c r="H44" s="3">
        <v>10</v>
      </c>
      <c r="I44" s="262">
        <v>15</v>
      </c>
      <c r="J44" s="248" t="s">
        <v>22</v>
      </c>
      <c r="K44" s="252"/>
    </row>
    <row r="45" spans="6:11" x14ac:dyDescent="0.3">
      <c r="F45" s="337">
        <f>ROW()-ROW(APORTACIONESOCIOS[[#Headers],[SECUENCIA]])</f>
        <v>41</v>
      </c>
      <c r="G45" s="173">
        <v>44849</v>
      </c>
      <c r="H45" s="3">
        <v>10</v>
      </c>
      <c r="I45" s="262">
        <v>16</v>
      </c>
      <c r="J45" s="248" t="s">
        <v>23</v>
      </c>
      <c r="K45" s="252"/>
    </row>
    <row r="46" spans="6:11" x14ac:dyDescent="0.3">
      <c r="F46" s="337">
        <f>ROW()-ROW(APORTACIONESOCIOS[[#Headers],[SECUENCIA]])</f>
        <v>42</v>
      </c>
      <c r="G46" s="173">
        <v>44880</v>
      </c>
      <c r="H46" s="3">
        <v>10</v>
      </c>
      <c r="I46" s="262">
        <v>3</v>
      </c>
      <c r="J46" s="248" t="s">
        <v>13</v>
      </c>
      <c r="K46" s="252"/>
    </row>
    <row r="47" spans="6:11" x14ac:dyDescent="0.3">
      <c r="F47" s="337">
        <f>ROW()-ROW(APORTACIONESOCIOS[[#Headers],[SECUENCIA]])</f>
        <v>43</v>
      </c>
      <c r="G47" s="173">
        <v>44880</v>
      </c>
      <c r="H47" s="3">
        <v>10</v>
      </c>
      <c r="I47" s="262">
        <v>4</v>
      </c>
      <c r="J47" s="248" t="s">
        <v>12</v>
      </c>
      <c r="K47" s="252"/>
    </row>
    <row r="48" spans="6:11" x14ac:dyDescent="0.3">
      <c r="F48" s="337">
        <f>ROW()-ROW(APORTACIONESOCIOS[[#Headers],[SECUENCIA]])</f>
        <v>44</v>
      </c>
      <c r="G48" s="173">
        <v>44880</v>
      </c>
      <c r="H48" s="3">
        <v>10</v>
      </c>
      <c r="I48" s="262">
        <v>5</v>
      </c>
      <c r="J48" s="248" t="s">
        <v>14</v>
      </c>
      <c r="K48" s="252"/>
    </row>
    <row r="49" spans="6:11" x14ac:dyDescent="0.3">
      <c r="F49" s="337">
        <f>ROW()-ROW(APORTACIONESOCIOS[[#Headers],[SECUENCIA]])</f>
        <v>45</v>
      </c>
      <c r="G49" s="173">
        <v>44880</v>
      </c>
      <c r="H49" s="3">
        <v>10</v>
      </c>
      <c r="I49" s="262">
        <v>6</v>
      </c>
      <c r="J49" s="248" t="s">
        <v>24</v>
      </c>
      <c r="K49" s="252"/>
    </row>
    <row r="50" spans="6:11" x14ac:dyDescent="0.3">
      <c r="F50" s="337">
        <f>ROW()-ROW(APORTACIONESOCIOS[[#Headers],[SECUENCIA]])</f>
        <v>46</v>
      </c>
      <c r="G50" s="173">
        <v>44880</v>
      </c>
      <c r="H50" s="3">
        <v>10</v>
      </c>
      <c r="I50" s="262">
        <v>7</v>
      </c>
      <c r="J50" s="248" t="s">
        <v>15</v>
      </c>
      <c r="K50" s="252"/>
    </row>
    <row r="51" spans="6:11" x14ac:dyDescent="0.3">
      <c r="F51" s="337">
        <f>ROW()-ROW(APORTACIONESOCIOS[[#Headers],[SECUENCIA]])</f>
        <v>47</v>
      </c>
      <c r="G51" s="173">
        <v>44880</v>
      </c>
      <c r="H51" s="3">
        <v>10</v>
      </c>
      <c r="I51" s="262">
        <v>8</v>
      </c>
      <c r="J51" s="248" t="s">
        <v>16</v>
      </c>
      <c r="K51" s="252"/>
    </row>
    <row r="52" spans="6:11" x14ac:dyDescent="0.3">
      <c r="F52" s="337">
        <f>ROW()-ROW(APORTACIONESOCIOS[[#Headers],[SECUENCIA]])</f>
        <v>48</v>
      </c>
      <c r="G52" s="173">
        <v>44880</v>
      </c>
      <c r="H52" s="3">
        <v>10</v>
      </c>
      <c r="I52" s="262">
        <v>9</v>
      </c>
      <c r="J52" s="248" t="s">
        <v>17</v>
      </c>
      <c r="K52" s="252"/>
    </row>
    <row r="53" spans="6:11" x14ac:dyDescent="0.3">
      <c r="F53" s="339">
        <f>ROW()-ROW(APORTACIONESOCIOS[[#Headers],[SECUENCIA]])</f>
        <v>49</v>
      </c>
      <c r="G53" s="173">
        <v>44880</v>
      </c>
      <c r="H53" s="3">
        <v>10</v>
      </c>
      <c r="I53" s="262">
        <v>10</v>
      </c>
      <c r="J53" s="248" t="s">
        <v>18</v>
      </c>
      <c r="K53" s="252"/>
    </row>
    <row r="54" spans="6:11" x14ac:dyDescent="0.3">
      <c r="F54" s="337">
        <f>ROW()-ROW(APORTACIONESOCIOS[[#Headers],[SECUENCIA]])</f>
        <v>50</v>
      </c>
      <c r="G54" s="173">
        <v>44880</v>
      </c>
      <c r="H54" s="3">
        <v>10</v>
      </c>
      <c r="I54" s="262">
        <v>11</v>
      </c>
      <c r="J54" s="248" t="s">
        <v>19</v>
      </c>
      <c r="K54" s="252"/>
    </row>
    <row r="55" spans="6:11" x14ac:dyDescent="0.3">
      <c r="F55" s="337">
        <f>ROW()-ROW(APORTACIONESOCIOS[[#Headers],[SECUENCIA]])</f>
        <v>51</v>
      </c>
      <c r="G55" s="173">
        <v>44880</v>
      </c>
      <c r="H55" s="3">
        <v>10</v>
      </c>
      <c r="I55" s="262">
        <v>12</v>
      </c>
      <c r="J55" s="248" t="s">
        <v>20</v>
      </c>
      <c r="K55" s="252"/>
    </row>
    <row r="56" spans="6:11" x14ac:dyDescent="0.3">
      <c r="F56" s="337">
        <f>ROW()-ROW(APORTACIONESOCIOS[[#Headers],[SECUENCIA]])</f>
        <v>52</v>
      </c>
      <c r="G56" s="173">
        <v>44880</v>
      </c>
      <c r="H56" s="3">
        <v>10</v>
      </c>
      <c r="I56" s="262">
        <v>14</v>
      </c>
      <c r="J56" s="248" t="s">
        <v>21</v>
      </c>
      <c r="K56" s="252"/>
    </row>
    <row r="57" spans="6:11" x14ac:dyDescent="0.3">
      <c r="F57" s="337">
        <f>ROW()-ROW(APORTACIONESOCIOS[[#Headers],[SECUENCIA]])</f>
        <v>53</v>
      </c>
      <c r="G57" s="173">
        <v>44880</v>
      </c>
      <c r="H57" s="3">
        <v>10</v>
      </c>
      <c r="I57" s="262">
        <v>15</v>
      </c>
      <c r="J57" s="248" t="s">
        <v>22</v>
      </c>
      <c r="K57" s="252"/>
    </row>
    <row r="58" spans="6:11" x14ac:dyDescent="0.3">
      <c r="F58" s="337">
        <f>ROW()-ROW(APORTACIONESOCIOS[[#Headers],[SECUENCIA]])</f>
        <v>54</v>
      </c>
      <c r="G58" s="173">
        <v>44880</v>
      </c>
      <c r="H58" s="3">
        <v>10</v>
      </c>
      <c r="I58" s="262">
        <v>16</v>
      </c>
      <c r="J58" s="248" t="s">
        <v>23</v>
      </c>
      <c r="K58" s="252"/>
    </row>
    <row r="59" spans="6:11" x14ac:dyDescent="0.3">
      <c r="F59" s="338">
        <f>ROW()-ROW(APORTACIONESOCIOS[[#Headers],[SECUENCIA]])</f>
        <v>55</v>
      </c>
      <c r="G59" s="186">
        <v>44910</v>
      </c>
      <c r="H59" s="3">
        <v>10</v>
      </c>
      <c r="I59" s="262">
        <v>3</v>
      </c>
      <c r="J59" s="248" t="s">
        <v>13</v>
      </c>
      <c r="K59" s="254"/>
    </row>
    <row r="60" spans="6:11" x14ac:dyDescent="0.3">
      <c r="F60" s="337">
        <f>ROW()-ROW(APORTACIONESOCIOS[[#Headers],[SECUENCIA]])</f>
        <v>56</v>
      </c>
      <c r="G60" s="173">
        <v>44910</v>
      </c>
      <c r="H60" s="3">
        <v>10</v>
      </c>
      <c r="I60" s="262">
        <v>4</v>
      </c>
      <c r="J60" s="248" t="s">
        <v>12</v>
      </c>
      <c r="K60" s="252"/>
    </row>
    <row r="61" spans="6:11" x14ac:dyDescent="0.3">
      <c r="F61" s="337">
        <f>ROW()-ROW(APORTACIONESOCIOS[[#Headers],[SECUENCIA]])</f>
        <v>57</v>
      </c>
      <c r="G61" s="173">
        <v>44910</v>
      </c>
      <c r="H61" s="3">
        <v>10</v>
      </c>
      <c r="I61" s="262">
        <v>5</v>
      </c>
      <c r="J61" s="248" t="s">
        <v>14</v>
      </c>
      <c r="K61" s="252"/>
    </row>
    <row r="62" spans="6:11" x14ac:dyDescent="0.3">
      <c r="F62" s="337">
        <f>ROW()-ROW(APORTACIONESOCIOS[[#Headers],[SECUENCIA]])</f>
        <v>58</v>
      </c>
      <c r="G62" s="173">
        <v>44910</v>
      </c>
      <c r="H62" s="3">
        <v>10</v>
      </c>
      <c r="I62" s="262">
        <v>6</v>
      </c>
      <c r="J62" s="248" t="s">
        <v>24</v>
      </c>
      <c r="K62" s="252"/>
    </row>
    <row r="63" spans="6:11" x14ac:dyDescent="0.3">
      <c r="F63" s="337">
        <f>ROW()-ROW(APORTACIONESOCIOS[[#Headers],[SECUENCIA]])</f>
        <v>59</v>
      </c>
      <c r="G63" s="173">
        <v>44910</v>
      </c>
      <c r="H63" s="3">
        <v>10</v>
      </c>
      <c r="I63" s="262">
        <v>7</v>
      </c>
      <c r="J63" s="248" t="s">
        <v>15</v>
      </c>
      <c r="K63" s="252"/>
    </row>
    <row r="64" spans="6:11" x14ac:dyDescent="0.3">
      <c r="F64" s="337">
        <f>ROW()-ROW(APORTACIONESOCIOS[[#Headers],[SECUENCIA]])</f>
        <v>60</v>
      </c>
      <c r="G64" s="173">
        <v>44910</v>
      </c>
      <c r="H64" s="3">
        <v>10</v>
      </c>
      <c r="I64" s="262">
        <v>8</v>
      </c>
      <c r="J64" s="248" t="s">
        <v>16</v>
      </c>
      <c r="K64" s="252"/>
    </row>
    <row r="65" spans="6:11" x14ac:dyDescent="0.3">
      <c r="F65" s="337">
        <f>ROW()-ROW(APORTACIONESOCIOS[[#Headers],[SECUENCIA]])</f>
        <v>61</v>
      </c>
      <c r="G65" s="173">
        <v>44910</v>
      </c>
      <c r="H65" s="3">
        <v>10</v>
      </c>
      <c r="I65" s="262">
        <v>9</v>
      </c>
      <c r="J65" s="248" t="s">
        <v>17</v>
      </c>
      <c r="K65" s="252"/>
    </row>
    <row r="66" spans="6:11" x14ac:dyDescent="0.3">
      <c r="F66" s="337">
        <f>ROW()-ROW(APORTACIONESOCIOS[[#Headers],[SECUENCIA]])</f>
        <v>62</v>
      </c>
      <c r="G66" s="173">
        <v>44910</v>
      </c>
      <c r="H66" s="3">
        <v>10</v>
      </c>
      <c r="I66" s="262">
        <v>10</v>
      </c>
      <c r="J66" s="248" t="s">
        <v>18</v>
      </c>
      <c r="K66" s="252"/>
    </row>
    <row r="67" spans="6:11" x14ac:dyDescent="0.3">
      <c r="F67" s="337">
        <f>ROW()-ROW(APORTACIONESOCIOS[[#Headers],[SECUENCIA]])</f>
        <v>63</v>
      </c>
      <c r="G67" s="173">
        <v>44910</v>
      </c>
      <c r="H67" s="3">
        <v>10</v>
      </c>
      <c r="I67" s="262">
        <v>11</v>
      </c>
      <c r="J67" s="248" t="s">
        <v>19</v>
      </c>
      <c r="K67" s="252"/>
    </row>
    <row r="68" spans="6:11" x14ac:dyDescent="0.3">
      <c r="F68" s="337">
        <f>ROW()-ROW(APORTACIONESOCIOS[[#Headers],[SECUENCIA]])</f>
        <v>64</v>
      </c>
      <c r="G68" s="173">
        <v>44910</v>
      </c>
      <c r="H68" s="3">
        <v>10</v>
      </c>
      <c r="I68" s="262">
        <v>12</v>
      </c>
      <c r="J68" s="248" t="s">
        <v>20</v>
      </c>
      <c r="K68" s="252"/>
    </row>
    <row r="69" spans="6:11" x14ac:dyDescent="0.3">
      <c r="F69" s="337">
        <f>ROW()-ROW(APORTACIONESOCIOS[[#Headers],[SECUENCIA]])</f>
        <v>65</v>
      </c>
      <c r="G69" s="173">
        <v>44910</v>
      </c>
      <c r="H69" s="3">
        <v>10</v>
      </c>
      <c r="I69" s="262">
        <v>14</v>
      </c>
      <c r="J69" s="248" t="s">
        <v>21</v>
      </c>
      <c r="K69" s="252"/>
    </row>
    <row r="70" spans="6:11" x14ac:dyDescent="0.3">
      <c r="F70" s="337">
        <f>ROW()-ROW(APORTACIONESOCIOS[[#Headers],[SECUENCIA]])</f>
        <v>66</v>
      </c>
      <c r="G70" s="173">
        <v>44910</v>
      </c>
      <c r="H70" s="3">
        <v>10</v>
      </c>
      <c r="I70" s="262">
        <v>15</v>
      </c>
      <c r="J70" s="248" t="s">
        <v>22</v>
      </c>
      <c r="K70" s="252"/>
    </row>
    <row r="71" spans="6:11" x14ac:dyDescent="0.3">
      <c r="F71" s="337">
        <f>ROW()-ROW(APORTACIONESOCIOS[[#Headers],[SECUENCIA]])</f>
        <v>67</v>
      </c>
      <c r="G71" s="173">
        <v>44910</v>
      </c>
      <c r="H71" s="3">
        <v>10</v>
      </c>
      <c r="I71" s="262">
        <v>16</v>
      </c>
      <c r="J71" s="248" t="s">
        <v>23</v>
      </c>
      <c r="K71" s="252"/>
    </row>
    <row r="72" spans="6:11" x14ac:dyDescent="0.3">
      <c r="F72" s="338">
        <f>ROW()-ROW(APORTACIONESOCIOS[[#Headers],[SECUENCIA]])</f>
        <v>68</v>
      </c>
      <c r="G72" s="186">
        <v>44941</v>
      </c>
      <c r="H72" s="3">
        <v>10</v>
      </c>
      <c r="I72" s="262">
        <v>3</v>
      </c>
      <c r="J72" s="248" t="s">
        <v>13</v>
      </c>
      <c r="K72" s="254"/>
    </row>
    <row r="73" spans="6:11" x14ac:dyDescent="0.3">
      <c r="F73" s="337">
        <f>ROW()-ROW(APORTACIONESOCIOS[[#Headers],[SECUENCIA]])</f>
        <v>69</v>
      </c>
      <c r="G73" s="173">
        <v>44941</v>
      </c>
      <c r="H73" s="3">
        <v>10</v>
      </c>
      <c r="I73" s="262">
        <v>4</v>
      </c>
      <c r="J73" s="248" t="s">
        <v>12</v>
      </c>
      <c r="K73" s="252"/>
    </row>
    <row r="74" spans="6:11" x14ac:dyDescent="0.3">
      <c r="F74" s="337">
        <f>ROW()-ROW(APORTACIONESOCIOS[[#Headers],[SECUENCIA]])</f>
        <v>70</v>
      </c>
      <c r="G74" s="173">
        <v>44941</v>
      </c>
      <c r="H74" s="3">
        <v>10</v>
      </c>
      <c r="I74" s="262">
        <v>5</v>
      </c>
      <c r="J74" s="248" t="s">
        <v>14</v>
      </c>
      <c r="K74" s="252"/>
    </row>
    <row r="75" spans="6:11" x14ac:dyDescent="0.3">
      <c r="F75" s="337">
        <f>ROW()-ROW(APORTACIONESOCIOS[[#Headers],[SECUENCIA]])</f>
        <v>71</v>
      </c>
      <c r="G75" s="173">
        <v>44941</v>
      </c>
      <c r="H75" s="3">
        <v>10</v>
      </c>
      <c r="I75" s="262">
        <v>6</v>
      </c>
      <c r="J75" s="248" t="s">
        <v>24</v>
      </c>
      <c r="K75" s="252"/>
    </row>
    <row r="76" spans="6:11" x14ac:dyDescent="0.3">
      <c r="F76" s="337">
        <f>ROW()-ROW(APORTACIONESOCIOS[[#Headers],[SECUENCIA]])</f>
        <v>72</v>
      </c>
      <c r="G76" s="173">
        <v>44941</v>
      </c>
      <c r="H76" s="3">
        <v>10</v>
      </c>
      <c r="I76" s="262">
        <v>7</v>
      </c>
      <c r="J76" s="248" t="s">
        <v>15</v>
      </c>
      <c r="K76" s="252"/>
    </row>
    <row r="77" spans="6:11" x14ac:dyDescent="0.3">
      <c r="F77" s="337">
        <f>ROW()-ROW(APORTACIONESOCIOS[[#Headers],[SECUENCIA]])</f>
        <v>73</v>
      </c>
      <c r="G77" s="173">
        <v>44941</v>
      </c>
      <c r="H77" s="3">
        <v>10</v>
      </c>
      <c r="I77" s="262">
        <v>8</v>
      </c>
      <c r="J77" s="248" t="s">
        <v>16</v>
      </c>
      <c r="K77" s="252"/>
    </row>
    <row r="78" spans="6:11" x14ac:dyDescent="0.3">
      <c r="F78" s="337">
        <f>ROW()-ROW(APORTACIONESOCIOS[[#Headers],[SECUENCIA]])</f>
        <v>74</v>
      </c>
      <c r="G78" s="173">
        <v>44941</v>
      </c>
      <c r="H78" s="3">
        <v>10</v>
      </c>
      <c r="I78" s="262">
        <v>9</v>
      </c>
      <c r="J78" s="248" t="s">
        <v>17</v>
      </c>
      <c r="K78" s="252"/>
    </row>
    <row r="79" spans="6:11" x14ac:dyDescent="0.3">
      <c r="F79" s="337">
        <f>ROW()-ROW(APORTACIONESOCIOS[[#Headers],[SECUENCIA]])</f>
        <v>75</v>
      </c>
      <c r="G79" s="173">
        <v>44941</v>
      </c>
      <c r="H79" s="3">
        <v>10</v>
      </c>
      <c r="I79" s="262">
        <v>10</v>
      </c>
      <c r="J79" s="248" t="s">
        <v>18</v>
      </c>
      <c r="K79" s="252"/>
    </row>
    <row r="80" spans="6:11" x14ac:dyDescent="0.3">
      <c r="F80" s="337">
        <f>ROW()-ROW(APORTACIONESOCIOS[[#Headers],[SECUENCIA]])</f>
        <v>76</v>
      </c>
      <c r="G80" s="173">
        <v>44941</v>
      </c>
      <c r="H80" s="3">
        <v>10</v>
      </c>
      <c r="I80" s="262">
        <v>11</v>
      </c>
      <c r="J80" s="248" t="s">
        <v>19</v>
      </c>
      <c r="K80" s="252"/>
    </row>
    <row r="81" spans="6:11" x14ac:dyDescent="0.3">
      <c r="F81" s="337">
        <f>ROW()-ROW(APORTACIONESOCIOS[[#Headers],[SECUENCIA]])</f>
        <v>77</v>
      </c>
      <c r="G81" s="173">
        <v>44941</v>
      </c>
      <c r="H81" s="3">
        <v>10</v>
      </c>
      <c r="I81" s="262">
        <v>12</v>
      </c>
      <c r="J81" s="248" t="s">
        <v>20</v>
      </c>
      <c r="K81" s="252"/>
    </row>
    <row r="82" spans="6:11" x14ac:dyDescent="0.3">
      <c r="F82" s="337">
        <f>ROW()-ROW(APORTACIONESOCIOS[[#Headers],[SECUENCIA]])</f>
        <v>78</v>
      </c>
      <c r="G82" s="173">
        <v>44941</v>
      </c>
      <c r="H82" s="3">
        <v>10</v>
      </c>
      <c r="I82" s="262">
        <v>14</v>
      </c>
      <c r="J82" s="248" t="s">
        <v>21</v>
      </c>
      <c r="K82" s="252"/>
    </row>
    <row r="83" spans="6:11" x14ac:dyDescent="0.3">
      <c r="F83" s="337">
        <f>ROW()-ROW(APORTACIONESOCIOS[[#Headers],[SECUENCIA]])</f>
        <v>79</v>
      </c>
      <c r="G83" s="173">
        <v>44941</v>
      </c>
      <c r="H83" s="3">
        <v>10</v>
      </c>
      <c r="I83" s="262">
        <v>15</v>
      </c>
      <c r="J83" s="248" t="s">
        <v>22</v>
      </c>
      <c r="K83" s="252"/>
    </row>
    <row r="84" spans="6:11" x14ac:dyDescent="0.3">
      <c r="F84" s="337">
        <f>ROW()-ROW(APORTACIONESOCIOS[[#Headers],[SECUENCIA]])</f>
        <v>80</v>
      </c>
      <c r="G84" s="173">
        <v>44941</v>
      </c>
      <c r="H84" s="3">
        <v>10</v>
      </c>
      <c r="I84" s="262">
        <v>16</v>
      </c>
      <c r="J84" s="248" t="s">
        <v>23</v>
      </c>
      <c r="K84" s="252"/>
    </row>
    <row r="85" spans="6:11" x14ac:dyDescent="0.3">
      <c r="F85" s="338">
        <f>ROW()-ROW(APORTACIONESOCIOS[[#Headers],[SECUENCIA]])</f>
        <v>81</v>
      </c>
      <c r="G85" s="186">
        <v>44972</v>
      </c>
      <c r="H85" s="3">
        <v>10</v>
      </c>
      <c r="I85" s="262">
        <v>3</v>
      </c>
      <c r="J85" s="248" t="s">
        <v>13</v>
      </c>
      <c r="K85" s="254"/>
    </row>
    <row r="86" spans="6:11" x14ac:dyDescent="0.3">
      <c r="F86" s="337">
        <f>ROW()-ROW(APORTACIONESOCIOS[[#Headers],[SECUENCIA]])</f>
        <v>82</v>
      </c>
      <c r="G86" s="173">
        <v>44972</v>
      </c>
      <c r="H86" s="3">
        <v>10</v>
      </c>
      <c r="I86" s="262">
        <v>4</v>
      </c>
      <c r="J86" s="248" t="s">
        <v>12</v>
      </c>
      <c r="K86" s="252"/>
    </row>
    <row r="87" spans="6:11" x14ac:dyDescent="0.3">
      <c r="F87" s="337">
        <f>ROW()-ROW(APORTACIONESOCIOS[[#Headers],[SECUENCIA]])</f>
        <v>83</v>
      </c>
      <c r="G87" s="173">
        <v>44972</v>
      </c>
      <c r="H87" s="3">
        <v>10</v>
      </c>
      <c r="I87" s="262">
        <v>5</v>
      </c>
      <c r="J87" s="248" t="s">
        <v>14</v>
      </c>
      <c r="K87" s="252"/>
    </row>
    <row r="88" spans="6:11" x14ac:dyDescent="0.3">
      <c r="F88" s="337">
        <f>ROW()-ROW(APORTACIONESOCIOS[[#Headers],[SECUENCIA]])</f>
        <v>84</v>
      </c>
      <c r="G88" s="173">
        <v>44972</v>
      </c>
      <c r="H88" s="3">
        <v>10</v>
      </c>
      <c r="I88" s="262">
        <v>6</v>
      </c>
      <c r="J88" s="248" t="s">
        <v>24</v>
      </c>
      <c r="K88" s="252"/>
    </row>
    <row r="89" spans="6:11" x14ac:dyDescent="0.3">
      <c r="F89" s="337">
        <f>ROW()-ROW(APORTACIONESOCIOS[[#Headers],[SECUENCIA]])</f>
        <v>85</v>
      </c>
      <c r="G89" s="173">
        <v>44972</v>
      </c>
      <c r="H89" s="3">
        <v>10</v>
      </c>
      <c r="I89" s="262">
        <v>7</v>
      </c>
      <c r="J89" s="248" t="s">
        <v>15</v>
      </c>
      <c r="K89" s="252"/>
    </row>
    <row r="90" spans="6:11" x14ac:dyDescent="0.3">
      <c r="F90" s="337">
        <f>ROW()-ROW(APORTACIONESOCIOS[[#Headers],[SECUENCIA]])</f>
        <v>86</v>
      </c>
      <c r="G90" s="173">
        <v>44972</v>
      </c>
      <c r="H90" s="3">
        <v>10</v>
      </c>
      <c r="I90" s="262">
        <v>8</v>
      </c>
      <c r="J90" s="248" t="s">
        <v>16</v>
      </c>
      <c r="K90" s="252"/>
    </row>
    <row r="91" spans="6:11" x14ac:dyDescent="0.3">
      <c r="F91" s="337">
        <f>ROW()-ROW(APORTACIONESOCIOS[[#Headers],[SECUENCIA]])</f>
        <v>87</v>
      </c>
      <c r="G91" s="173">
        <v>44972</v>
      </c>
      <c r="H91" s="3">
        <v>10</v>
      </c>
      <c r="I91" s="262">
        <v>9</v>
      </c>
      <c r="J91" s="248" t="s">
        <v>17</v>
      </c>
      <c r="K91" s="252"/>
    </row>
    <row r="92" spans="6:11" x14ac:dyDescent="0.3">
      <c r="F92" s="337">
        <f>ROW()-ROW(APORTACIONESOCIOS[[#Headers],[SECUENCIA]])</f>
        <v>88</v>
      </c>
      <c r="G92" s="173">
        <v>44972</v>
      </c>
      <c r="H92" s="3">
        <v>10</v>
      </c>
      <c r="I92" s="262">
        <v>10</v>
      </c>
      <c r="J92" s="248" t="s">
        <v>18</v>
      </c>
      <c r="K92" s="252"/>
    </row>
    <row r="93" spans="6:11" x14ac:dyDescent="0.3">
      <c r="F93" s="337">
        <f>ROW()-ROW(APORTACIONESOCIOS[[#Headers],[SECUENCIA]])</f>
        <v>89</v>
      </c>
      <c r="G93" s="173">
        <v>44972</v>
      </c>
      <c r="H93" s="3">
        <v>10</v>
      </c>
      <c r="I93" s="262">
        <v>11</v>
      </c>
      <c r="J93" s="248" t="s">
        <v>19</v>
      </c>
      <c r="K93" s="252"/>
    </row>
    <row r="94" spans="6:11" x14ac:dyDescent="0.3">
      <c r="F94" s="337">
        <f>ROW()-ROW(APORTACIONESOCIOS[[#Headers],[SECUENCIA]])</f>
        <v>90</v>
      </c>
      <c r="G94" s="173">
        <v>44972</v>
      </c>
      <c r="H94" s="3">
        <v>10</v>
      </c>
      <c r="I94" s="262">
        <v>12</v>
      </c>
      <c r="J94" s="248" t="s">
        <v>20</v>
      </c>
      <c r="K94" s="252"/>
    </row>
    <row r="95" spans="6:11" x14ac:dyDescent="0.3">
      <c r="F95" s="337">
        <f>ROW()-ROW(APORTACIONESOCIOS[[#Headers],[SECUENCIA]])</f>
        <v>91</v>
      </c>
      <c r="G95" s="173">
        <v>44972</v>
      </c>
      <c r="H95" s="3">
        <v>10</v>
      </c>
      <c r="I95" s="262">
        <v>14</v>
      </c>
      <c r="J95" s="248" t="s">
        <v>21</v>
      </c>
      <c r="K95" s="252"/>
    </row>
    <row r="96" spans="6:11" x14ac:dyDescent="0.3">
      <c r="F96" s="337">
        <f>ROW()-ROW(APORTACIONESOCIOS[[#Headers],[SECUENCIA]])</f>
        <v>92</v>
      </c>
      <c r="G96" s="173">
        <v>44972</v>
      </c>
      <c r="H96" s="3">
        <v>10</v>
      </c>
      <c r="I96" s="262">
        <v>15</v>
      </c>
      <c r="J96" s="248" t="s">
        <v>22</v>
      </c>
      <c r="K96" s="252"/>
    </row>
    <row r="97" spans="6:11" x14ac:dyDescent="0.3">
      <c r="F97" s="337">
        <f>ROW()-ROW(APORTACIONESOCIOS[[#Headers],[SECUENCIA]])</f>
        <v>93</v>
      </c>
      <c r="G97" s="173">
        <v>44972</v>
      </c>
      <c r="H97" s="3">
        <v>10</v>
      </c>
      <c r="I97" s="262">
        <v>16</v>
      </c>
      <c r="J97" s="248" t="s">
        <v>23</v>
      </c>
      <c r="K97" s="252"/>
    </row>
    <row r="98" spans="6:11" x14ac:dyDescent="0.3">
      <c r="F98" s="338">
        <f>ROW()-ROW(APORTACIONESOCIOS[[#Headers],[SECUENCIA]])</f>
        <v>94</v>
      </c>
      <c r="G98" s="186">
        <v>45000</v>
      </c>
      <c r="H98" s="3">
        <v>10</v>
      </c>
      <c r="I98" s="262">
        <v>3</v>
      </c>
      <c r="J98" s="248" t="s">
        <v>13</v>
      </c>
      <c r="K98" s="254"/>
    </row>
    <row r="99" spans="6:11" x14ac:dyDescent="0.3">
      <c r="F99" s="337">
        <f>ROW()-ROW(APORTACIONESOCIOS[[#Headers],[SECUENCIA]])</f>
        <v>95</v>
      </c>
      <c r="G99" s="173">
        <v>45000</v>
      </c>
      <c r="H99" s="3">
        <v>10</v>
      </c>
      <c r="I99" s="262">
        <v>4</v>
      </c>
      <c r="J99" s="248" t="s">
        <v>12</v>
      </c>
      <c r="K99" s="252"/>
    </row>
    <row r="100" spans="6:11" x14ac:dyDescent="0.3">
      <c r="F100" s="337">
        <f>ROW()-ROW(APORTACIONESOCIOS[[#Headers],[SECUENCIA]])</f>
        <v>96</v>
      </c>
      <c r="G100" s="173">
        <v>45000</v>
      </c>
      <c r="H100" s="3">
        <v>10</v>
      </c>
      <c r="I100" s="262">
        <v>5</v>
      </c>
      <c r="J100" s="248" t="s">
        <v>14</v>
      </c>
      <c r="K100" s="252"/>
    </row>
    <row r="101" spans="6:11" x14ac:dyDescent="0.3">
      <c r="F101" s="337">
        <f>ROW()-ROW(APORTACIONESOCIOS[[#Headers],[SECUENCIA]])</f>
        <v>97</v>
      </c>
      <c r="G101" s="173">
        <v>45000</v>
      </c>
      <c r="H101" s="3">
        <v>10</v>
      </c>
      <c r="I101" s="262">
        <v>6</v>
      </c>
      <c r="J101" s="248" t="s">
        <v>24</v>
      </c>
      <c r="K101" s="252"/>
    </row>
    <row r="102" spans="6:11" x14ac:dyDescent="0.3">
      <c r="F102" s="337">
        <f>ROW()-ROW(APORTACIONESOCIOS[[#Headers],[SECUENCIA]])</f>
        <v>98</v>
      </c>
      <c r="G102" s="173">
        <v>45000</v>
      </c>
      <c r="H102" s="3">
        <v>10</v>
      </c>
      <c r="I102" s="262">
        <v>7</v>
      </c>
      <c r="J102" s="248" t="s">
        <v>15</v>
      </c>
      <c r="K102" s="252"/>
    </row>
    <row r="103" spans="6:11" x14ac:dyDescent="0.3">
      <c r="F103" s="337">
        <f>ROW()-ROW(APORTACIONESOCIOS[[#Headers],[SECUENCIA]])</f>
        <v>99</v>
      </c>
      <c r="G103" s="173">
        <v>45000</v>
      </c>
      <c r="H103" s="3">
        <v>10</v>
      </c>
      <c r="I103" s="262">
        <v>8</v>
      </c>
      <c r="J103" s="248" t="s">
        <v>16</v>
      </c>
      <c r="K103" s="252"/>
    </row>
    <row r="104" spans="6:11" x14ac:dyDescent="0.3">
      <c r="F104" s="337">
        <f>ROW()-ROW(APORTACIONESOCIOS[[#Headers],[SECUENCIA]])</f>
        <v>100</v>
      </c>
      <c r="G104" s="173">
        <v>45000</v>
      </c>
      <c r="H104" s="3">
        <v>10</v>
      </c>
      <c r="I104" s="262">
        <v>9</v>
      </c>
      <c r="J104" s="248" t="s">
        <v>17</v>
      </c>
      <c r="K104" s="252"/>
    </row>
    <row r="105" spans="6:11" x14ac:dyDescent="0.3">
      <c r="F105" s="337">
        <f>ROW()-ROW(APORTACIONESOCIOS[[#Headers],[SECUENCIA]])</f>
        <v>101</v>
      </c>
      <c r="G105" s="173">
        <v>45000</v>
      </c>
      <c r="H105" s="3">
        <v>10</v>
      </c>
      <c r="I105" s="262">
        <v>10</v>
      </c>
      <c r="J105" s="248" t="s">
        <v>18</v>
      </c>
      <c r="K105" s="252"/>
    </row>
    <row r="106" spans="6:11" x14ac:dyDescent="0.3">
      <c r="F106" s="337">
        <f>ROW()-ROW(APORTACIONESOCIOS[[#Headers],[SECUENCIA]])</f>
        <v>102</v>
      </c>
      <c r="G106" s="173">
        <v>45000</v>
      </c>
      <c r="H106" s="3">
        <v>10</v>
      </c>
      <c r="I106" s="262">
        <v>11</v>
      </c>
      <c r="J106" s="248" t="s">
        <v>19</v>
      </c>
      <c r="K106" s="252"/>
    </row>
    <row r="107" spans="6:11" x14ac:dyDescent="0.3">
      <c r="F107" s="337">
        <f>ROW()-ROW(APORTACIONESOCIOS[[#Headers],[SECUENCIA]])</f>
        <v>103</v>
      </c>
      <c r="G107" s="173">
        <v>45000</v>
      </c>
      <c r="H107" s="3">
        <v>10</v>
      </c>
      <c r="I107" s="262">
        <v>12</v>
      </c>
      <c r="J107" s="248" t="s">
        <v>20</v>
      </c>
      <c r="K107" s="252"/>
    </row>
    <row r="108" spans="6:11" x14ac:dyDescent="0.3">
      <c r="F108" s="337">
        <f>ROW()-ROW(APORTACIONESOCIOS[[#Headers],[SECUENCIA]])</f>
        <v>104</v>
      </c>
      <c r="G108" s="173">
        <v>45000</v>
      </c>
      <c r="H108" s="3">
        <v>10</v>
      </c>
      <c r="I108" s="262">
        <v>14</v>
      </c>
      <c r="J108" s="248" t="s">
        <v>21</v>
      </c>
      <c r="K108" s="252"/>
    </row>
    <row r="109" spans="6:11" x14ac:dyDescent="0.3">
      <c r="F109" s="337">
        <f>ROW()-ROW(APORTACIONESOCIOS[[#Headers],[SECUENCIA]])</f>
        <v>105</v>
      </c>
      <c r="G109" s="173">
        <v>45000</v>
      </c>
      <c r="H109" s="3">
        <v>10</v>
      </c>
      <c r="I109" s="262">
        <v>15</v>
      </c>
      <c r="J109" s="248" t="s">
        <v>22</v>
      </c>
      <c r="K109" s="252"/>
    </row>
    <row r="110" spans="6:11" x14ac:dyDescent="0.3">
      <c r="F110" s="337">
        <f>ROW()-ROW(APORTACIONESOCIOS[[#Headers],[SECUENCIA]])</f>
        <v>106</v>
      </c>
      <c r="G110" s="173">
        <v>45000</v>
      </c>
      <c r="H110" s="3">
        <v>10</v>
      </c>
      <c r="I110" s="262">
        <v>16</v>
      </c>
      <c r="J110" s="248" t="s">
        <v>23</v>
      </c>
      <c r="K110" s="252"/>
    </row>
    <row r="111" spans="6:11" x14ac:dyDescent="0.3">
      <c r="F111" s="338">
        <f>ROW()-ROW(APORTACIONESOCIOS[[#Headers],[SECUENCIA]])</f>
        <v>107</v>
      </c>
      <c r="G111" s="186">
        <v>45031</v>
      </c>
      <c r="H111" s="3">
        <v>10</v>
      </c>
      <c r="I111" s="262">
        <v>3</v>
      </c>
      <c r="J111" s="248" t="s">
        <v>13</v>
      </c>
      <c r="K111" s="254"/>
    </row>
    <row r="112" spans="6:11" x14ac:dyDescent="0.3">
      <c r="F112" s="338">
        <f>ROW()-ROW(APORTACIONESOCIOS[[#Headers],[SECUENCIA]])</f>
        <v>108</v>
      </c>
      <c r="G112" s="173">
        <v>45031</v>
      </c>
      <c r="H112" s="3">
        <v>10</v>
      </c>
      <c r="I112" s="262">
        <v>4</v>
      </c>
      <c r="J112" s="248" t="s">
        <v>12</v>
      </c>
      <c r="K112" s="254"/>
    </row>
    <row r="113" spans="6:11" x14ac:dyDescent="0.3">
      <c r="F113" s="337">
        <f>ROW()-ROW(APORTACIONESOCIOS[[#Headers],[SECUENCIA]])</f>
        <v>109</v>
      </c>
      <c r="G113" s="173">
        <v>45031</v>
      </c>
      <c r="H113" s="3">
        <v>10</v>
      </c>
      <c r="I113" s="262">
        <v>5</v>
      </c>
      <c r="J113" s="248" t="s">
        <v>14</v>
      </c>
      <c r="K113" s="252"/>
    </row>
    <row r="114" spans="6:11" x14ac:dyDescent="0.3">
      <c r="F114" s="337">
        <f>ROW()-ROW(APORTACIONESOCIOS[[#Headers],[SECUENCIA]])</f>
        <v>110</v>
      </c>
      <c r="G114" s="173">
        <v>45031</v>
      </c>
      <c r="H114" s="3">
        <v>10</v>
      </c>
      <c r="I114" s="262">
        <v>6</v>
      </c>
      <c r="J114" s="248" t="s">
        <v>24</v>
      </c>
      <c r="K114" s="252"/>
    </row>
    <row r="115" spans="6:11" x14ac:dyDescent="0.3">
      <c r="F115" s="337">
        <f>ROW()-ROW(APORTACIONESOCIOS[[#Headers],[SECUENCIA]])</f>
        <v>111</v>
      </c>
      <c r="G115" s="173">
        <v>45031</v>
      </c>
      <c r="H115" s="3">
        <v>10</v>
      </c>
      <c r="I115" s="262">
        <v>7</v>
      </c>
      <c r="J115" s="248" t="s">
        <v>15</v>
      </c>
      <c r="K115" s="252"/>
    </row>
    <row r="116" spans="6:11" x14ac:dyDescent="0.3">
      <c r="F116" s="337">
        <f>ROW()-ROW(APORTACIONESOCIOS[[#Headers],[SECUENCIA]])</f>
        <v>112</v>
      </c>
      <c r="G116" s="173">
        <v>45031</v>
      </c>
      <c r="H116" s="3">
        <v>10</v>
      </c>
      <c r="I116" s="262">
        <v>8</v>
      </c>
      <c r="J116" s="248" t="s">
        <v>16</v>
      </c>
      <c r="K116" s="252"/>
    </row>
    <row r="117" spans="6:11" x14ac:dyDescent="0.3">
      <c r="F117" s="337">
        <f>ROW()-ROW(APORTACIONESOCIOS[[#Headers],[SECUENCIA]])</f>
        <v>113</v>
      </c>
      <c r="G117" s="173">
        <v>45031</v>
      </c>
      <c r="H117" s="3">
        <v>10</v>
      </c>
      <c r="I117" s="262">
        <v>9</v>
      </c>
      <c r="J117" s="248" t="s">
        <v>17</v>
      </c>
      <c r="K117" s="252"/>
    </row>
    <row r="118" spans="6:11" x14ac:dyDescent="0.3">
      <c r="F118" s="337">
        <f>ROW()-ROW(APORTACIONESOCIOS[[#Headers],[SECUENCIA]])</f>
        <v>114</v>
      </c>
      <c r="G118" s="173">
        <v>45031</v>
      </c>
      <c r="H118" s="3">
        <v>10</v>
      </c>
      <c r="I118" s="262">
        <v>10</v>
      </c>
      <c r="J118" s="248" t="s">
        <v>18</v>
      </c>
      <c r="K118" s="252"/>
    </row>
    <row r="119" spans="6:11" x14ac:dyDescent="0.3">
      <c r="F119" s="337">
        <f>ROW()-ROW(APORTACIONESOCIOS[[#Headers],[SECUENCIA]])</f>
        <v>115</v>
      </c>
      <c r="G119" s="173">
        <v>45031</v>
      </c>
      <c r="H119" s="3">
        <v>10</v>
      </c>
      <c r="I119" s="262">
        <v>11</v>
      </c>
      <c r="J119" s="248" t="s">
        <v>19</v>
      </c>
      <c r="K119" s="252"/>
    </row>
    <row r="120" spans="6:11" x14ac:dyDescent="0.3">
      <c r="F120" s="337">
        <f>ROW()-ROW(APORTACIONESOCIOS[[#Headers],[SECUENCIA]])</f>
        <v>116</v>
      </c>
      <c r="G120" s="173">
        <v>45031</v>
      </c>
      <c r="H120" s="3">
        <v>10</v>
      </c>
      <c r="I120" s="262">
        <v>12</v>
      </c>
      <c r="J120" s="248" t="s">
        <v>20</v>
      </c>
      <c r="K120" s="252"/>
    </row>
    <row r="121" spans="6:11" x14ac:dyDescent="0.3">
      <c r="F121" s="337">
        <f>ROW()-ROW(APORTACIONESOCIOS[[#Headers],[SECUENCIA]])</f>
        <v>117</v>
      </c>
      <c r="G121" s="173">
        <v>45031</v>
      </c>
      <c r="H121" s="3">
        <v>10</v>
      </c>
      <c r="I121" s="262">
        <v>14</v>
      </c>
      <c r="J121" s="248" t="s">
        <v>21</v>
      </c>
      <c r="K121" s="252"/>
    </row>
    <row r="122" spans="6:11" x14ac:dyDescent="0.3">
      <c r="F122" s="337">
        <f>ROW()-ROW(APORTACIONESOCIOS[[#Headers],[SECUENCIA]])</f>
        <v>118</v>
      </c>
      <c r="G122" s="173">
        <v>45031</v>
      </c>
      <c r="H122" s="3">
        <v>10</v>
      </c>
      <c r="I122" s="262">
        <v>15</v>
      </c>
      <c r="J122" s="248" t="s">
        <v>22</v>
      </c>
      <c r="K122" s="252"/>
    </row>
    <row r="123" spans="6:11" x14ac:dyDescent="0.3">
      <c r="F123" s="337">
        <f>ROW()-ROW(APORTACIONESOCIOS[[#Headers],[SECUENCIA]])</f>
        <v>119</v>
      </c>
      <c r="G123" s="173">
        <v>45031</v>
      </c>
      <c r="H123" s="3">
        <v>10</v>
      </c>
      <c r="I123" s="262">
        <v>16</v>
      </c>
      <c r="J123" s="248" t="s">
        <v>23</v>
      </c>
      <c r="K123" s="252"/>
    </row>
    <row r="124" spans="6:11" x14ac:dyDescent="0.3">
      <c r="F124" s="337">
        <f>ROW()-ROW(APORTACIONESOCIOS[[#Headers],[SECUENCIA]])</f>
        <v>120</v>
      </c>
      <c r="G124" s="186">
        <v>45061</v>
      </c>
      <c r="H124" s="3">
        <v>10</v>
      </c>
      <c r="I124" s="262">
        <v>3</v>
      </c>
      <c r="J124" s="248" t="s">
        <v>13</v>
      </c>
      <c r="K124" s="252"/>
    </row>
    <row r="125" spans="6:11" x14ac:dyDescent="0.3">
      <c r="F125" s="338">
        <f>ROW()-ROW(APORTACIONESOCIOS[[#Headers],[SECUENCIA]])</f>
        <v>121</v>
      </c>
      <c r="G125" s="173">
        <v>45061</v>
      </c>
      <c r="H125" s="3">
        <v>10</v>
      </c>
      <c r="I125" s="262">
        <v>4</v>
      </c>
      <c r="J125" s="248" t="s">
        <v>12</v>
      </c>
      <c r="K125" s="254"/>
    </row>
    <row r="126" spans="6:11" x14ac:dyDescent="0.3">
      <c r="F126" s="337">
        <f>ROW()-ROW(APORTACIONESOCIOS[[#Headers],[SECUENCIA]])</f>
        <v>122</v>
      </c>
      <c r="G126" s="173">
        <v>45061</v>
      </c>
      <c r="H126" s="3">
        <v>10</v>
      </c>
      <c r="I126" s="262">
        <v>5</v>
      </c>
      <c r="J126" s="248" t="s">
        <v>14</v>
      </c>
      <c r="K126" s="252"/>
    </row>
    <row r="127" spans="6:11" x14ac:dyDescent="0.3">
      <c r="F127" s="337">
        <f>ROW()-ROW(APORTACIONESOCIOS[[#Headers],[SECUENCIA]])</f>
        <v>123</v>
      </c>
      <c r="G127" s="173">
        <v>45061</v>
      </c>
      <c r="H127" s="3">
        <v>10</v>
      </c>
      <c r="I127" s="262">
        <v>6</v>
      </c>
      <c r="J127" s="248" t="s">
        <v>24</v>
      </c>
      <c r="K127" s="252"/>
    </row>
    <row r="128" spans="6:11" x14ac:dyDescent="0.3">
      <c r="F128" s="337">
        <f>ROW()-ROW(APORTACIONESOCIOS[[#Headers],[SECUENCIA]])</f>
        <v>124</v>
      </c>
      <c r="G128" s="173">
        <v>45061</v>
      </c>
      <c r="H128" s="3">
        <v>10</v>
      </c>
      <c r="I128" s="262">
        <v>7</v>
      </c>
      <c r="J128" s="248" t="s">
        <v>15</v>
      </c>
      <c r="K128" s="252"/>
    </row>
    <row r="129" spans="6:11" x14ac:dyDescent="0.3">
      <c r="F129" s="337">
        <f>ROW()-ROW(APORTACIONESOCIOS[[#Headers],[SECUENCIA]])</f>
        <v>125</v>
      </c>
      <c r="G129" s="173">
        <v>45061</v>
      </c>
      <c r="H129" s="3">
        <v>10</v>
      </c>
      <c r="I129" s="262">
        <v>8</v>
      </c>
      <c r="J129" s="248" t="s">
        <v>16</v>
      </c>
      <c r="K129" s="252"/>
    </row>
    <row r="130" spans="6:11" x14ac:dyDescent="0.3">
      <c r="F130" s="337">
        <f>ROW()-ROW(APORTACIONESOCIOS[[#Headers],[SECUENCIA]])</f>
        <v>126</v>
      </c>
      <c r="G130" s="173">
        <v>45061</v>
      </c>
      <c r="H130" s="3">
        <v>10</v>
      </c>
      <c r="I130" s="262">
        <v>9</v>
      </c>
      <c r="J130" s="248" t="s">
        <v>17</v>
      </c>
      <c r="K130" s="252"/>
    </row>
    <row r="131" spans="6:11" x14ac:dyDescent="0.3">
      <c r="F131" s="337">
        <f>ROW()-ROW(APORTACIONESOCIOS[[#Headers],[SECUENCIA]])</f>
        <v>127</v>
      </c>
      <c r="G131" s="173">
        <v>45061</v>
      </c>
      <c r="H131" s="3">
        <v>10</v>
      </c>
      <c r="I131" s="262">
        <v>10</v>
      </c>
      <c r="J131" s="248" t="s">
        <v>18</v>
      </c>
      <c r="K131" s="252"/>
    </row>
    <row r="132" spans="6:11" x14ac:dyDescent="0.3">
      <c r="F132" s="337">
        <f>ROW()-ROW(APORTACIONESOCIOS[[#Headers],[SECUENCIA]])</f>
        <v>128</v>
      </c>
      <c r="G132" s="173">
        <v>45061</v>
      </c>
      <c r="H132" s="3">
        <v>10</v>
      </c>
      <c r="I132" s="262">
        <v>11</v>
      </c>
      <c r="J132" s="248" t="s">
        <v>19</v>
      </c>
      <c r="K132" s="252"/>
    </row>
    <row r="133" spans="6:11" x14ac:dyDescent="0.3">
      <c r="F133" s="337">
        <f>ROW()-ROW(APORTACIONESOCIOS[[#Headers],[SECUENCIA]])</f>
        <v>129</v>
      </c>
      <c r="G133" s="173">
        <v>45061</v>
      </c>
      <c r="H133" s="3">
        <v>10</v>
      </c>
      <c r="I133" s="262">
        <v>12</v>
      </c>
      <c r="J133" s="248" t="s">
        <v>20</v>
      </c>
      <c r="K133" s="252"/>
    </row>
    <row r="134" spans="6:11" x14ac:dyDescent="0.3">
      <c r="F134" s="337">
        <f>ROW()-ROW(APORTACIONESOCIOS[[#Headers],[SECUENCIA]])</f>
        <v>130</v>
      </c>
      <c r="G134" s="173">
        <v>45061</v>
      </c>
      <c r="H134" s="3">
        <v>10</v>
      </c>
      <c r="I134" s="262">
        <v>14</v>
      </c>
      <c r="J134" s="248" t="s">
        <v>21</v>
      </c>
      <c r="K134" s="252"/>
    </row>
    <row r="135" spans="6:11" x14ac:dyDescent="0.3">
      <c r="F135" s="337">
        <f>ROW()-ROW(APORTACIONESOCIOS[[#Headers],[SECUENCIA]])</f>
        <v>131</v>
      </c>
      <c r="G135" s="173">
        <v>45061</v>
      </c>
      <c r="H135" s="3">
        <v>10</v>
      </c>
      <c r="I135" s="262">
        <v>15</v>
      </c>
      <c r="J135" s="248" t="s">
        <v>22</v>
      </c>
      <c r="K135" s="252"/>
    </row>
    <row r="136" spans="6:11" x14ac:dyDescent="0.3">
      <c r="F136" s="337">
        <f>ROW()-ROW(APORTACIONESOCIOS[[#Headers],[SECUENCIA]])</f>
        <v>132</v>
      </c>
      <c r="G136" s="173">
        <v>45061</v>
      </c>
      <c r="H136" s="3">
        <v>10</v>
      </c>
      <c r="I136" s="262">
        <v>16</v>
      </c>
      <c r="J136" s="248" t="s">
        <v>23</v>
      </c>
      <c r="K136" s="252"/>
    </row>
    <row r="137" spans="6:11" x14ac:dyDescent="0.3">
      <c r="F137" s="337">
        <f>ROW()-ROW(APORTACIONESOCIOS[[#Headers],[SECUENCIA]])</f>
        <v>133</v>
      </c>
      <c r="G137" s="186">
        <v>45092</v>
      </c>
      <c r="H137" s="3">
        <v>10</v>
      </c>
      <c r="I137" s="262">
        <v>3</v>
      </c>
      <c r="J137" s="248" t="s">
        <v>13</v>
      </c>
      <c r="K137" s="252"/>
    </row>
    <row r="138" spans="6:11" x14ac:dyDescent="0.3">
      <c r="F138" s="338">
        <f>ROW()-ROW(APORTACIONESOCIOS[[#Headers],[SECUENCIA]])</f>
        <v>134</v>
      </c>
      <c r="G138" s="173">
        <v>45092</v>
      </c>
      <c r="H138" s="3">
        <v>10</v>
      </c>
      <c r="I138" s="262">
        <v>4</v>
      </c>
      <c r="J138" s="248" t="s">
        <v>12</v>
      </c>
      <c r="K138" s="254"/>
    </row>
    <row r="139" spans="6:11" x14ac:dyDescent="0.3">
      <c r="F139" s="337">
        <f>ROW()-ROW(APORTACIONESOCIOS[[#Headers],[SECUENCIA]])</f>
        <v>135</v>
      </c>
      <c r="G139" s="173">
        <v>45092</v>
      </c>
      <c r="H139" s="3">
        <v>10</v>
      </c>
      <c r="I139" s="262">
        <v>5</v>
      </c>
      <c r="J139" s="248" t="s">
        <v>14</v>
      </c>
      <c r="K139" s="252"/>
    </row>
    <row r="140" spans="6:11" x14ac:dyDescent="0.3">
      <c r="F140" s="337">
        <f>ROW()-ROW(APORTACIONESOCIOS[[#Headers],[SECUENCIA]])</f>
        <v>136</v>
      </c>
      <c r="G140" s="173">
        <v>45092</v>
      </c>
      <c r="H140" s="3">
        <v>10</v>
      </c>
      <c r="I140" s="262">
        <v>6</v>
      </c>
      <c r="J140" s="248" t="s">
        <v>24</v>
      </c>
      <c r="K140" s="252"/>
    </row>
    <row r="141" spans="6:11" x14ac:dyDescent="0.3">
      <c r="F141" s="337">
        <f>ROW()-ROW(APORTACIONESOCIOS[[#Headers],[SECUENCIA]])</f>
        <v>137</v>
      </c>
      <c r="G141" s="173">
        <v>45092</v>
      </c>
      <c r="H141" s="3">
        <v>10</v>
      </c>
      <c r="I141" s="262">
        <v>7</v>
      </c>
      <c r="J141" s="248" t="s">
        <v>15</v>
      </c>
      <c r="K141" s="252"/>
    </row>
    <row r="142" spans="6:11" x14ac:dyDescent="0.3">
      <c r="F142" s="337">
        <f>ROW()-ROW(APORTACIONESOCIOS[[#Headers],[SECUENCIA]])</f>
        <v>138</v>
      </c>
      <c r="G142" s="173">
        <v>45092</v>
      </c>
      <c r="H142" s="3">
        <v>10</v>
      </c>
      <c r="I142" s="262">
        <v>8</v>
      </c>
      <c r="J142" s="248" t="s">
        <v>16</v>
      </c>
      <c r="K142" s="252"/>
    </row>
    <row r="143" spans="6:11" x14ac:dyDescent="0.3">
      <c r="F143" s="337">
        <f>ROW()-ROW(APORTACIONESOCIOS[[#Headers],[SECUENCIA]])</f>
        <v>139</v>
      </c>
      <c r="G143" s="173">
        <v>45092</v>
      </c>
      <c r="H143" s="3">
        <v>10</v>
      </c>
      <c r="I143" s="262">
        <v>9</v>
      </c>
      <c r="J143" s="248" t="s">
        <v>17</v>
      </c>
      <c r="K143" s="252"/>
    </row>
    <row r="144" spans="6:11" x14ac:dyDescent="0.3">
      <c r="F144" s="337">
        <f>ROW()-ROW(APORTACIONESOCIOS[[#Headers],[SECUENCIA]])</f>
        <v>140</v>
      </c>
      <c r="G144" s="173">
        <v>45092</v>
      </c>
      <c r="H144" s="3">
        <v>10</v>
      </c>
      <c r="I144" s="262">
        <v>10</v>
      </c>
      <c r="J144" s="248" t="s">
        <v>18</v>
      </c>
      <c r="K144" s="252"/>
    </row>
    <row r="145" spans="6:11" x14ac:dyDescent="0.3">
      <c r="F145" s="337">
        <f>ROW()-ROW(APORTACIONESOCIOS[[#Headers],[SECUENCIA]])</f>
        <v>141</v>
      </c>
      <c r="G145" s="173">
        <v>45092</v>
      </c>
      <c r="H145" s="3">
        <v>10</v>
      </c>
      <c r="I145" s="262">
        <v>11</v>
      </c>
      <c r="J145" s="248" t="s">
        <v>19</v>
      </c>
      <c r="K145" s="252"/>
    </row>
    <row r="146" spans="6:11" x14ac:dyDescent="0.3">
      <c r="F146" s="337">
        <f>ROW()-ROW(APORTACIONESOCIOS[[#Headers],[SECUENCIA]])</f>
        <v>142</v>
      </c>
      <c r="G146" s="173">
        <v>45092</v>
      </c>
      <c r="H146" s="3">
        <v>10</v>
      </c>
      <c r="I146" s="262">
        <v>12</v>
      </c>
      <c r="J146" s="248" t="s">
        <v>20</v>
      </c>
      <c r="K146" s="252"/>
    </row>
    <row r="147" spans="6:11" x14ac:dyDescent="0.3">
      <c r="F147" s="337">
        <f>ROW()-ROW(APORTACIONESOCIOS[[#Headers],[SECUENCIA]])</f>
        <v>143</v>
      </c>
      <c r="G147" s="173">
        <v>45092</v>
      </c>
      <c r="H147" s="3">
        <v>10</v>
      </c>
      <c r="I147" s="262">
        <v>14</v>
      </c>
      <c r="J147" s="248" t="s">
        <v>21</v>
      </c>
      <c r="K147" s="252"/>
    </row>
    <row r="148" spans="6:11" x14ac:dyDescent="0.3">
      <c r="F148" s="337">
        <f>ROW()-ROW(APORTACIONESOCIOS[[#Headers],[SECUENCIA]])</f>
        <v>144</v>
      </c>
      <c r="G148" s="173">
        <v>45092</v>
      </c>
      <c r="H148" s="3">
        <v>10</v>
      </c>
      <c r="I148" s="262">
        <v>15</v>
      </c>
      <c r="J148" s="248" t="s">
        <v>22</v>
      </c>
      <c r="K148" s="252"/>
    </row>
    <row r="149" spans="6:11" x14ac:dyDescent="0.3">
      <c r="F149" s="337">
        <f>ROW()-ROW(APORTACIONESOCIOS[[#Headers],[SECUENCIA]])</f>
        <v>145</v>
      </c>
      <c r="G149" s="173">
        <v>45092</v>
      </c>
      <c r="H149" s="3">
        <v>10</v>
      </c>
      <c r="I149" s="262">
        <v>16</v>
      </c>
      <c r="J149" s="248" t="s">
        <v>23</v>
      </c>
      <c r="K149" s="252"/>
    </row>
    <row r="150" spans="6:11" x14ac:dyDescent="0.3">
      <c r="F150" s="337">
        <f>ROW()-ROW(APORTACIONESOCIOS[[#Headers],[SECUENCIA]])</f>
        <v>146</v>
      </c>
      <c r="G150" s="186">
        <v>45122</v>
      </c>
      <c r="H150" s="3">
        <v>10</v>
      </c>
      <c r="I150" s="262">
        <v>3</v>
      </c>
      <c r="J150" s="248" t="s">
        <v>13</v>
      </c>
      <c r="K150" s="252"/>
    </row>
    <row r="151" spans="6:11" x14ac:dyDescent="0.3">
      <c r="F151" s="338">
        <f>ROW()-ROW(APORTACIONESOCIOS[[#Headers],[SECUENCIA]])</f>
        <v>147</v>
      </c>
      <c r="G151" s="173">
        <v>45122</v>
      </c>
      <c r="H151" s="3">
        <v>10</v>
      </c>
      <c r="I151" s="262">
        <v>4</v>
      </c>
      <c r="J151" s="248" t="s">
        <v>12</v>
      </c>
      <c r="K151" s="254"/>
    </row>
    <row r="152" spans="6:11" x14ac:dyDescent="0.3">
      <c r="F152" s="337">
        <f>ROW()-ROW(APORTACIONESOCIOS[[#Headers],[SECUENCIA]])</f>
        <v>148</v>
      </c>
      <c r="G152" s="173">
        <v>45122</v>
      </c>
      <c r="H152" s="3">
        <v>10</v>
      </c>
      <c r="I152" s="262">
        <v>5</v>
      </c>
      <c r="J152" s="248" t="s">
        <v>14</v>
      </c>
      <c r="K152" s="252"/>
    </row>
    <row r="153" spans="6:11" x14ac:dyDescent="0.3">
      <c r="F153" s="337">
        <f>ROW()-ROW(APORTACIONESOCIOS[[#Headers],[SECUENCIA]])</f>
        <v>149</v>
      </c>
      <c r="G153" s="173">
        <v>45122</v>
      </c>
      <c r="H153" s="3">
        <v>10</v>
      </c>
      <c r="I153" s="262">
        <v>6</v>
      </c>
      <c r="J153" s="248" t="s">
        <v>24</v>
      </c>
      <c r="K153" s="252"/>
    </row>
    <row r="154" spans="6:11" x14ac:dyDescent="0.3">
      <c r="F154" s="337">
        <f>ROW()-ROW(APORTACIONESOCIOS[[#Headers],[SECUENCIA]])</f>
        <v>150</v>
      </c>
      <c r="G154" s="173">
        <v>45122</v>
      </c>
      <c r="H154" s="3">
        <v>10</v>
      </c>
      <c r="I154" s="262">
        <v>7</v>
      </c>
      <c r="J154" s="248" t="s">
        <v>15</v>
      </c>
      <c r="K154" s="252"/>
    </row>
    <row r="155" spans="6:11" x14ac:dyDescent="0.3">
      <c r="F155" s="337">
        <f>ROW()-ROW(APORTACIONESOCIOS[[#Headers],[SECUENCIA]])</f>
        <v>151</v>
      </c>
      <c r="G155" s="173">
        <v>45122</v>
      </c>
      <c r="H155" s="3">
        <v>10</v>
      </c>
      <c r="I155" s="262">
        <v>8</v>
      </c>
      <c r="J155" s="248" t="s">
        <v>16</v>
      </c>
      <c r="K155" s="252"/>
    </row>
    <row r="156" spans="6:11" x14ac:dyDescent="0.3">
      <c r="F156" s="337">
        <f>ROW()-ROW(APORTACIONESOCIOS[[#Headers],[SECUENCIA]])</f>
        <v>152</v>
      </c>
      <c r="G156" s="173">
        <v>45122</v>
      </c>
      <c r="H156" s="3">
        <v>10</v>
      </c>
      <c r="I156" s="262">
        <v>9</v>
      </c>
      <c r="J156" s="248" t="s">
        <v>17</v>
      </c>
      <c r="K156" s="252"/>
    </row>
    <row r="157" spans="6:11" x14ac:dyDescent="0.3">
      <c r="F157" s="337">
        <f>ROW()-ROW(APORTACIONESOCIOS[[#Headers],[SECUENCIA]])</f>
        <v>153</v>
      </c>
      <c r="G157" s="173">
        <v>45122</v>
      </c>
      <c r="H157" s="3">
        <v>10</v>
      </c>
      <c r="I157" s="262">
        <v>10</v>
      </c>
      <c r="J157" s="248" t="s">
        <v>18</v>
      </c>
      <c r="K157" s="252"/>
    </row>
    <row r="158" spans="6:11" x14ac:dyDescent="0.3">
      <c r="F158" s="337">
        <f>ROW()-ROW(APORTACIONESOCIOS[[#Headers],[SECUENCIA]])</f>
        <v>154</v>
      </c>
      <c r="G158" s="173">
        <v>45122</v>
      </c>
      <c r="H158" s="3">
        <v>10</v>
      </c>
      <c r="I158" s="262">
        <v>11</v>
      </c>
      <c r="J158" s="248" t="s">
        <v>19</v>
      </c>
      <c r="K158" s="252"/>
    </row>
    <row r="159" spans="6:11" x14ac:dyDescent="0.3">
      <c r="F159" s="337">
        <f>ROW()-ROW(APORTACIONESOCIOS[[#Headers],[SECUENCIA]])</f>
        <v>155</v>
      </c>
      <c r="G159" s="173">
        <v>45122</v>
      </c>
      <c r="H159" s="3">
        <v>10</v>
      </c>
      <c r="I159" s="262">
        <v>12</v>
      </c>
      <c r="J159" s="248" t="s">
        <v>20</v>
      </c>
      <c r="K159" s="252"/>
    </row>
    <row r="160" spans="6:11" x14ac:dyDescent="0.3">
      <c r="F160" s="337">
        <f>ROW()-ROW(APORTACIONESOCIOS[[#Headers],[SECUENCIA]])</f>
        <v>156</v>
      </c>
      <c r="G160" s="173">
        <v>45122</v>
      </c>
      <c r="H160" s="3">
        <v>10</v>
      </c>
      <c r="I160" s="262">
        <v>14</v>
      </c>
      <c r="J160" s="248" t="s">
        <v>21</v>
      </c>
      <c r="K160" s="252"/>
    </row>
    <row r="161" spans="6:11" x14ac:dyDescent="0.3">
      <c r="F161" s="337">
        <f>ROW()-ROW(APORTACIONESOCIOS[[#Headers],[SECUENCIA]])</f>
        <v>157</v>
      </c>
      <c r="G161" s="173">
        <v>45122</v>
      </c>
      <c r="H161" s="3">
        <v>10</v>
      </c>
      <c r="I161" s="262">
        <v>15</v>
      </c>
      <c r="J161" s="248" t="s">
        <v>22</v>
      </c>
      <c r="K161" s="252"/>
    </row>
    <row r="162" spans="6:11" x14ac:dyDescent="0.3">
      <c r="F162" s="337">
        <f>ROW()-ROW(APORTACIONESOCIOS[[#Headers],[SECUENCIA]])</f>
        <v>158</v>
      </c>
      <c r="G162" s="173">
        <v>45122</v>
      </c>
      <c r="H162" s="3">
        <v>10</v>
      </c>
      <c r="I162" s="262">
        <v>16</v>
      </c>
      <c r="J162" s="248" t="s">
        <v>23</v>
      </c>
      <c r="K162" s="252"/>
    </row>
    <row r="163" spans="6:11" x14ac:dyDescent="0.3">
      <c r="F163" s="337">
        <f>ROW()-ROW(APORTACIONESOCIOS[[#Headers],[SECUENCIA]])</f>
        <v>159</v>
      </c>
      <c r="G163" s="186">
        <v>45153</v>
      </c>
      <c r="H163" s="3">
        <v>10</v>
      </c>
      <c r="I163" s="262">
        <v>3</v>
      </c>
      <c r="J163" s="248" t="s">
        <v>13</v>
      </c>
      <c r="K163" s="252"/>
    </row>
    <row r="164" spans="6:11" x14ac:dyDescent="0.3">
      <c r="F164" s="338">
        <f>ROW()-ROW(APORTACIONESOCIOS[[#Headers],[SECUENCIA]])</f>
        <v>160</v>
      </c>
      <c r="G164" s="173">
        <v>45153</v>
      </c>
      <c r="H164" s="3">
        <v>10</v>
      </c>
      <c r="I164" s="262">
        <v>4</v>
      </c>
      <c r="J164" s="248" t="s">
        <v>12</v>
      </c>
      <c r="K164" s="254"/>
    </row>
    <row r="165" spans="6:11" x14ac:dyDescent="0.3">
      <c r="F165" s="337">
        <f>ROW()-ROW(APORTACIONESOCIOS[[#Headers],[SECUENCIA]])</f>
        <v>161</v>
      </c>
      <c r="G165" s="173">
        <v>45153</v>
      </c>
      <c r="H165" s="3">
        <v>10</v>
      </c>
      <c r="I165" s="262">
        <v>5</v>
      </c>
      <c r="J165" s="248" t="s">
        <v>14</v>
      </c>
      <c r="K165" s="252"/>
    </row>
    <row r="166" spans="6:11" x14ac:dyDescent="0.3">
      <c r="F166" s="337">
        <f>ROW()-ROW(APORTACIONESOCIOS[[#Headers],[SECUENCIA]])</f>
        <v>162</v>
      </c>
      <c r="G166" s="173">
        <v>45153</v>
      </c>
      <c r="H166" s="3">
        <v>10</v>
      </c>
      <c r="I166" s="262">
        <v>6</v>
      </c>
      <c r="J166" s="248" t="s">
        <v>24</v>
      </c>
      <c r="K166" s="252"/>
    </row>
    <row r="167" spans="6:11" x14ac:dyDescent="0.3">
      <c r="F167" s="337">
        <f>ROW()-ROW(APORTACIONESOCIOS[[#Headers],[SECUENCIA]])</f>
        <v>163</v>
      </c>
      <c r="G167" s="173">
        <v>45153</v>
      </c>
      <c r="H167" s="3">
        <v>10</v>
      </c>
      <c r="I167" s="262">
        <v>7</v>
      </c>
      <c r="J167" s="248" t="s">
        <v>15</v>
      </c>
      <c r="K167" s="252"/>
    </row>
    <row r="168" spans="6:11" x14ac:dyDescent="0.3">
      <c r="F168" s="337">
        <f>ROW()-ROW(APORTACIONESOCIOS[[#Headers],[SECUENCIA]])</f>
        <v>164</v>
      </c>
      <c r="G168" s="173">
        <v>45153</v>
      </c>
      <c r="H168" s="3">
        <v>10</v>
      </c>
      <c r="I168" s="262">
        <v>8</v>
      </c>
      <c r="J168" s="248" t="s">
        <v>16</v>
      </c>
      <c r="K168" s="252"/>
    </row>
    <row r="169" spans="6:11" x14ac:dyDescent="0.3">
      <c r="F169" s="337">
        <f>ROW()-ROW(APORTACIONESOCIOS[[#Headers],[SECUENCIA]])</f>
        <v>165</v>
      </c>
      <c r="G169" s="173">
        <v>45153</v>
      </c>
      <c r="H169" s="3">
        <v>10</v>
      </c>
      <c r="I169" s="262">
        <v>9</v>
      </c>
      <c r="J169" s="248" t="s">
        <v>17</v>
      </c>
      <c r="K169" s="252"/>
    </row>
    <row r="170" spans="6:11" x14ac:dyDescent="0.3">
      <c r="F170" s="337">
        <f>ROW()-ROW(APORTACIONESOCIOS[[#Headers],[SECUENCIA]])</f>
        <v>166</v>
      </c>
      <c r="G170" s="173">
        <v>45153</v>
      </c>
      <c r="H170" s="3">
        <v>10</v>
      </c>
      <c r="I170" s="262">
        <v>10</v>
      </c>
      <c r="J170" s="248" t="s">
        <v>18</v>
      </c>
      <c r="K170" s="252"/>
    </row>
    <row r="171" spans="6:11" x14ac:dyDescent="0.3">
      <c r="F171" s="337">
        <f>ROW()-ROW(APORTACIONESOCIOS[[#Headers],[SECUENCIA]])</f>
        <v>167</v>
      </c>
      <c r="G171" s="173">
        <v>45153</v>
      </c>
      <c r="H171" s="3">
        <v>10</v>
      </c>
      <c r="I171" s="262">
        <v>11</v>
      </c>
      <c r="J171" s="248" t="s">
        <v>19</v>
      </c>
      <c r="K171" s="252"/>
    </row>
    <row r="172" spans="6:11" x14ac:dyDescent="0.3">
      <c r="F172" s="337">
        <f>ROW()-ROW(APORTACIONESOCIOS[[#Headers],[SECUENCIA]])</f>
        <v>168</v>
      </c>
      <c r="G172" s="173">
        <v>45153</v>
      </c>
      <c r="H172" s="3">
        <v>10</v>
      </c>
      <c r="I172" s="262">
        <v>12</v>
      </c>
      <c r="J172" s="248" t="s">
        <v>20</v>
      </c>
      <c r="K172" s="252"/>
    </row>
    <row r="173" spans="6:11" x14ac:dyDescent="0.3">
      <c r="F173" s="337">
        <f>ROW()-ROW(APORTACIONESOCIOS[[#Headers],[SECUENCIA]])</f>
        <v>169</v>
      </c>
      <c r="G173" s="173">
        <v>45153</v>
      </c>
      <c r="H173" s="3">
        <v>10</v>
      </c>
      <c r="I173" s="262">
        <v>14</v>
      </c>
      <c r="J173" s="248" t="s">
        <v>21</v>
      </c>
      <c r="K173" s="252"/>
    </row>
    <row r="174" spans="6:11" x14ac:dyDescent="0.3">
      <c r="F174" s="337">
        <f>ROW()-ROW(APORTACIONESOCIOS[[#Headers],[SECUENCIA]])</f>
        <v>170</v>
      </c>
      <c r="G174" s="173">
        <v>45153</v>
      </c>
      <c r="H174" s="3">
        <v>10</v>
      </c>
      <c r="I174" s="262">
        <v>15</v>
      </c>
      <c r="J174" s="248" t="s">
        <v>22</v>
      </c>
      <c r="K174" s="252"/>
    </row>
    <row r="175" spans="6:11" x14ac:dyDescent="0.3">
      <c r="F175" s="337">
        <f>ROW()-ROW(APORTACIONESOCIOS[[#Headers],[SECUENCIA]])</f>
        <v>171</v>
      </c>
      <c r="G175" s="173">
        <v>45153</v>
      </c>
      <c r="H175" s="3">
        <v>10</v>
      </c>
      <c r="I175" s="262">
        <v>16</v>
      </c>
      <c r="J175" s="248" t="s">
        <v>23</v>
      </c>
      <c r="K175" s="252"/>
    </row>
    <row r="176" spans="6:11" x14ac:dyDescent="0.3">
      <c r="F176" s="337">
        <f>ROW()-ROW(APORTACIONESOCIOS[[#Headers],[SECUENCIA]])</f>
        <v>172</v>
      </c>
      <c r="G176" s="186">
        <v>45184</v>
      </c>
      <c r="H176" s="3">
        <v>10</v>
      </c>
      <c r="I176" s="262">
        <v>3</v>
      </c>
      <c r="J176" s="248" t="s">
        <v>13</v>
      </c>
      <c r="K176" s="252"/>
    </row>
    <row r="177" spans="6:11" x14ac:dyDescent="0.3">
      <c r="F177" s="338">
        <f>ROW()-ROW(APORTACIONESOCIOS[[#Headers],[SECUENCIA]])</f>
        <v>173</v>
      </c>
      <c r="G177" s="173">
        <v>45184</v>
      </c>
      <c r="H177" s="3">
        <v>10</v>
      </c>
      <c r="I177" s="262">
        <v>4</v>
      </c>
      <c r="J177" s="248" t="s">
        <v>12</v>
      </c>
      <c r="K177" s="254"/>
    </row>
    <row r="178" spans="6:11" x14ac:dyDescent="0.3">
      <c r="F178" s="337">
        <f>ROW()-ROW(APORTACIONESOCIOS[[#Headers],[SECUENCIA]])</f>
        <v>174</v>
      </c>
      <c r="G178" s="173">
        <v>45184</v>
      </c>
      <c r="H178" s="3">
        <v>10</v>
      </c>
      <c r="I178" s="262">
        <v>5</v>
      </c>
      <c r="J178" s="248" t="s">
        <v>14</v>
      </c>
      <c r="K178" s="252"/>
    </row>
    <row r="179" spans="6:11" x14ac:dyDescent="0.3">
      <c r="F179" s="337">
        <f>ROW()-ROW(APORTACIONESOCIOS[[#Headers],[SECUENCIA]])</f>
        <v>175</v>
      </c>
      <c r="G179" s="173">
        <v>45184</v>
      </c>
      <c r="H179" s="3">
        <v>10</v>
      </c>
      <c r="I179" s="262">
        <v>6</v>
      </c>
      <c r="J179" s="248" t="s">
        <v>24</v>
      </c>
      <c r="K179" s="252"/>
    </row>
    <row r="180" spans="6:11" x14ac:dyDescent="0.3">
      <c r="F180" s="337">
        <f>ROW()-ROW(APORTACIONESOCIOS[[#Headers],[SECUENCIA]])</f>
        <v>176</v>
      </c>
      <c r="G180" s="173">
        <v>45184</v>
      </c>
      <c r="H180" s="3">
        <v>10</v>
      </c>
      <c r="I180" s="262">
        <v>7</v>
      </c>
      <c r="J180" s="248" t="s">
        <v>15</v>
      </c>
      <c r="K180" s="252"/>
    </row>
    <row r="181" spans="6:11" x14ac:dyDescent="0.3">
      <c r="F181" s="337">
        <f>ROW()-ROW(APORTACIONESOCIOS[[#Headers],[SECUENCIA]])</f>
        <v>177</v>
      </c>
      <c r="G181" s="173">
        <v>45184</v>
      </c>
      <c r="H181" s="3">
        <v>10</v>
      </c>
      <c r="I181" s="262">
        <v>8</v>
      </c>
      <c r="J181" s="248" t="s">
        <v>16</v>
      </c>
      <c r="K181" s="252"/>
    </row>
    <row r="182" spans="6:11" x14ac:dyDescent="0.3">
      <c r="F182" s="337">
        <f>ROW()-ROW(APORTACIONESOCIOS[[#Headers],[SECUENCIA]])</f>
        <v>178</v>
      </c>
      <c r="G182" s="173">
        <v>45184</v>
      </c>
      <c r="H182" s="3">
        <v>10</v>
      </c>
      <c r="I182" s="262">
        <v>9</v>
      </c>
      <c r="J182" s="248" t="s">
        <v>17</v>
      </c>
      <c r="K182" s="252"/>
    </row>
    <row r="183" spans="6:11" x14ac:dyDescent="0.3">
      <c r="F183" s="337">
        <f>ROW()-ROW(APORTACIONESOCIOS[[#Headers],[SECUENCIA]])</f>
        <v>179</v>
      </c>
      <c r="G183" s="173">
        <v>45184</v>
      </c>
      <c r="H183" s="3">
        <v>10</v>
      </c>
      <c r="I183" s="262">
        <v>10</v>
      </c>
      <c r="J183" s="248" t="s">
        <v>18</v>
      </c>
      <c r="K183" s="252"/>
    </row>
    <row r="184" spans="6:11" x14ac:dyDescent="0.3">
      <c r="F184" s="337">
        <f>ROW()-ROW(APORTACIONESOCIOS[[#Headers],[SECUENCIA]])</f>
        <v>180</v>
      </c>
      <c r="G184" s="173">
        <v>45184</v>
      </c>
      <c r="H184" s="3">
        <v>10</v>
      </c>
      <c r="I184" s="262">
        <v>11</v>
      </c>
      <c r="J184" s="248" t="s">
        <v>19</v>
      </c>
      <c r="K184" s="252"/>
    </row>
    <row r="185" spans="6:11" x14ac:dyDescent="0.3">
      <c r="F185" s="337">
        <f>ROW()-ROW(APORTACIONESOCIOS[[#Headers],[SECUENCIA]])</f>
        <v>181</v>
      </c>
      <c r="G185" s="173">
        <v>45184</v>
      </c>
      <c r="H185" s="3">
        <v>10</v>
      </c>
      <c r="I185" s="262">
        <v>12</v>
      </c>
      <c r="J185" s="248" t="s">
        <v>20</v>
      </c>
      <c r="K185" s="252"/>
    </row>
    <row r="186" spans="6:11" x14ac:dyDescent="0.3">
      <c r="F186" s="337">
        <f>ROW()-ROW(APORTACIONESOCIOS[[#Headers],[SECUENCIA]])</f>
        <v>182</v>
      </c>
      <c r="G186" s="173">
        <v>45184</v>
      </c>
      <c r="H186" s="3">
        <v>10</v>
      </c>
      <c r="I186" s="262">
        <v>14</v>
      </c>
      <c r="J186" s="248" t="s">
        <v>21</v>
      </c>
      <c r="K186" s="252"/>
    </row>
    <row r="187" spans="6:11" x14ac:dyDescent="0.3">
      <c r="F187" s="337">
        <f>ROW()-ROW(APORTACIONESOCIOS[[#Headers],[SECUENCIA]])</f>
        <v>183</v>
      </c>
      <c r="G187" s="173">
        <v>45184</v>
      </c>
      <c r="H187" s="3">
        <v>10</v>
      </c>
      <c r="I187" s="262">
        <v>15</v>
      </c>
      <c r="J187" s="248" t="s">
        <v>22</v>
      </c>
      <c r="K187" s="252"/>
    </row>
    <row r="188" spans="6:11" x14ac:dyDescent="0.3">
      <c r="F188" s="337">
        <f>ROW()-ROW(APORTACIONESOCIOS[[#Headers],[SECUENCIA]])</f>
        <v>184</v>
      </c>
      <c r="G188" s="173">
        <v>45184</v>
      </c>
      <c r="H188" s="3">
        <v>10</v>
      </c>
      <c r="I188" s="262">
        <v>16</v>
      </c>
      <c r="J188" s="248" t="s">
        <v>23</v>
      </c>
      <c r="K188" s="252"/>
    </row>
    <row r="189" spans="6:11" x14ac:dyDescent="0.3">
      <c r="F189" s="337">
        <f>ROW()-ROW(APORTACIONESOCIOS[[#Headers],[SECUENCIA]])</f>
        <v>185</v>
      </c>
      <c r="G189" s="186">
        <v>45214</v>
      </c>
      <c r="H189" s="3">
        <v>10</v>
      </c>
      <c r="I189" s="262">
        <v>3</v>
      </c>
      <c r="J189" s="248" t="s">
        <v>13</v>
      </c>
      <c r="K189" s="252"/>
    </row>
    <row r="190" spans="6:11" x14ac:dyDescent="0.3">
      <c r="F190" s="338">
        <f>ROW()-ROW(APORTACIONESOCIOS[[#Headers],[SECUENCIA]])</f>
        <v>186</v>
      </c>
      <c r="G190" s="173">
        <v>45214</v>
      </c>
      <c r="H190" s="3">
        <v>10</v>
      </c>
      <c r="I190" s="262">
        <v>4</v>
      </c>
      <c r="J190" s="248" t="s">
        <v>12</v>
      </c>
      <c r="K190" s="254"/>
    </row>
    <row r="191" spans="6:11" x14ac:dyDescent="0.3">
      <c r="F191" s="337">
        <f>ROW()-ROW(APORTACIONESOCIOS[[#Headers],[SECUENCIA]])</f>
        <v>187</v>
      </c>
      <c r="G191" s="173">
        <v>45214</v>
      </c>
      <c r="H191" s="3">
        <v>10</v>
      </c>
      <c r="I191" s="262">
        <v>5</v>
      </c>
      <c r="J191" s="248" t="s">
        <v>14</v>
      </c>
      <c r="K191" s="252"/>
    </row>
    <row r="192" spans="6:11" x14ac:dyDescent="0.3">
      <c r="F192" s="337">
        <f>ROW()-ROW(APORTACIONESOCIOS[[#Headers],[SECUENCIA]])</f>
        <v>188</v>
      </c>
      <c r="G192" s="173">
        <v>45214</v>
      </c>
      <c r="H192" s="3">
        <v>10</v>
      </c>
      <c r="I192" s="262">
        <v>6</v>
      </c>
      <c r="J192" s="248" t="s">
        <v>24</v>
      </c>
      <c r="K192" s="252"/>
    </row>
    <row r="193" spans="6:11" x14ac:dyDescent="0.3">
      <c r="F193" s="337">
        <f>ROW()-ROW(APORTACIONESOCIOS[[#Headers],[SECUENCIA]])</f>
        <v>189</v>
      </c>
      <c r="G193" s="173">
        <v>45214</v>
      </c>
      <c r="H193" s="3">
        <v>10</v>
      </c>
      <c r="I193" s="262">
        <v>7</v>
      </c>
      <c r="J193" s="248" t="s">
        <v>15</v>
      </c>
      <c r="K193" s="252"/>
    </row>
    <row r="194" spans="6:11" x14ac:dyDescent="0.3">
      <c r="F194" s="337">
        <f>ROW()-ROW(APORTACIONESOCIOS[[#Headers],[SECUENCIA]])</f>
        <v>190</v>
      </c>
      <c r="G194" s="173">
        <v>45214</v>
      </c>
      <c r="H194" s="3">
        <v>10</v>
      </c>
      <c r="I194" s="262">
        <v>8</v>
      </c>
      <c r="J194" s="248" t="s">
        <v>16</v>
      </c>
      <c r="K194" s="252"/>
    </row>
    <row r="195" spans="6:11" x14ac:dyDescent="0.3">
      <c r="F195" s="337">
        <f>ROW()-ROW(APORTACIONESOCIOS[[#Headers],[SECUENCIA]])</f>
        <v>191</v>
      </c>
      <c r="G195" s="173">
        <v>45214</v>
      </c>
      <c r="H195" s="3">
        <v>10</v>
      </c>
      <c r="I195" s="262">
        <v>9</v>
      </c>
      <c r="J195" s="248" t="s">
        <v>17</v>
      </c>
      <c r="K195" s="252"/>
    </row>
    <row r="196" spans="6:11" x14ac:dyDescent="0.3">
      <c r="F196" s="337">
        <f>ROW()-ROW(APORTACIONESOCIOS[[#Headers],[SECUENCIA]])</f>
        <v>192</v>
      </c>
      <c r="G196" s="173">
        <v>45214</v>
      </c>
      <c r="H196" s="3">
        <v>10</v>
      </c>
      <c r="I196" s="262">
        <v>10</v>
      </c>
      <c r="J196" s="248" t="s">
        <v>18</v>
      </c>
      <c r="K196" s="252"/>
    </row>
    <row r="197" spans="6:11" x14ac:dyDescent="0.3">
      <c r="F197" s="337">
        <f>ROW()-ROW(APORTACIONESOCIOS[[#Headers],[SECUENCIA]])</f>
        <v>193</v>
      </c>
      <c r="G197" s="173">
        <v>45214</v>
      </c>
      <c r="H197" s="3">
        <v>10</v>
      </c>
      <c r="I197" s="262">
        <v>11</v>
      </c>
      <c r="J197" s="248" t="s">
        <v>19</v>
      </c>
      <c r="K197" s="252"/>
    </row>
    <row r="198" spans="6:11" x14ac:dyDescent="0.3">
      <c r="F198" s="337">
        <f>ROW()-ROW(APORTACIONESOCIOS[[#Headers],[SECUENCIA]])</f>
        <v>194</v>
      </c>
      <c r="G198" s="173">
        <v>45214</v>
      </c>
      <c r="H198" s="3">
        <v>10</v>
      </c>
      <c r="I198" s="262">
        <v>12</v>
      </c>
      <c r="J198" s="248" t="s">
        <v>20</v>
      </c>
      <c r="K198" s="252"/>
    </row>
    <row r="199" spans="6:11" x14ac:dyDescent="0.3">
      <c r="F199" s="337">
        <f>ROW()-ROW(APORTACIONESOCIOS[[#Headers],[SECUENCIA]])</f>
        <v>195</v>
      </c>
      <c r="G199" s="173">
        <v>45214</v>
      </c>
      <c r="H199" s="3">
        <v>10</v>
      </c>
      <c r="I199" s="262">
        <v>14</v>
      </c>
      <c r="J199" s="248" t="s">
        <v>21</v>
      </c>
      <c r="K199" s="252"/>
    </row>
    <row r="200" spans="6:11" x14ac:dyDescent="0.3">
      <c r="F200" s="337">
        <f>ROW()-ROW(APORTACIONESOCIOS[[#Headers],[SECUENCIA]])</f>
        <v>196</v>
      </c>
      <c r="G200" s="173">
        <v>45214</v>
      </c>
      <c r="H200" s="3">
        <v>10</v>
      </c>
      <c r="I200" s="262">
        <v>15</v>
      </c>
      <c r="J200" s="248" t="s">
        <v>22</v>
      </c>
      <c r="K200" s="252"/>
    </row>
    <row r="201" spans="6:11" x14ac:dyDescent="0.3">
      <c r="F201" s="337">
        <f>ROW()-ROW(APORTACIONESOCIOS[[#Headers],[SECUENCIA]])</f>
        <v>197</v>
      </c>
      <c r="G201" s="173">
        <v>45214</v>
      </c>
      <c r="H201" s="3">
        <v>10</v>
      </c>
      <c r="I201" s="262">
        <v>16</v>
      </c>
      <c r="J201" s="248" t="s">
        <v>23</v>
      </c>
      <c r="K201" s="252"/>
    </row>
    <row r="202" spans="6:11" x14ac:dyDescent="0.3">
      <c r="F202" s="337">
        <f>ROW()-ROW(APORTACIONESOCIOS[[#Headers],[SECUENCIA]])</f>
        <v>198</v>
      </c>
      <c r="G202" s="186">
        <v>45245</v>
      </c>
      <c r="H202" s="3">
        <v>10</v>
      </c>
      <c r="I202" s="262">
        <v>3</v>
      </c>
      <c r="J202" s="248" t="s">
        <v>13</v>
      </c>
      <c r="K202" s="252"/>
    </row>
    <row r="203" spans="6:11" x14ac:dyDescent="0.3">
      <c r="F203" s="338">
        <f>ROW()-ROW(APORTACIONESOCIOS[[#Headers],[SECUENCIA]])</f>
        <v>199</v>
      </c>
      <c r="G203" s="173">
        <v>45245</v>
      </c>
      <c r="H203" s="3">
        <v>10</v>
      </c>
      <c r="I203" s="262">
        <v>4</v>
      </c>
      <c r="J203" s="248" t="s">
        <v>12</v>
      </c>
      <c r="K203" s="254"/>
    </row>
    <row r="204" spans="6:11" x14ac:dyDescent="0.3">
      <c r="F204" s="337">
        <f>ROW()-ROW(APORTACIONESOCIOS[[#Headers],[SECUENCIA]])</f>
        <v>200</v>
      </c>
      <c r="G204" s="173">
        <v>45245</v>
      </c>
      <c r="H204" s="3">
        <v>10</v>
      </c>
      <c r="I204" s="262">
        <v>5</v>
      </c>
      <c r="J204" s="248" t="s">
        <v>14</v>
      </c>
      <c r="K204" s="252"/>
    </row>
    <row r="205" spans="6:11" x14ac:dyDescent="0.3">
      <c r="F205" s="337">
        <f>ROW()-ROW(APORTACIONESOCIOS[[#Headers],[SECUENCIA]])</f>
        <v>201</v>
      </c>
      <c r="G205" s="173">
        <v>45245</v>
      </c>
      <c r="H205" s="3">
        <v>10</v>
      </c>
      <c r="I205" s="262">
        <v>6</v>
      </c>
      <c r="J205" s="248" t="s">
        <v>24</v>
      </c>
      <c r="K205" s="252"/>
    </row>
    <row r="206" spans="6:11" x14ac:dyDescent="0.3">
      <c r="F206" s="337">
        <f>ROW()-ROW(APORTACIONESOCIOS[[#Headers],[SECUENCIA]])</f>
        <v>202</v>
      </c>
      <c r="G206" s="173">
        <v>45245</v>
      </c>
      <c r="H206" s="3">
        <v>10</v>
      </c>
      <c r="I206" s="262">
        <v>7</v>
      </c>
      <c r="J206" s="248" t="s">
        <v>15</v>
      </c>
      <c r="K206" s="252"/>
    </row>
    <row r="207" spans="6:11" x14ac:dyDescent="0.3">
      <c r="F207" s="337">
        <f>ROW()-ROW(APORTACIONESOCIOS[[#Headers],[SECUENCIA]])</f>
        <v>203</v>
      </c>
      <c r="G207" s="173">
        <v>45245</v>
      </c>
      <c r="H207" s="3">
        <v>10</v>
      </c>
      <c r="I207" s="262">
        <v>8</v>
      </c>
      <c r="J207" s="248" t="s">
        <v>16</v>
      </c>
      <c r="K207" s="252"/>
    </row>
    <row r="208" spans="6:11" x14ac:dyDescent="0.3">
      <c r="F208" s="337">
        <f>ROW()-ROW(APORTACIONESOCIOS[[#Headers],[SECUENCIA]])</f>
        <v>204</v>
      </c>
      <c r="G208" s="173">
        <v>45245</v>
      </c>
      <c r="H208" s="3">
        <v>10</v>
      </c>
      <c r="I208" s="262">
        <v>9</v>
      </c>
      <c r="J208" s="248" t="s">
        <v>17</v>
      </c>
      <c r="K208" s="252"/>
    </row>
    <row r="209" spans="6:11" x14ac:dyDescent="0.3">
      <c r="F209" s="337">
        <f>ROW()-ROW(APORTACIONESOCIOS[[#Headers],[SECUENCIA]])</f>
        <v>205</v>
      </c>
      <c r="G209" s="173">
        <v>45245</v>
      </c>
      <c r="H209" s="3">
        <v>10</v>
      </c>
      <c r="I209" s="262">
        <v>10</v>
      </c>
      <c r="J209" s="248" t="s">
        <v>18</v>
      </c>
      <c r="K209" s="252"/>
    </row>
    <row r="210" spans="6:11" x14ac:dyDescent="0.3">
      <c r="F210" s="337">
        <f>ROW()-ROW(APORTACIONESOCIOS[[#Headers],[SECUENCIA]])</f>
        <v>206</v>
      </c>
      <c r="G210" s="173">
        <v>45245</v>
      </c>
      <c r="H210" s="3">
        <v>10</v>
      </c>
      <c r="I210" s="262">
        <v>11</v>
      </c>
      <c r="J210" s="248" t="s">
        <v>19</v>
      </c>
      <c r="K210" s="252"/>
    </row>
    <row r="211" spans="6:11" x14ac:dyDescent="0.3">
      <c r="F211" s="337">
        <f>ROW()-ROW(APORTACIONESOCIOS[[#Headers],[SECUENCIA]])</f>
        <v>207</v>
      </c>
      <c r="G211" s="173">
        <v>45245</v>
      </c>
      <c r="H211" s="3">
        <v>10</v>
      </c>
      <c r="I211" s="262">
        <v>12</v>
      </c>
      <c r="J211" s="248" t="s">
        <v>20</v>
      </c>
      <c r="K211" s="252"/>
    </row>
    <row r="212" spans="6:11" x14ac:dyDescent="0.3">
      <c r="F212" s="337">
        <f>ROW()-ROW(APORTACIONESOCIOS[[#Headers],[SECUENCIA]])</f>
        <v>208</v>
      </c>
      <c r="G212" s="173">
        <v>45245</v>
      </c>
      <c r="H212" s="3">
        <v>10</v>
      </c>
      <c r="I212" s="262">
        <v>14</v>
      </c>
      <c r="J212" s="248" t="s">
        <v>21</v>
      </c>
      <c r="K212" s="252"/>
    </row>
    <row r="213" spans="6:11" x14ac:dyDescent="0.3">
      <c r="F213" s="337">
        <f>ROW()-ROW(APORTACIONESOCIOS[[#Headers],[SECUENCIA]])</f>
        <v>209</v>
      </c>
      <c r="G213" s="173">
        <v>45245</v>
      </c>
      <c r="H213" s="3">
        <v>10</v>
      </c>
      <c r="I213" s="262">
        <v>15</v>
      </c>
      <c r="J213" s="248" t="s">
        <v>22</v>
      </c>
      <c r="K213" s="252"/>
    </row>
    <row r="214" spans="6:11" x14ac:dyDescent="0.3">
      <c r="F214" s="337">
        <f>ROW()-ROW(APORTACIONESOCIOS[[#Headers],[SECUENCIA]])</f>
        <v>210</v>
      </c>
      <c r="G214" s="173">
        <v>45245</v>
      </c>
      <c r="H214" s="3">
        <v>10</v>
      </c>
      <c r="I214" s="262">
        <v>16</v>
      </c>
      <c r="J214" s="248" t="s">
        <v>23</v>
      </c>
      <c r="K214" s="252"/>
    </row>
    <row r="215" spans="6:11" x14ac:dyDescent="0.3">
      <c r="F215" s="337">
        <f>ROW()-ROW(APORTACIONESOCIOS[[#Headers],[SECUENCIA]])</f>
        <v>211</v>
      </c>
      <c r="G215" s="186">
        <v>45275</v>
      </c>
      <c r="H215" s="3">
        <v>10</v>
      </c>
      <c r="I215" s="262">
        <v>3</v>
      </c>
      <c r="J215" s="248" t="s">
        <v>13</v>
      </c>
      <c r="K215" s="252"/>
    </row>
    <row r="216" spans="6:11" x14ac:dyDescent="0.3">
      <c r="F216" s="338">
        <f>ROW()-ROW(APORTACIONESOCIOS[[#Headers],[SECUENCIA]])</f>
        <v>212</v>
      </c>
      <c r="G216" s="173">
        <v>45275</v>
      </c>
      <c r="H216" s="3">
        <v>10</v>
      </c>
      <c r="I216" s="262">
        <v>4</v>
      </c>
      <c r="J216" s="248" t="s">
        <v>12</v>
      </c>
      <c r="K216" s="254"/>
    </row>
    <row r="217" spans="6:11" x14ac:dyDescent="0.3">
      <c r="F217" s="337">
        <f>ROW()-ROW(APORTACIONESOCIOS[[#Headers],[SECUENCIA]])</f>
        <v>213</v>
      </c>
      <c r="G217" s="173">
        <v>45275</v>
      </c>
      <c r="H217" s="3">
        <v>10</v>
      </c>
      <c r="I217" s="262">
        <v>5</v>
      </c>
      <c r="J217" s="248" t="s">
        <v>14</v>
      </c>
      <c r="K217" s="252"/>
    </row>
    <row r="218" spans="6:11" x14ac:dyDescent="0.3">
      <c r="F218" s="337">
        <f>ROW()-ROW(APORTACIONESOCIOS[[#Headers],[SECUENCIA]])</f>
        <v>214</v>
      </c>
      <c r="G218" s="173">
        <v>45275</v>
      </c>
      <c r="H218" s="3">
        <v>10</v>
      </c>
      <c r="I218" s="262">
        <v>6</v>
      </c>
      <c r="J218" s="248" t="s">
        <v>24</v>
      </c>
      <c r="K218" s="252"/>
    </row>
    <row r="219" spans="6:11" x14ac:dyDescent="0.3">
      <c r="F219" s="337">
        <f>ROW()-ROW(APORTACIONESOCIOS[[#Headers],[SECUENCIA]])</f>
        <v>215</v>
      </c>
      <c r="G219" s="173">
        <v>45275</v>
      </c>
      <c r="H219" s="3">
        <v>10</v>
      </c>
      <c r="I219" s="262">
        <v>7</v>
      </c>
      <c r="J219" s="248" t="s">
        <v>15</v>
      </c>
      <c r="K219" s="252"/>
    </row>
    <row r="220" spans="6:11" x14ac:dyDescent="0.3">
      <c r="F220" s="337">
        <f>ROW()-ROW(APORTACIONESOCIOS[[#Headers],[SECUENCIA]])</f>
        <v>216</v>
      </c>
      <c r="G220" s="173">
        <v>45275</v>
      </c>
      <c r="H220" s="3">
        <v>10</v>
      </c>
      <c r="I220" s="262">
        <v>8</v>
      </c>
      <c r="J220" s="248" t="s">
        <v>16</v>
      </c>
      <c r="K220" s="252"/>
    </row>
    <row r="221" spans="6:11" x14ac:dyDescent="0.3">
      <c r="F221" s="337">
        <f>ROW()-ROW(APORTACIONESOCIOS[[#Headers],[SECUENCIA]])</f>
        <v>217</v>
      </c>
      <c r="G221" s="173">
        <v>45275</v>
      </c>
      <c r="H221" s="3">
        <v>10</v>
      </c>
      <c r="I221" s="262">
        <v>9</v>
      </c>
      <c r="J221" s="248" t="s">
        <v>17</v>
      </c>
      <c r="K221" s="252"/>
    </row>
    <row r="222" spans="6:11" x14ac:dyDescent="0.3">
      <c r="F222" s="337">
        <f>ROW()-ROW(APORTACIONESOCIOS[[#Headers],[SECUENCIA]])</f>
        <v>218</v>
      </c>
      <c r="G222" s="173">
        <v>45275</v>
      </c>
      <c r="H222" s="3">
        <v>10</v>
      </c>
      <c r="I222" s="262">
        <v>10</v>
      </c>
      <c r="J222" s="248" t="s">
        <v>18</v>
      </c>
      <c r="K222" s="252"/>
    </row>
    <row r="223" spans="6:11" x14ac:dyDescent="0.3">
      <c r="F223" s="337">
        <f>ROW()-ROW(APORTACIONESOCIOS[[#Headers],[SECUENCIA]])</f>
        <v>219</v>
      </c>
      <c r="G223" s="173">
        <v>45275</v>
      </c>
      <c r="H223" s="3">
        <v>10</v>
      </c>
      <c r="I223" s="262">
        <v>11</v>
      </c>
      <c r="J223" s="248" t="s">
        <v>19</v>
      </c>
      <c r="K223" s="252"/>
    </row>
    <row r="224" spans="6:11" x14ac:dyDescent="0.3">
      <c r="F224" s="337">
        <f>ROW()-ROW(APORTACIONESOCIOS[[#Headers],[SECUENCIA]])</f>
        <v>220</v>
      </c>
      <c r="G224" s="173">
        <v>45275</v>
      </c>
      <c r="H224" s="3">
        <v>10</v>
      </c>
      <c r="I224" s="262">
        <v>12</v>
      </c>
      <c r="J224" s="248" t="s">
        <v>20</v>
      </c>
      <c r="K224" s="252"/>
    </row>
    <row r="225" spans="6:11" x14ac:dyDescent="0.3">
      <c r="F225" s="337">
        <f>ROW()-ROW(APORTACIONESOCIOS[[#Headers],[SECUENCIA]])</f>
        <v>221</v>
      </c>
      <c r="G225" s="173">
        <v>45275</v>
      </c>
      <c r="H225" s="3">
        <v>10</v>
      </c>
      <c r="I225" s="262">
        <v>14</v>
      </c>
      <c r="J225" s="248" t="s">
        <v>21</v>
      </c>
      <c r="K225" s="252"/>
    </row>
    <row r="226" spans="6:11" x14ac:dyDescent="0.3">
      <c r="F226" s="337">
        <f>ROW()-ROW(APORTACIONESOCIOS[[#Headers],[SECUENCIA]])</f>
        <v>222</v>
      </c>
      <c r="G226" s="173">
        <v>45275</v>
      </c>
      <c r="H226" s="3">
        <v>10</v>
      </c>
      <c r="I226" s="262">
        <v>15</v>
      </c>
      <c r="J226" s="248" t="s">
        <v>22</v>
      </c>
      <c r="K226" s="252"/>
    </row>
    <row r="227" spans="6:11" x14ac:dyDescent="0.3">
      <c r="F227" s="337">
        <f>ROW()-ROW(APORTACIONESOCIOS[[#Headers],[SECUENCIA]])</f>
        <v>223</v>
      </c>
      <c r="G227" s="173">
        <v>45275</v>
      </c>
      <c r="H227" s="3">
        <v>10</v>
      </c>
      <c r="I227" s="262">
        <v>16</v>
      </c>
      <c r="J227" s="248" t="s">
        <v>23</v>
      </c>
      <c r="K227" s="252"/>
    </row>
    <row r="228" spans="6:11" x14ac:dyDescent="0.3">
      <c r="F228" s="337">
        <f>ROW()-ROW(APORTACIONESOCIOS[[#Headers],[SECUENCIA]])</f>
        <v>224</v>
      </c>
      <c r="G228" s="173">
        <v>45306</v>
      </c>
      <c r="H228" s="3">
        <v>10</v>
      </c>
      <c r="I228" s="262">
        <v>3</v>
      </c>
      <c r="J228" s="248" t="s">
        <v>13</v>
      </c>
      <c r="K228" s="252"/>
    </row>
    <row r="229" spans="6:11" x14ac:dyDescent="0.3">
      <c r="F229" s="337">
        <f>ROW()-ROW(APORTACIONESOCIOS[[#Headers],[SECUENCIA]])</f>
        <v>225</v>
      </c>
      <c r="G229" s="173">
        <v>45306</v>
      </c>
      <c r="H229" s="3">
        <v>10</v>
      </c>
      <c r="I229" s="262">
        <v>4</v>
      </c>
      <c r="J229" s="248" t="s">
        <v>12</v>
      </c>
      <c r="K229" s="252"/>
    </row>
    <row r="230" spans="6:11" x14ac:dyDescent="0.3">
      <c r="F230" s="337">
        <f>ROW()-ROW(APORTACIONESOCIOS[[#Headers],[SECUENCIA]])</f>
        <v>226</v>
      </c>
      <c r="G230" s="173">
        <v>45306</v>
      </c>
      <c r="H230" s="3">
        <v>10</v>
      </c>
      <c r="I230" s="262">
        <v>5</v>
      </c>
      <c r="J230" s="248" t="s">
        <v>14</v>
      </c>
      <c r="K230" s="252"/>
    </row>
    <row r="231" spans="6:11" x14ac:dyDescent="0.3">
      <c r="F231" s="337">
        <f>ROW()-ROW(APORTACIONESOCIOS[[#Headers],[SECUENCIA]])</f>
        <v>227</v>
      </c>
      <c r="G231" s="173">
        <v>45306</v>
      </c>
      <c r="H231" s="3">
        <v>10</v>
      </c>
      <c r="I231" s="262">
        <v>6</v>
      </c>
      <c r="J231" s="248" t="s">
        <v>24</v>
      </c>
      <c r="K231" s="252"/>
    </row>
    <row r="232" spans="6:11" x14ac:dyDescent="0.3">
      <c r="F232" s="337">
        <f>ROW()-ROW(APORTACIONESOCIOS[[#Headers],[SECUENCIA]])</f>
        <v>228</v>
      </c>
      <c r="G232" s="173">
        <v>45306</v>
      </c>
      <c r="H232" s="3">
        <v>10</v>
      </c>
      <c r="I232" s="262">
        <v>7</v>
      </c>
      <c r="J232" s="248" t="s">
        <v>15</v>
      </c>
      <c r="K232" s="252"/>
    </row>
    <row r="233" spans="6:11" x14ac:dyDescent="0.3">
      <c r="F233" s="337">
        <f>ROW()-ROW(APORTACIONESOCIOS[[#Headers],[SECUENCIA]])</f>
        <v>229</v>
      </c>
      <c r="G233" s="173">
        <v>45306</v>
      </c>
      <c r="H233" s="3">
        <v>10</v>
      </c>
      <c r="I233" s="262">
        <v>8</v>
      </c>
      <c r="J233" s="248" t="s">
        <v>16</v>
      </c>
      <c r="K233" s="252"/>
    </row>
    <row r="234" spans="6:11" x14ac:dyDescent="0.3">
      <c r="F234" s="337">
        <f>ROW()-ROW(APORTACIONESOCIOS[[#Headers],[SECUENCIA]])</f>
        <v>230</v>
      </c>
      <c r="G234" s="173">
        <v>45306</v>
      </c>
      <c r="H234" s="3">
        <v>10</v>
      </c>
      <c r="I234" s="262">
        <v>9</v>
      </c>
      <c r="J234" s="248" t="s">
        <v>17</v>
      </c>
      <c r="K234" s="252"/>
    </row>
    <row r="235" spans="6:11" x14ac:dyDescent="0.3">
      <c r="F235" s="337">
        <f>ROW()-ROW(APORTACIONESOCIOS[[#Headers],[SECUENCIA]])</f>
        <v>231</v>
      </c>
      <c r="G235" s="173">
        <v>45306</v>
      </c>
      <c r="H235" s="3">
        <v>10</v>
      </c>
      <c r="I235" s="262">
        <v>10</v>
      </c>
      <c r="J235" s="248" t="s">
        <v>18</v>
      </c>
      <c r="K235" s="252"/>
    </row>
    <row r="236" spans="6:11" x14ac:dyDescent="0.3">
      <c r="F236" s="337">
        <f>ROW()-ROW(APORTACIONESOCIOS[[#Headers],[SECUENCIA]])</f>
        <v>232</v>
      </c>
      <c r="G236" s="173">
        <v>45306</v>
      </c>
      <c r="H236" s="3">
        <v>10</v>
      </c>
      <c r="I236" s="262">
        <v>11</v>
      </c>
      <c r="J236" s="248" t="s">
        <v>19</v>
      </c>
      <c r="K236" s="252"/>
    </row>
    <row r="237" spans="6:11" x14ac:dyDescent="0.3">
      <c r="F237" s="337">
        <f>ROW()-ROW(APORTACIONESOCIOS[[#Headers],[SECUENCIA]])</f>
        <v>233</v>
      </c>
      <c r="G237" s="173">
        <v>45306</v>
      </c>
      <c r="H237" s="3">
        <v>10</v>
      </c>
      <c r="I237" s="262">
        <v>12</v>
      </c>
      <c r="J237" s="248" t="s">
        <v>20</v>
      </c>
      <c r="K237" s="252"/>
    </row>
    <row r="238" spans="6:11" x14ac:dyDescent="0.3">
      <c r="F238" s="337">
        <f>ROW()-ROW(APORTACIONESOCIOS[[#Headers],[SECUENCIA]])</f>
        <v>234</v>
      </c>
      <c r="G238" s="173">
        <v>45306</v>
      </c>
      <c r="H238" s="3">
        <v>10</v>
      </c>
      <c r="I238" s="262">
        <v>14</v>
      </c>
      <c r="J238" s="248" t="s">
        <v>21</v>
      </c>
      <c r="K238" s="252"/>
    </row>
    <row r="239" spans="6:11" x14ac:dyDescent="0.3">
      <c r="F239" s="337">
        <f>ROW()-ROW(APORTACIONESOCIOS[[#Headers],[SECUENCIA]])</f>
        <v>235</v>
      </c>
      <c r="G239" s="173">
        <v>45306</v>
      </c>
      <c r="H239" s="3">
        <v>10</v>
      </c>
      <c r="I239" s="262">
        <v>15</v>
      </c>
      <c r="J239" s="248" t="s">
        <v>22</v>
      </c>
      <c r="K239" s="252"/>
    </row>
    <row r="240" spans="6:11" x14ac:dyDescent="0.3">
      <c r="F240" s="337">
        <f>ROW()-ROW(APORTACIONESOCIOS[[#Headers],[SECUENCIA]])</f>
        <v>236</v>
      </c>
      <c r="G240" s="173">
        <v>45306</v>
      </c>
      <c r="H240" s="3">
        <v>10</v>
      </c>
      <c r="I240" s="262">
        <v>16</v>
      </c>
      <c r="J240" s="248" t="s">
        <v>23</v>
      </c>
      <c r="K240" s="252"/>
    </row>
    <row r="241" spans="6:11" x14ac:dyDescent="0.3">
      <c r="F241" s="337">
        <f>ROW()-ROW(APORTACIONESOCIOS[[#Headers],[SECUENCIA]])</f>
        <v>237</v>
      </c>
      <c r="G241" s="173">
        <v>45337</v>
      </c>
      <c r="H241" s="3">
        <v>10</v>
      </c>
      <c r="I241" s="262">
        <v>3</v>
      </c>
      <c r="J241" s="248" t="s">
        <v>13</v>
      </c>
      <c r="K241" s="252"/>
    </row>
    <row r="242" spans="6:11" x14ac:dyDescent="0.3">
      <c r="F242" s="337">
        <f>ROW()-ROW(APORTACIONESOCIOS[[#Headers],[SECUENCIA]])</f>
        <v>238</v>
      </c>
      <c r="G242" s="173">
        <v>45337</v>
      </c>
      <c r="H242" s="3">
        <v>10</v>
      </c>
      <c r="I242" s="262">
        <v>4</v>
      </c>
      <c r="J242" s="248" t="s">
        <v>12</v>
      </c>
      <c r="K242" s="252"/>
    </row>
    <row r="243" spans="6:11" x14ac:dyDescent="0.3">
      <c r="F243" s="337">
        <f>ROW()-ROW(APORTACIONESOCIOS[[#Headers],[SECUENCIA]])</f>
        <v>239</v>
      </c>
      <c r="G243" s="173">
        <v>45337</v>
      </c>
      <c r="H243" s="3">
        <v>10</v>
      </c>
      <c r="I243" s="262">
        <v>5</v>
      </c>
      <c r="J243" s="248" t="s">
        <v>14</v>
      </c>
      <c r="K243" s="252"/>
    </row>
    <row r="244" spans="6:11" x14ac:dyDescent="0.3">
      <c r="F244" s="337">
        <f>ROW()-ROW(APORTACIONESOCIOS[[#Headers],[SECUENCIA]])</f>
        <v>240</v>
      </c>
      <c r="G244" s="173">
        <v>45337</v>
      </c>
      <c r="H244" s="3">
        <v>10</v>
      </c>
      <c r="I244" s="262">
        <v>6</v>
      </c>
      <c r="J244" s="248" t="s">
        <v>24</v>
      </c>
      <c r="K244" s="252"/>
    </row>
    <row r="245" spans="6:11" x14ac:dyDescent="0.3">
      <c r="F245" s="337">
        <f>ROW()-ROW(APORTACIONESOCIOS[[#Headers],[SECUENCIA]])</f>
        <v>241</v>
      </c>
      <c r="G245" s="173">
        <v>45337</v>
      </c>
      <c r="H245" s="3">
        <v>10</v>
      </c>
      <c r="I245" s="262">
        <v>7</v>
      </c>
      <c r="J245" s="248" t="s">
        <v>15</v>
      </c>
      <c r="K245" s="252"/>
    </row>
    <row r="246" spans="6:11" x14ac:dyDescent="0.3">
      <c r="F246" s="337">
        <f>ROW()-ROW(APORTACIONESOCIOS[[#Headers],[SECUENCIA]])</f>
        <v>242</v>
      </c>
      <c r="G246" s="173">
        <v>45337</v>
      </c>
      <c r="H246" s="3">
        <v>10</v>
      </c>
      <c r="I246" s="262">
        <v>8</v>
      </c>
      <c r="J246" s="248" t="s">
        <v>16</v>
      </c>
      <c r="K246" s="252"/>
    </row>
    <row r="247" spans="6:11" x14ac:dyDescent="0.3">
      <c r="F247" s="337">
        <f>ROW()-ROW(APORTACIONESOCIOS[[#Headers],[SECUENCIA]])</f>
        <v>243</v>
      </c>
      <c r="G247" s="173">
        <v>45337</v>
      </c>
      <c r="H247" s="3">
        <v>10</v>
      </c>
      <c r="I247" s="262">
        <v>9</v>
      </c>
      <c r="J247" s="248" t="s">
        <v>17</v>
      </c>
      <c r="K247" s="252"/>
    </row>
    <row r="248" spans="6:11" x14ac:dyDescent="0.3">
      <c r="F248" s="337">
        <f>ROW()-ROW(APORTACIONESOCIOS[[#Headers],[SECUENCIA]])</f>
        <v>244</v>
      </c>
      <c r="G248" s="173">
        <v>45337</v>
      </c>
      <c r="H248" s="3">
        <v>10</v>
      </c>
      <c r="I248" s="262">
        <v>10</v>
      </c>
      <c r="J248" s="248" t="s">
        <v>18</v>
      </c>
      <c r="K248" s="252"/>
    </row>
    <row r="249" spans="6:11" x14ac:dyDescent="0.3">
      <c r="F249" s="337">
        <f>ROW()-ROW(APORTACIONESOCIOS[[#Headers],[SECUENCIA]])</f>
        <v>245</v>
      </c>
      <c r="G249" s="173">
        <v>45337</v>
      </c>
      <c r="H249" s="3">
        <v>10</v>
      </c>
      <c r="I249" s="262">
        <v>11</v>
      </c>
      <c r="J249" s="248" t="s">
        <v>19</v>
      </c>
      <c r="K249" s="252"/>
    </row>
    <row r="250" spans="6:11" x14ac:dyDescent="0.3">
      <c r="F250" s="337">
        <f>ROW()-ROW(APORTACIONESOCIOS[[#Headers],[SECUENCIA]])</f>
        <v>246</v>
      </c>
      <c r="G250" s="173">
        <v>45337</v>
      </c>
      <c r="H250" s="3">
        <v>10</v>
      </c>
      <c r="I250" s="262">
        <v>12</v>
      </c>
      <c r="J250" s="248" t="s">
        <v>20</v>
      </c>
      <c r="K250" s="252"/>
    </row>
    <row r="251" spans="6:11" x14ac:dyDescent="0.3">
      <c r="F251" s="337">
        <f>ROW()-ROW(APORTACIONESOCIOS[[#Headers],[SECUENCIA]])</f>
        <v>247</v>
      </c>
      <c r="G251" s="173">
        <v>45337</v>
      </c>
      <c r="H251" s="3">
        <v>10</v>
      </c>
      <c r="I251" s="262">
        <v>14</v>
      </c>
      <c r="J251" s="248" t="s">
        <v>21</v>
      </c>
      <c r="K251" s="252"/>
    </row>
    <row r="252" spans="6:11" x14ac:dyDescent="0.3">
      <c r="F252" s="337">
        <f>ROW()-ROW(APORTACIONESOCIOS[[#Headers],[SECUENCIA]])</f>
        <v>248</v>
      </c>
      <c r="G252" s="173">
        <v>45337</v>
      </c>
      <c r="H252" s="3">
        <v>10</v>
      </c>
      <c r="I252" s="262">
        <v>15</v>
      </c>
      <c r="J252" s="248" t="s">
        <v>22</v>
      </c>
      <c r="K252" s="252"/>
    </row>
    <row r="253" spans="6:11" x14ac:dyDescent="0.3">
      <c r="F253" s="337">
        <f>ROW()-ROW(APORTACIONESOCIOS[[#Headers],[SECUENCIA]])</f>
        <v>249</v>
      </c>
      <c r="G253" s="173">
        <v>45337</v>
      </c>
      <c r="H253" s="3">
        <v>10</v>
      </c>
      <c r="I253" s="262">
        <v>16</v>
      </c>
      <c r="J253" s="248" t="s">
        <v>23</v>
      </c>
      <c r="K253" s="252"/>
    </row>
    <row r="254" spans="6:11" x14ac:dyDescent="0.3">
      <c r="F254" s="337">
        <f>ROW()-ROW(APORTACIONESOCIOS[[#Headers],[SECUENCIA]])</f>
        <v>250</v>
      </c>
      <c r="G254" s="186">
        <v>45366</v>
      </c>
      <c r="H254" s="3">
        <v>10</v>
      </c>
      <c r="I254" s="262">
        <v>3</v>
      </c>
      <c r="J254" s="248" t="s">
        <v>13</v>
      </c>
      <c r="K254" s="252"/>
    </row>
    <row r="255" spans="6:11" x14ac:dyDescent="0.3">
      <c r="F255" s="337">
        <f>ROW()-ROW(APORTACIONESOCIOS[[#Headers],[SECUENCIA]])</f>
        <v>251</v>
      </c>
      <c r="G255" s="173">
        <v>45366</v>
      </c>
      <c r="H255" s="3">
        <v>10</v>
      </c>
      <c r="I255" s="262">
        <v>4</v>
      </c>
      <c r="J255" s="248" t="s">
        <v>12</v>
      </c>
      <c r="K255" s="252"/>
    </row>
    <row r="256" spans="6:11" x14ac:dyDescent="0.3">
      <c r="F256" s="337">
        <f>ROW()-ROW(APORTACIONESOCIOS[[#Headers],[SECUENCIA]])</f>
        <v>252</v>
      </c>
      <c r="G256" s="173">
        <v>45366</v>
      </c>
      <c r="H256" s="3">
        <v>10</v>
      </c>
      <c r="I256" s="262">
        <v>5</v>
      </c>
      <c r="J256" s="248" t="s">
        <v>14</v>
      </c>
      <c r="K256" s="252"/>
    </row>
    <row r="257" spans="6:11" x14ac:dyDescent="0.3">
      <c r="F257" s="337">
        <f>ROW()-ROW(APORTACIONESOCIOS[[#Headers],[SECUENCIA]])</f>
        <v>253</v>
      </c>
      <c r="G257" s="173">
        <v>45366</v>
      </c>
      <c r="H257" s="3">
        <v>10</v>
      </c>
      <c r="I257" s="262">
        <v>6</v>
      </c>
      <c r="J257" s="248" t="s">
        <v>24</v>
      </c>
      <c r="K257" s="252"/>
    </row>
    <row r="258" spans="6:11" x14ac:dyDescent="0.3">
      <c r="F258" s="337">
        <f>ROW()-ROW(APORTACIONESOCIOS[[#Headers],[SECUENCIA]])</f>
        <v>254</v>
      </c>
      <c r="G258" s="173">
        <v>45366</v>
      </c>
      <c r="H258" s="3">
        <v>10</v>
      </c>
      <c r="I258" s="262">
        <v>7</v>
      </c>
      <c r="J258" s="248" t="s">
        <v>15</v>
      </c>
      <c r="K258" s="252"/>
    </row>
    <row r="259" spans="6:11" x14ac:dyDescent="0.3">
      <c r="F259" s="337">
        <f>ROW()-ROW(APORTACIONESOCIOS[[#Headers],[SECUENCIA]])</f>
        <v>255</v>
      </c>
      <c r="G259" s="173">
        <v>45366</v>
      </c>
      <c r="H259" s="3">
        <v>10</v>
      </c>
      <c r="I259" s="262">
        <v>8</v>
      </c>
      <c r="J259" s="248" t="s">
        <v>16</v>
      </c>
      <c r="K259" s="252"/>
    </row>
    <row r="260" spans="6:11" x14ac:dyDescent="0.3">
      <c r="F260" s="337">
        <f>ROW()-ROW(APORTACIONESOCIOS[[#Headers],[SECUENCIA]])</f>
        <v>256</v>
      </c>
      <c r="G260" s="173">
        <v>45366</v>
      </c>
      <c r="H260" s="3">
        <v>10</v>
      </c>
      <c r="I260" s="262">
        <v>9</v>
      </c>
      <c r="J260" s="248" t="s">
        <v>17</v>
      </c>
      <c r="K260" s="252"/>
    </row>
    <row r="261" spans="6:11" x14ac:dyDescent="0.3">
      <c r="F261" s="337">
        <f>ROW()-ROW(APORTACIONESOCIOS[[#Headers],[SECUENCIA]])</f>
        <v>257</v>
      </c>
      <c r="G261" s="173">
        <v>45366</v>
      </c>
      <c r="H261" s="3">
        <v>10</v>
      </c>
      <c r="I261" s="262">
        <v>10</v>
      </c>
      <c r="J261" s="248" t="s">
        <v>18</v>
      </c>
      <c r="K261" s="252"/>
    </row>
    <row r="262" spans="6:11" x14ac:dyDescent="0.3">
      <c r="F262" s="337">
        <f>ROW()-ROW(APORTACIONESOCIOS[[#Headers],[SECUENCIA]])</f>
        <v>258</v>
      </c>
      <c r="G262" s="173">
        <v>45366</v>
      </c>
      <c r="H262" s="3">
        <v>10</v>
      </c>
      <c r="I262" s="262">
        <v>11</v>
      </c>
      <c r="J262" s="248" t="s">
        <v>19</v>
      </c>
      <c r="K262" s="252"/>
    </row>
    <row r="263" spans="6:11" x14ac:dyDescent="0.3">
      <c r="F263" s="337">
        <f>ROW()-ROW(APORTACIONESOCIOS[[#Headers],[SECUENCIA]])</f>
        <v>259</v>
      </c>
      <c r="G263" s="173">
        <v>45366</v>
      </c>
      <c r="H263" s="3">
        <v>10</v>
      </c>
      <c r="I263" s="262">
        <v>12</v>
      </c>
      <c r="J263" s="248" t="s">
        <v>20</v>
      </c>
      <c r="K263" s="252"/>
    </row>
    <row r="264" spans="6:11" x14ac:dyDescent="0.3">
      <c r="F264" s="337">
        <f>ROW()-ROW(APORTACIONESOCIOS[[#Headers],[SECUENCIA]])</f>
        <v>260</v>
      </c>
      <c r="G264" s="173">
        <v>45366</v>
      </c>
      <c r="H264" s="3">
        <v>10</v>
      </c>
      <c r="I264" s="262">
        <v>14</v>
      </c>
      <c r="J264" s="248" t="s">
        <v>21</v>
      </c>
      <c r="K264" s="252"/>
    </row>
    <row r="265" spans="6:11" x14ac:dyDescent="0.3">
      <c r="F265" s="337">
        <f>ROW()-ROW(APORTACIONESOCIOS[[#Headers],[SECUENCIA]])</f>
        <v>261</v>
      </c>
      <c r="G265" s="173">
        <v>45366</v>
      </c>
      <c r="H265" s="3">
        <v>10</v>
      </c>
      <c r="I265" s="262">
        <v>15</v>
      </c>
      <c r="J265" s="248" t="s">
        <v>22</v>
      </c>
      <c r="K265" s="252"/>
    </row>
    <row r="266" spans="6:11" x14ac:dyDescent="0.3">
      <c r="F266" s="337">
        <f>ROW()-ROW(APORTACIONESOCIOS[[#Headers],[SECUENCIA]])</f>
        <v>262</v>
      </c>
      <c r="G266" s="173">
        <v>45366</v>
      </c>
      <c r="H266" s="3">
        <v>10</v>
      </c>
      <c r="I266" s="262">
        <v>16</v>
      </c>
      <c r="J266" s="248" t="s">
        <v>23</v>
      </c>
      <c r="K266" s="252"/>
    </row>
    <row r="267" spans="6:11" x14ac:dyDescent="0.3">
      <c r="F267" s="337">
        <f>ROW()-ROW(APORTACIONESOCIOS[[#Headers],[SECUENCIA]])</f>
        <v>263</v>
      </c>
      <c r="G267" s="186">
        <v>45397</v>
      </c>
      <c r="H267" s="3">
        <v>10</v>
      </c>
      <c r="I267" s="262">
        <v>3</v>
      </c>
      <c r="J267" s="248" t="s">
        <v>13</v>
      </c>
      <c r="K267" s="252"/>
    </row>
    <row r="268" spans="6:11" x14ac:dyDescent="0.3">
      <c r="F268" s="337">
        <f>ROW()-ROW(APORTACIONESOCIOS[[#Headers],[SECUENCIA]])</f>
        <v>264</v>
      </c>
      <c r="G268" s="173">
        <v>45397</v>
      </c>
      <c r="H268" s="3">
        <v>10</v>
      </c>
      <c r="I268" s="262">
        <v>4</v>
      </c>
      <c r="J268" s="248" t="s">
        <v>12</v>
      </c>
      <c r="K268" s="252"/>
    </row>
    <row r="269" spans="6:11" x14ac:dyDescent="0.3">
      <c r="F269" s="337">
        <f>ROW()-ROW(APORTACIONESOCIOS[[#Headers],[SECUENCIA]])</f>
        <v>265</v>
      </c>
      <c r="G269" s="173">
        <v>45397</v>
      </c>
      <c r="H269" s="3">
        <v>10</v>
      </c>
      <c r="I269" s="262">
        <v>5</v>
      </c>
      <c r="J269" s="248" t="s">
        <v>14</v>
      </c>
      <c r="K269" s="252"/>
    </row>
    <row r="270" spans="6:11" x14ac:dyDescent="0.3">
      <c r="F270" s="337">
        <f>ROW()-ROW(APORTACIONESOCIOS[[#Headers],[SECUENCIA]])</f>
        <v>266</v>
      </c>
      <c r="G270" s="173">
        <v>45397</v>
      </c>
      <c r="H270" s="3">
        <v>10</v>
      </c>
      <c r="I270" s="262">
        <v>6</v>
      </c>
      <c r="J270" s="248" t="s">
        <v>24</v>
      </c>
      <c r="K270" s="252"/>
    </row>
    <row r="271" spans="6:11" x14ac:dyDescent="0.3">
      <c r="F271" s="337">
        <f>ROW()-ROW(APORTACIONESOCIOS[[#Headers],[SECUENCIA]])</f>
        <v>267</v>
      </c>
      <c r="G271" s="173">
        <v>45397</v>
      </c>
      <c r="H271" s="3">
        <v>10</v>
      </c>
      <c r="I271" s="262">
        <v>7</v>
      </c>
      <c r="J271" s="248" t="s">
        <v>15</v>
      </c>
      <c r="K271" s="252"/>
    </row>
    <row r="272" spans="6:11" x14ac:dyDescent="0.3">
      <c r="F272" s="337">
        <f>ROW()-ROW(APORTACIONESOCIOS[[#Headers],[SECUENCIA]])</f>
        <v>268</v>
      </c>
      <c r="G272" s="173">
        <v>45397</v>
      </c>
      <c r="H272" s="3">
        <v>10</v>
      </c>
      <c r="I272" s="262">
        <v>8</v>
      </c>
      <c r="J272" s="248" t="s">
        <v>16</v>
      </c>
      <c r="K272" s="252"/>
    </row>
    <row r="273" spans="6:11" x14ac:dyDescent="0.3">
      <c r="F273" s="337">
        <f>ROW()-ROW(APORTACIONESOCIOS[[#Headers],[SECUENCIA]])</f>
        <v>269</v>
      </c>
      <c r="G273" s="173">
        <v>45397</v>
      </c>
      <c r="H273" s="3">
        <v>10</v>
      </c>
      <c r="I273" s="262">
        <v>9</v>
      </c>
      <c r="J273" s="248" t="s">
        <v>17</v>
      </c>
      <c r="K273" s="252"/>
    </row>
    <row r="274" spans="6:11" x14ac:dyDescent="0.3">
      <c r="F274" s="337">
        <f>ROW()-ROW(APORTACIONESOCIOS[[#Headers],[SECUENCIA]])</f>
        <v>270</v>
      </c>
      <c r="G274" s="173">
        <v>45397</v>
      </c>
      <c r="H274" s="3">
        <v>10</v>
      </c>
      <c r="I274" s="262">
        <v>10</v>
      </c>
      <c r="J274" s="248" t="s">
        <v>18</v>
      </c>
      <c r="K274" s="252"/>
    </row>
    <row r="275" spans="6:11" x14ac:dyDescent="0.3">
      <c r="F275" s="337">
        <f>ROW()-ROW(APORTACIONESOCIOS[[#Headers],[SECUENCIA]])</f>
        <v>271</v>
      </c>
      <c r="G275" s="173">
        <v>45397</v>
      </c>
      <c r="H275" s="3">
        <v>10</v>
      </c>
      <c r="I275" s="262">
        <v>11</v>
      </c>
      <c r="J275" s="248" t="s">
        <v>19</v>
      </c>
      <c r="K275" s="252"/>
    </row>
    <row r="276" spans="6:11" x14ac:dyDescent="0.3">
      <c r="F276" s="337">
        <f>ROW()-ROW(APORTACIONESOCIOS[[#Headers],[SECUENCIA]])</f>
        <v>272</v>
      </c>
      <c r="G276" s="173">
        <v>45397</v>
      </c>
      <c r="H276" s="3">
        <v>10</v>
      </c>
      <c r="I276" s="262">
        <v>12</v>
      </c>
      <c r="J276" s="248" t="s">
        <v>20</v>
      </c>
      <c r="K276" s="252"/>
    </row>
    <row r="277" spans="6:11" x14ac:dyDescent="0.3">
      <c r="F277" s="337">
        <f>ROW()-ROW(APORTACIONESOCIOS[[#Headers],[SECUENCIA]])</f>
        <v>273</v>
      </c>
      <c r="G277" s="173">
        <v>45397</v>
      </c>
      <c r="H277" s="3">
        <v>10</v>
      </c>
      <c r="I277" s="262">
        <v>14</v>
      </c>
      <c r="J277" s="248" t="s">
        <v>21</v>
      </c>
      <c r="K277" s="252"/>
    </row>
    <row r="278" spans="6:11" x14ac:dyDescent="0.3">
      <c r="F278" s="337">
        <f>ROW()-ROW(APORTACIONESOCIOS[[#Headers],[SECUENCIA]])</f>
        <v>274</v>
      </c>
      <c r="G278" s="173">
        <v>45397</v>
      </c>
      <c r="H278" s="3">
        <v>10</v>
      </c>
      <c r="I278" s="262">
        <v>15</v>
      </c>
      <c r="J278" s="248" t="s">
        <v>22</v>
      </c>
      <c r="K278" s="252"/>
    </row>
    <row r="279" spans="6:11" x14ac:dyDescent="0.3">
      <c r="F279" s="337">
        <f>ROW()-ROW(APORTACIONESOCIOS[[#Headers],[SECUENCIA]])</f>
        <v>275</v>
      </c>
      <c r="G279" s="173">
        <v>45397</v>
      </c>
      <c r="H279" s="3">
        <v>10</v>
      </c>
      <c r="I279" s="262">
        <v>16</v>
      </c>
      <c r="J279" s="248" t="s">
        <v>23</v>
      </c>
      <c r="K279" s="252"/>
    </row>
    <row r="280" spans="6:11" x14ac:dyDescent="0.3">
      <c r="F280" s="337">
        <f>ROW()-ROW(APORTACIONESOCIOS[[#Headers],[SECUENCIA]])</f>
        <v>276</v>
      </c>
      <c r="G280" s="186">
        <v>45427</v>
      </c>
      <c r="H280" s="3">
        <v>10</v>
      </c>
      <c r="I280" s="262">
        <v>3</v>
      </c>
      <c r="J280" s="248" t="s">
        <v>13</v>
      </c>
      <c r="K280" s="252"/>
    </row>
    <row r="281" spans="6:11" x14ac:dyDescent="0.3">
      <c r="F281" s="337">
        <f>ROW()-ROW(APORTACIONESOCIOS[[#Headers],[SECUENCIA]])</f>
        <v>277</v>
      </c>
      <c r="G281" s="173">
        <v>45427</v>
      </c>
      <c r="H281" s="3">
        <v>10</v>
      </c>
      <c r="I281" s="262">
        <v>4</v>
      </c>
      <c r="J281" s="248" t="s">
        <v>12</v>
      </c>
      <c r="K281" s="252"/>
    </row>
    <row r="282" spans="6:11" x14ac:dyDescent="0.3">
      <c r="F282" s="337">
        <f>ROW()-ROW(APORTACIONESOCIOS[[#Headers],[SECUENCIA]])</f>
        <v>278</v>
      </c>
      <c r="G282" s="173">
        <v>45427</v>
      </c>
      <c r="H282" s="3">
        <v>10</v>
      </c>
      <c r="I282" s="262">
        <v>5</v>
      </c>
      <c r="J282" s="248" t="s">
        <v>14</v>
      </c>
      <c r="K282" s="252"/>
    </row>
    <row r="283" spans="6:11" x14ac:dyDescent="0.3">
      <c r="F283" s="337">
        <f>ROW()-ROW(APORTACIONESOCIOS[[#Headers],[SECUENCIA]])</f>
        <v>279</v>
      </c>
      <c r="G283" s="173">
        <v>45427</v>
      </c>
      <c r="H283" s="3">
        <v>10</v>
      </c>
      <c r="I283" s="262">
        <v>6</v>
      </c>
      <c r="J283" s="248" t="s">
        <v>24</v>
      </c>
      <c r="K283" s="252"/>
    </row>
    <row r="284" spans="6:11" x14ac:dyDescent="0.3">
      <c r="F284" s="337">
        <f>ROW()-ROW(APORTACIONESOCIOS[[#Headers],[SECUENCIA]])</f>
        <v>280</v>
      </c>
      <c r="G284" s="173">
        <v>45427</v>
      </c>
      <c r="H284" s="3">
        <v>10</v>
      </c>
      <c r="I284" s="262">
        <v>7</v>
      </c>
      <c r="J284" s="248" t="s">
        <v>15</v>
      </c>
      <c r="K284" s="252"/>
    </row>
    <row r="285" spans="6:11" x14ac:dyDescent="0.3">
      <c r="F285" s="337">
        <f>ROW()-ROW(APORTACIONESOCIOS[[#Headers],[SECUENCIA]])</f>
        <v>281</v>
      </c>
      <c r="G285" s="173">
        <v>45427</v>
      </c>
      <c r="H285" s="3">
        <v>10</v>
      </c>
      <c r="I285" s="262">
        <v>8</v>
      </c>
      <c r="J285" s="248" t="s">
        <v>16</v>
      </c>
      <c r="K285" s="252"/>
    </row>
    <row r="286" spans="6:11" x14ac:dyDescent="0.3">
      <c r="F286" s="337">
        <f>ROW()-ROW(APORTACIONESOCIOS[[#Headers],[SECUENCIA]])</f>
        <v>282</v>
      </c>
      <c r="G286" s="173">
        <v>45427</v>
      </c>
      <c r="H286" s="3">
        <v>10</v>
      </c>
      <c r="I286" s="262">
        <v>9</v>
      </c>
      <c r="J286" s="248" t="s">
        <v>17</v>
      </c>
      <c r="K286" s="252"/>
    </row>
    <row r="287" spans="6:11" x14ac:dyDescent="0.3">
      <c r="F287" s="337">
        <f>ROW()-ROW(APORTACIONESOCIOS[[#Headers],[SECUENCIA]])</f>
        <v>283</v>
      </c>
      <c r="G287" s="173">
        <v>45427</v>
      </c>
      <c r="H287" s="3">
        <v>10</v>
      </c>
      <c r="I287" s="262">
        <v>10</v>
      </c>
      <c r="J287" s="248" t="s">
        <v>18</v>
      </c>
      <c r="K287" s="252"/>
    </row>
    <row r="288" spans="6:11" x14ac:dyDescent="0.3">
      <c r="F288" s="337">
        <f>ROW()-ROW(APORTACIONESOCIOS[[#Headers],[SECUENCIA]])</f>
        <v>284</v>
      </c>
      <c r="G288" s="173">
        <v>45427</v>
      </c>
      <c r="H288" s="3">
        <v>10</v>
      </c>
      <c r="I288" s="262">
        <v>11</v>
      </c>
      <c r="J288" s="248" t="s">
        <v>19</v>
      </c>
      <c r="K288" s="252"/>
    </row>
    <row r="289" spans="6:11" x14ac:dyDescent="0.3">
      <c r="F289" s="337">
        <f>ROW()-ROW(APORTACIONESOCIOS[[#Headers],[SECUENCIA]])</f>
        <v>285</v>
      </c>
      <c r="G289" s="173">
        <v>45427</v>
      </c>
      <c r="H289" s="3">
        <v>10</v>
      </c>
      <c r="I289" s="262">
        <v>12</v>
      </c>
      <c r="J289" s="248" t="s">
        <v>20</v>
      </c>
      <c r="K289" s="252"/>
    </row>
    <row r="290" spans="6:11" x14ac:dyDescent="0.3">
      <c r="F290" s="337">
        <f>ROW()-ROW(APORTACIONESOCIOS[[#Headers],[SECUENCIA]])</f>
        <v>286</v>
      </c>
      <c r="G290" s="173">
        <v>45427</v>
      </c>
      <c r="H290" s="3">
        <v>10</v>
      </c>
      <c r="I290" s="262">
        <v>14</v>
      </c>
      <c r="J290" s="248" t="s">
        <v>21</v>
      </c>
      <c r="K290" s="252"/>
    </row>
    <row r="291" spans="6:11" x14ac:dyDescent="0.3">
      <c r="F291" s="337">
        <f>ROW()-ROW(APORTACIONESOCIOS[[#Headers],[SECUENCIA]])</f>
        <v>287</v>
      </c>
      <c r="G291" s="173">
        <v>45427</v>
      </c>
      <c r="H291" s="3">
        <v>10</v>
      </c>
      <c r="I291" s="262">
        <v>15</v>
      </c>
      <c r="J291" s="248" t="s">
        <v>22</v>
      </c>
      <c r="K291" s="252"/>
    </row>
    <row r="292" spans="6:11" x14ac:dyDescent="0.3">
      <c r="F292" s="337">
        <f>ROW()-ROW(APORTACIONESOCIOS[[#Headers],[SECUENCIA]])</f>
        <v>288</v>
      </c>
      <c r="G292" s="173">
        <v>45427</v>
      </c>
      <c r="H292" s="3">
        <v>10</v>
      </c>
      <c r="I292" s="262">
        <v>16</v>
      </c>
      <c r="J292" s="248" t="s">
        <v>23</v>
      </c>
      <c r="K292" s="252"/>
    </row>
    <row r="293" spans="6:11" x14ac:dyDescent="0.3">
      <c r="F293" s="337">
        <f>ROW()-ROW(APORTACIONESOCIOS[[#Headers],[SECUENCIA]])</f>
        <v>289</v>
      </c>
      <c r="G293" s="186">
        <v>45458</v>
      </c>
      <c r="H293" s="3">
        <v>10</v>
      </c>
      <c r="I293" s="262">
        <v>3</v>
      </c>
      <c r="J293" s="248" t="s">
        <v>13</v>
      </c>
      <c r="K293" s="252"/>
    </row>
    <row r="294" spans="6:11" x14ac:dyDescent="0.3">
      <c r="F294" s="337">
        <f>ROW()-ROW(APORTACIONESOCIOS[[#Headers],[SECUENCIA]])</f>
        <v>290</v>
      </c>
      <c r="G294" s="173">
        <v>45458</v>
      </c>
      <c r="H294" s="3">
        <v>10</v>
      </c>
      <c r="I294" s="262">
        <v>4</v>
      </c>
      <c r="J294" s="248" t="s">
        <v>12</v>
      </c>
      <c r="K294" s="252"/>
    </row>
    <row r="295" spans="6:11" x14ac:dyDescent="0.3">
      <c r="F295" s="337">
        <f>ROW()-ROW(APORTACIONESOCIOS[[#Headers],[SECUENCIA]])</f>
        <v>291</v>
      </c>
      <c r="G295" s="173">
        <v>45458</v>
      </c>
      <c r="H295" s="3">
        <v>10</v>
      </c>
      <c r="I295" s="262">
        <v>5</v>
      </c>
      <c r="J295" s="248" t="s">
        <v>14</v>
      </c>
      <c r="K295" s="252"/>
    </row>
    <row r="296" spans="6:11" x14ac:dyDescent="0.3">
      <c r="F296" s="337">
        <f>ROW()-ROW(APORTACIONESOCIOS[[#Headers],[SECUENCIA]])</f>
        <v>292</v>
      </c>
      <c r="G296" s="173">
        <v>45458</v>
      </c>
      <c r="H296" s="3">
        <v>10</v>
      </c>
      <c r="I296" s="262">
        <v>6</v>
      </c>
      <c r="J296" s="248" t="s">
        <v>24</v>
      </c>
      <c r="K296" s="252"/>
    </row>
    <row r="297" spans="6:11" x14ac:dyDescent="0.3">
      <c r="F297" s="337">
        <f>ROW()-ROW(APORTACIONESOCIOS[[#Headers],[SECUENCIA]])</f>
        <v>293</v>
      </c>
      <c r="G297" s="173">
        <v>45458</v>
      </c>
      <c r="H297" s="3">
        <v>10</v>
      </c>
      <c r="I297" s="262">
        <v>7</v>
      </c>
      <c r="J297" s="248" t="s">
        <v>15</v>
      </c>
      <c r="K297" s="252"/>
    </row>
    <row r="298" spans="6:11" x14ac:dyDescent="0.3">
      <c r="F298" s="337">
        <f>ROW()-ROW(APORTACIONESOCIOS[[#Headers],[SECUENCIA]])</f>
        <v>294</v>
      </c>
      <c r="G298" s="173">
        <v>45458</v>
      </c>
      <c r="H298" s="3">
        <v>10</v>
      </c>
      <c r="I298" s="262">
        <v>8</v>
      </c>
      <c r="J298" s="248" t="s">
        <v>16</v>
      </c>
      <c r="K298" s="252"/>
    </row>
    <row r="299" spans="6:11" x14ac:dyDescent="0.3">
      <c r="F299" s="337">
        <f>ROW()-ROW(APORTACIONESOCIOS[[#Headers],[SECUENCIA]])</f>
        <v>295</v>
      </c>
      <c r="G299" s="173">
        <v>45458</v>
      </c>
      <c r="H299" s="3">
        <v>10</v>
      </c>
      <c r="I299" s="262">
        <v>9</v>
      </c>
      <c r="J299" s="248" t="s">
        <v>17</v>
      </c>
      <c r="K299" s="252"/>
    </row>
    <row r="300" spans="6:11" x14ac:dyDescent="0.3">
      <c r="F300" s="337">
        <f>ROW()-ROW(APORTACIONESOCIOS[[#Headers],[SECUENCIA]])</f>
        <v>296</v>
      </c>
      <c r="G300" s="173">
        <v>45458</v>
      </c>
      <c r="H300" s="3">
        <v>10</v>
      </c>
      <c r="I300" s="262">
        <v>10</v>
      </c>
      <c r="J300" s="248" t="s">
        <v>18</v>
      </c>
      <c r="K300" s="252"/>
    </row>
    <row r="301" spans="6:11" x14ac:dyDescent="0.3">
      <c r="F301" s="337">
        <f>ROW()-ROW(APORTACIONESOCIOS[[#Headers],[SECUENCIA]])</f>
        <v>297</v>
      </c>
      <c r="G301" s="173">
        <v>45458</v>
      </c>
      <c r="H301" s="3">
        <v>10</v>
      </c>
      <c r="I301" s="262">
        <v>11</v>
      </c>
      <c r="J301" s="248" t="s">
        <v>19</v>
      </c>
      <c r="K301" s="252"/>
    </row>
    <row r="302" spans="6:11" x14ac:dyDescent="0.3">
      <c r="F302" s="337">
        <f>ROW()-ROW(APORTACIONESOCIOS[[#Headers],[SECUENCIA]])</f>
        <v>298</v>
      </c>
      <c r="G302" s="173">
        <v>45458</v>
      </c>
      <c r="H302" s="3">
        <v>10</v>
      </c>
      <c r="I302" s="262">
        <v>12</v>
      </c>
      <c r="J302" s="248" t="s">
        <v>20</v>
      </c>
      <c r="K302" s="252"/>
    </row>
    <row r="303" spans="6:11" x14ac:dyDescent="0.3">
      <c r="F303" s="337">
        <f>ROW()-ROW(APORTACIONESOCIOS[[#Headers],[SECUENCIA]])</f>
        <v>299</v>
      </c>
      <c r="G303" s="173">
        <v>45458</v>
      </c>
      <c r="H303" s="3">
        <v>10</v>
      </c>
      <c r="I303" s="262">
        <v>14</v>
      </c>
      <c r="J303" s="248" t="s">
        <v>21</v>
      </c>
      <c r="K303" s="252"/>
    </row>
    <row r="304" spans="6:11" x14ac:dyDescent="0.3">
      <c r="F304" s="337">
        <f>ROW()-ROW(APORTACIONESOCIOS[[#Headers],[SECUENCIA]])</f>
        <v>300</v>
      </c>
      <c r="G304" s="173">
        <v>45458</v>
      </c>
      <c r="H304" s="3">
        <v>10</v>
      </c>
      <c r="I304" s="262">
        <v>15</v>
      </c>
      <c r="J304" s="248" t="s">
        <v>22</v>
      </c>
      <c r="K304" s="252"/>
    </row>
    <row r="305" spans="6:11" x14ac:dyDescent="0.3">
      <c r="F305" s="337">
        <f>ROW()-ROW(APORTACIONESOCIOS[[#Headers],[SECUENCIA]])</f>
        <v>301</v>
      </c>
      <c r="G305" s="173">
        <v>45458</v>
      </c>
      <c r="H305" s="3">
        <v>10</v>
      </c>
      <c r="I305" s="262">
        <v>16</v>
      </c>
      <c r="J305" s="248" t="s">
        <v>23</v>
      </c>
      <c r="K305" s="252"/>
    </row>
    <row r="306" spans="6:11" x14ac:dyDescent="0.3">
      <c r="F306" s="337">
        <f>ROW()-ROW(APORTACIONESOCIOS[[#Headers],[SECUENCIA]])</f>
        <v>302</v>
      </c>
      <c r="G306" s="186">
        <v>45488</v>
      </c>
      <c r="H306" s="3">
        <v>10</v>
      </c>
      <c r="I306" s="262">
        <v>3</v>
      </c>
      <c r="J306" s="248" t="s">
        <v>13</v>
      </c>
      <c r="K306" s="252"/>
    </row>
    <row r="307" spans="6:11" x14ac:dyDescent="0.3">
      <c r="F307" s="337">
        <f>ROW()-ROW(APORTACIONESOCIOS[[#Headers],[SECUENCIA]])</f>
        <v>303</v>
      </c>
      <c r="G307" s="173">
        <v>45488</v>
      </c>
      <c r="H307" s="3">
        <v>10</v>
      </c>
      <c r="I307" s="262">
        <v>4</v>
      </c>
      <c r="J307" s="248" t="s">
        <v>12</v>
      </c>
      <c r="K307" s="252"/>
    </row>
    <row r="308" spans="6:11" x14ac:dyDescent="0.3">
      <c r="F308" s="337">
        <f>ROW()-ROW(APORTACIONESOCIOS[[#Headers],[SECUENCIA]])</f>
        <v>304</v>
      </c>
      <c r="G308" s="173">
        <v>45488</v>
      </c>
      <c r="H308" s="3">
        <v>10</v>
      </c>
      <c r="I308" s="262">
        <v>5</v>
      </c>
      <c r="J308" s="248" t="s">
        <v>14</v>
      </c>
      <c r="K308" s="252"/>
    </row>
    <row r="309" spans="6:11" x14ac:dyDescent="0.3">
      <c r="F309" s="337">
        <f>ROW()-ROW(APORTACIONESOCIOS[[#Headers],[SECUENCIA]])</f>
        <v>305</v>
      </c>
      <c r="G309" s="173">
        <v>45488</v>
      </c>
      <c r="H309" s="3">
        <v>10</v>
      </c>
      <c r="I309" s="262">
        <v>6</v>
      </c>
      <c r="J309" s="248" t="s">
        <v>24</v>
      </c>
      <c r="K309" s="252"/>
    </row>
    <row r="310" spans="6:11" x14ac:dyDescent="0.3">
      <c r="F310" s="337">
        <f>ROW()-ROW(APORTACIONESOCIOS[[#Headers],[SECUENCIA]])</f>
        <v>306</v>
      </c>
      <c r="G310" s="173">
        <v>45488</v>
      </c>
      <c r="H310" s="3">
        <v>10</v>
      </c>
      <c r="I310" s="262">
        <v>7</v>
      </c>
      <c r="J310" s="248" t="s">
        <v>15</v>
      </c>
      <c r="K310" s="252"/>
    </row>
    <row r="311" spans="6:11" x14ac:dyDescent="0.3">
      <c r="F311" s="337">
        <f>ROW()-ROW(APORTACIONESOCIOS[[#Headers],[SECUENCIA]])</f>
        <v>307</v>
      </c>
      <c r="G311" s="173">
        <v>45488</v>
      </c>
      <c r="H311" s="3">
        <v>10</v>
      </c>
      <c r="I311" s="262">
        <v>8</v>
      </c>
      <c r="J311" s="248" t="s">
        <v>16</v>
      </c>
      <c r="K311" s="252"/>
    </row>
    <row r="312" spans="6:11" x14ac:dyDescent="0.3">
      <c r="F312" s="337">
        <f>ROW()-ROW(APORTACIONESOCIOS[[#Headers],[SECUENCIA]])</f>
        <v>308</v>
      </c>
      <c r="G312" s="173">
        <v>45488</v>
      </c>
      <c r="H312" s="3">
        <v>10</v>
      </c>
      <c r="I312" s="262">
        <v>9</v>
      </c>
      <c r="J312" s="248" t="s">
        <v>17</v>
      </c>
      <c r="K312" s="252"/>
    </row>
    <row r="313" spans="6:11" x14ac:dyDescent="0.3">
      <c r="F313" s="337">
        <f>ROW()-ROW(APORTACIONESOCIOS[[#Headers],[SECUENCIA]])</f>
        <v>309</v>
      </c>
      <c r="G313" s="173">
        <v>45488</v>
      </c>
      <c r="H313" s="3">
        <v>10</v>
      </c>
      <c r="I313" s="262">
        <v>10</v>
      </c>
      <c r="J313" s="248" t="s">
        <v>18</v>
      </c>
      <c r="K313" s="252"/>
    </row>
    <row r="314" spans="6:11" x14ac:dyDescent="0.3">
      <c r="F314" s="337">
        <f>ROW()-ROW(APORTACIONESOCIOS[[#Headers],[SECUENCIA]])</f>
        <v>310</v>
      </c>
      <c r="G314" s="173">
        <v>45488</v>
      </c>
      <c r="H314" s="3">
        <v>10</v>
      </c>
      <c r="I314" s="262">
        <v>11</v>
      </c>
      <c r="J314" s="248" t="s">
        <v>19</v>
      </c>
      <c r="K314" s="252"/>
    </row>
    <row r="315" spans="6:11" x14ac:dyDescent="0.3">
      <c r="F315" s="337">
        <f>ROW()-ROW(APORTACIONESOCIOS[[#Headers],[SECUENCIA]])</f>
        <v>311</v>
      </c>
      <c r="G315" s="173">
        <v>45488</v>
      </c>
      <c r="H315" s="3">
        <v>10</v>
      </c>
      <c r="I315" s="262">
        <v>12</v>
      </c>
      <c r="J315" s="248" t="s">
        <v>20</v>
      </c>
      <c r="K315" s="252"/>
    </row>
    <row r="316" spans="6:11" x14ac:dyDescent="0.3">
      <c r="F316" s="337">
        <f>ROW()-ROW(APORTACIONESOCIOS[[#Headers],[SECUENCIA]])</f>
        <v>312</v>
      </c>
      <c r="G316" s="173">
        <v>45488</v>
      </c>
      <c r="H316" s="3">
        <v>10</v>
      </c>
      <c r="I316" s="262">
        <v>14</v>
      </c>
      <c r="J316" s="248" t="s">
        <v>21</v>
      </c>
      <c r="K316" s="252"/>
    </row>
    <row r="317" spans="6:11" x14ac:dyDescent="0.3">
      <c r="F317" s="337">
        <f>ROW()-ROW(APORTACIONESOCIOS[[#Headers],[SECUENCIA]])</f>
        <v>313</v>
      </c>
      <c r="G317" s="173">
        <v>45488</v>
      </c>
      <c r="H317" s="3">
        <v>10</v>
      </c>
      <c r="I317" s="262">
        <v>15</v>
      </c>
      <c r="J317" s="248" t="s">
        <v>22</v>
      </c>
      <c r="K317" s="252"/>
    </row>
    <row r="318" spans="6:11" x14ac:dyDescent="0.3">
      <c r="F318" s="337">
        <f>ROW()-ROW(APORTACIONESOCIOS[[#Headers],[SECUENCIA]])</f>
        <v>314</v>
      </c>
      <c r="G318" s="173">
        <v>45488</v>
      </c>
      <c r="H318" s="3">
        <v>10</v>
      </c>
      <c r="I318" s="262">
        <v>16</v>
      </c>
      <c r="J318" s="248" t="s">
        <v>23</v>
      </c>
      <c r="K318" s="252"/>
    </row>
    <row r="319" spans="6:11" x14ac:dyDescent="0.3">
      <c r="F319" s="337">
        <f>ROW()-ROW(APORTACIONESOCIOS[[#Headers],[SECUENCIA]])</f>
        <v>315</v>
      </c>
      <c r="G319" s="186">
        <v>45519</v>
      </c>
      <c r="H319" s="3">
        <v>10</v>
      </c>
      <c r="I319" s="262">
        <v>3</v>
      </c>
      <c r="J319" s="248" t="s">
        <v>13</v>
      </c>
      <c r="K319" s="252"/>
    </row>
    <row r="320" spans="6:11" x14ac:dyDescent="0.3">
      <c r="F320" s="337">
        <f>ROW()-ROW(APORTACIONESOCIOS[[#Headers],[SECUENCIA]])</f>
        <v>316</v>
      </c>
      <c r="G320" s="173">
        <v>45519</v>
      </c>
      <c r="H320" s="3">
        <v>10</v>
      </c>
      <c r="I320" s="262">
        <v>4</v>
      </c>
      <c r="J320" s="248" t="s">
        <v>12</v>
      </c>
      <c r="K320" s="252"/>
    </row>
    <row r="321" spans="6:11" x14ac:dyDescent="0.3">
      <c r="F321" s="337">
        <f>ROW()-ROW(APORTACIONESOCIOS[[#Headers],[SECUENCIA]])</f>
        <v>317</v>
      </c>
      <c r="G321" s="173">
        <v>45519</v>
      </c>
      <c r="H321" s="3">
        <v>10</v>
      </c>
      <c r="I321" s="262">
        <v>5</v>
      </c>
      <c r="J321" s="248" t="s">
        <v>14</v>
      </c>
      <c r="K321" s="252"/>
    </row>
    <row r="322" spans="6:11" x14ac:dyDescent="0.3">
      <c r="F322" s="337">
        <f>ROW()-ROW(APORTACIONESOCIOS[[#Headers],[SECUENCIA]])</f>
        <v>318</v>
      </c>
      <c r="G322" s="173">
        <v>45519</v>
      </c>
      <c r="H322" s="3">
        <v>10</v>
      </c>
      <c r="I322" s="262">
        <v>6</v>
      </c>
      <c r="J322" s="248" t="s">
        <v>24</v>
      </c>
      <c r="K322" s="252"/>
    </row>
    <row r="323" spans="6:11" x14ac:dyDescent="0.3">
      <c r="F323" s="337">
        <f>ROW()-ROW(APORTACIONESOCIOS[[#Headers],[SECUENCIA]])</f>
        <v>319</v>
      </c>
      <c r="G323" s="173">
        <v>45519</v>
      </c>
      <c r="H323" s="3">
        <v>10</v>
      </c>
      <c r="I323" s="262">
        <v>7</v>
      </c>
      <c r="J323" s="248" t="s">
        <v>15</v>
      </c>
      <c r="K323" s="252"/>
    </row>
    <row r="324" spans="6:11" x14ac:dyDescent="0.3">
      <c r="F324" s="337">
        <f>ROW()-ROW(APORTACIONESOCIOS[[#Headers],[SECUENCIA]])</f>
        <v>320</v>
      </c>
      <c r="G324" s="173">
        <v>45519</v>
      </c>
      <c r="H324" s="3">
        <v>10</v>
      </c>
      <c r="I324" s="262">
        <v>8</v>
      </c>
      <c r="J324" s="248" t="s">
        <v>16</v>
      </c>
      <c r="K324" s="252"/>
    </row>
    <row r="325" spans="6:11" x14ac:dyDescent="0.3">
      <c r="F325" s="337">
        <f>ROW()-ROW(APORTACIONESOCIOS[[#Headers],[SECUENCIA]])</f>
        <v>321</v>
      </c>
      <c r="G325" s="173">
        <v>45519</v>
      </c>
      <c r="H325" s="3">
        <v>10</v>
      </c>
      <c r="I325" s="262">
        <v>9</v>
      </c>
      <c r="J325" s="248" t="s">
        <v>17</v>
      </c>
      <c r="K325" s="252"/>
    </row>
    <row r="326" spans="6:11" x14ac:dyDescent="0.3">
      <c r="F326" s="337">
        <f>ROW()-ROW(APORTACIONESOCIOS[[#Headers],[SECUENCIA]])</f>
        <v>322</v>
      </c>
      <c r="G326" s="173">
        <v>45519</v>
      </c>
      <c r="H326" s="3">
        <v>10</v>
      </c>
      <c r="I326" s="262">
        <v>10</v>
      </c>
      <c r="J326" s="248" t="s">
        <v>18</v>
      </c>
      <c r="K326" s="252"/>
    </row>
    <row r="327" spans="6:11" x14ac:dyDescent="0.3">
      <c r="F327" s="337">
        <f>ROW()-ROW(APORTACIONESOCIOS[[#Headers],[SECUENCIA]])</f>
        <v>323</v>
      </c>
      <c r="G327" s="173">
        <v>45519</v>
      </c>
      <c r="H327" s="3">
        <v>10</v>
      </c>
      <c r="I327" s="262">
        <v>11</v>
      </c>
      <c r="J327" s="248" t="s">
        <v>19</v>
      </c>
      <c r="K327" s="252"/>
    </row>
    <row r="328" spans="6:11" x14ac:dyDescent="0.3">
      <c r="F328" s="337">
        <f>ROW()-ROW(APORTACIONESOCIOS[[#Headers],[SECUENCIA]])</f>
        <v>324</v>
      </c>
      <c r="G328" s="173">
        <v>45519</v>
      </c>
      <c r="H328" s="3">
        <v>10</v>
      </c>
      <c r="I328" s="262">
        <v>12</v>
      </c>
      <c r="J328" s="248" t="s">
        <v>20</v>
      </c>
      <c r="K328" s="252"/>
    </row>
    <row r="329" spans="6:11" x14ac:dyDescent="0.3">
      <c r="F329" s="337">
        <f>ROW()-ROW(APORTACIONESOCIOS[[#Headers],[SECUENCIA]])</f>
        <v>325</v>
      </c>
      <c r="G329" s="173">
        <v>45519</v>
      </c>
      <c r="H329" s="3">
        <v>10</v>
      </c>
      <c r="I329" s="262">
        <v>14</v>
      </c>
      <c r="J329" s="248" t="s">
        <v>21</v>
      </c>
      <c r="K329" s="252"/>
    </row>
    <row r="330" spans="6:11" x14ac:dyDescent="0.3">
      <c r="F330" s="337">
        <f>ROW()-ROW(APORTACIONESOCIOS[[#Headers],[SECUENCIA]])</f>
        <v>326</v>
      </c>
      <c r="G330" s="173">
        <v>45519</v>
      </c>
      <c r="H330" s="3">
        <v>10</v>
      </c>
      <c r="I330" s="262">
        <v>15</v>
      </c>
      <c r="J330" s="248" t="s">
        <v>22</v>
      </c>
      <c r="K330" s="252"/>
    </row>
    <row r="331" spans="6:11" x14ac:dyDescent="0.3">
      <c r="F331" s="337">
        <f>ROW()-ROW(APORTACIONESOCIOS[[#Headers],[SECUENCIA]])</f>
        <v>327</v>
      </c>
      <c r="G331" s="173">
        <v>45519</v>
      </c>
      <c r="H331" s="3">
        <v>10</v>
      </c>
      <c r="I331" s="262">
        <v>16</v>
      </c>
      <c r="J331" s="248" t="s">
        <v>23</v>
      </c>
      <c r="K331" s="252"/>
    </row>
    <row r="332" spans="6:11" x14ac:dyDescent="0.3">
      <c r="F332" s="337">
        <f>ROW()-ROW(APORTACIONESOCIOS[[#Headers],[SECUENCIA]])</f>
        <v>328</v>
      </c>
      <c r="G332" s="186">
        <v>45550</v>
      </c>
      <c r="H332" s="3">
        <v>10</v>
      </c>
      <c r="I332" s="262">
        <v>3</v>
      </c>
      <c r="J332" s="248" t="s">
        <v>13</v>
      </c>
      <c r="K332" s="252"/>
    </row>
    <row r="333" spans="6:11" x14ac:dyDescent="0.3">
      <c r="F333" s="337">
        <f>ROW()-ROW(APORTACIONESOCIOS[[#Headers],[SECUENCIA]])</f>
        <v>329</v>
      </c>
      <c r="G333" s="173">
        <v>45550</v>
      </c>
      <c r="H333" s="3">
        <v>10</v>
      </c>
      <c r="I333" s="262">
        <v>4</v>
      </c>
      <c r="J333" s="248" t="s">
        <v>12</v>
      </c>
      <c r="K333" s="252"/>
    </row>
    <row r="334" spans="6:11" x14ac:dyDescent="0.3">
      <c r="F334" s="337">
        <f>ROW()-ROW(APORTACIONESOCIOS[[#Headers],[SECUENCIA]])</f>
        <v>330</v>
      </c>
      <c r="G334" s="173">
        <v>45550</v>
      </c>
      <c r="H334" s="3">
        <v>10</v>
      </c>
      <c r="I334" s="262">
        <v>5</v>
      </c>
      <c r="J334" s="248" t="s">
        <v>14</v>
      </c>
      <c r="K334" s="252"/>
    </row>
    <row r="335" spans="6:11" x14ac:dyDescent="0.3">
      <c r="F335" s="337">
        <f>ROW()-ROW(APORTACIONESOCIOS[[#Headers],[SECUENCIA]])</f>
        <v>331</v>
      </c>
      <c r="G335" s="173">
        <v>45550</v>
      </c>
      <c r="H335" s="3">
        <v>10</v>
      </c>
      <c r="I335" s="262">
        <v>6</v>
      </c>
      <c r="J335" s="248" t="s">
        <v>24</v>
      </c>
      <c r="K335" s="252"/>
    </row>
    <row r="336" spans="6:11" x14ac:dyDescent="0.3">
      <c r="F336" s="337">
        <f>ROW()-ROW(APORTACIONESOCIOS[[#Headers],[SECUENCIA]])</f>
        <v>332</v>
      </c>
      <c r="G336" s="173">
        <v>45550</v>
      </c>
      <c r="H336" s="3">
        <v>10</v>
      </c>
      <c r="I336" s="262">
        <v>7</v>
      </c>
      <c r="J336" s="248" t="s">
        <v>15</v>
      </c>
      <c r="K336" s="252"/>
    </row>
    <row r="337" spans="6:11" x14ac:dyDescent="0.3">
      <c r="F337" s="337">
        <f>ROW()-ROW(APORTACIONESOCIOS[[#Headers],[SECUENCIA]])</f>
        <v>333</v>
      </c>
      <c r="G337" s="173">
        <v>45550</v>
      </c>
      <c r="H337" s="3">
        <v>10</v>
      </c>
      <c r="I337" s="262">
        <v>8</v>
      </c>
      <c r="J337" s="248" t="s">
        <v>16</v>
      </c>
      <c r="K337" s="252"/>
    </row>
    <row r="338" spans="6:11" x14ac:dyDescent="0.3">
      <c r="F338" s="337">
        <f>ROW()-ROW(APORTACIONESOCIOS[[#Headers],[SECUENCIA]])</f>
        <v>334</v>
      </c>
      <c r="G338" s="173">
        <v>45550</v>
      </c>
      <c r="H338" s="3">
        <v>10</v>
      </c>
      <c r="I338" s="262">
        <v>9</v>
      </c>
      <c r="J338" s="248" t="s">
        <v>17</v>
      </c>
      <c r="K338" s="252"/>
    </row>
    <row r="339" spans="6:11" x14ac:dyDescent="0.3">
      <c r="F339" s="337">
        <f>ROW()-ROW(APORTACIONESOCIOS[[#Headers],[SECUENCIA]])</f>
        <v>335</v>
      </c>
      <c r="G339" s="173">
        <v>45550</v>
      </c>
      <c r="H339" s="3">
        <v>10</v>
      </c>
      <c r="I339" s="262">
        <v>10</v>
      </c>
      <c r="J339" s="248" t="s">
        <v>18</v>
      </c>
      <c r="K339" s="252"/>
    </row>
    <row r="340" spans="6:11" x14ac:dyDescent="0.3">
      <c r="F340" s="337">
        <f>ROW()-ROW(APORTACIONESOCIOS[[#Headers],[SECUENCIA]])</f>
        <v>336</v>
      </c>
      <c r="G340" s="173">
        <v>45550</v>
      </c>
      <c r="H340" s="3">
        <v>10</v>
      </c>
      <c r="I340" s="262">
        <v>11</v>
      </c>
      <c r="J340" s="248" t="s">
        <v>19</v>
      </c>
      <c r="K340" s="252"/>
    </row>
    <row r="341" spans="6:11" x14ac:dyDescent="0.3">
      <c r="F341" s="337">
        <f>ROW()-ROW(APORTACIONESOCIOS[[#Headers],[SECUENCIA]])</f>
        <v>337</v>
      </c>
      <c r="G341" s="173">
        <v>45550</v>
      </c>
      <c r="H341" s="3">
        <v>10</v>
      </c>
      <c r="I341" s="262">
        <v>12</v>
      </c>
      <c r="J341" s="248" t="s">
        <v>20</v>
      </c>
      <c r="K341" s="252"/>
    </row>
    <row r="342" spans="6:11" x14ac:dyDescent="0.3">
      <c r="F342" s="337">
        <f>ROW()-ROW(APORTACIONESOCIOS[[#Headers],[SECUENCIA]])</f>
        <v>338</v>
      </c>
      <c r="G342" s="173">
        <v>45550</v>
      </c>
      <c r="H342" s="3">
        <v>10</v>
      </c>
      <c r="I342" s="262">
        <v>14</v>
      </c>
      <c r="J342" s="248" t="s">
        <v>21</v>
      </c>
      <c r="K342" s="252"/>
    </row>
    <row r="343" spans="6:11" x14ac:dyDescent="0.3">
      <c r="F343" s="337">
        <f>ROW()-ROW(APORTACIONESOCIOS[[#Headers],[SECUENCIA]])</f>
        <v>339</v>
      </c>
      <c r="G343" s="173">
        <v>45550</v>
      </c>
      <c r="H343" s="3">
        <v>10</v>
      </c>
      <c r="I343" s="262">
        <v>15</v>
      </c>
      <c r="J343" s="248" t="s">
        <v>22</v>
      </c>
      <c r="K343" s="252"/>
    </row>
    <row r="344" spans="6:11" x14ac:dyDescent="0.3">
      <c r="F344" s="337">
        <f>ROW()-ROW(APORTACIONESOCIOS[[#Headers],[SECUENCIA]])</f>
        <v>340</v>
      </c>
      <c r="G344" s="173">
        <v>45550</v>
      </c>
      <c r="H344" s="3">
        <v>10</v>
      </c>
      <c r="I344" s="262">
        <v>16</v>
      </c>
      <c r="J344" s="248" t="s">
        <v>23</v>
      </c>
      <c r="K344" s="252"/>
    </row>
    <row r="345" spans="6:11" x14ac:dyDescent="0.3">
      <c r="F345" s="337">
        <f>ROW()-ROW(APORTACIONESOCIOS[[#Headers],[SECUENCIA]])</f>
        <v>341</v>
      </c>
      <c r="G345" s="186">
        <v>45580</v>
      </c>
      <c r="H345" s="3">
        <v>10</v>
      </c>
      <c r="I345" s="262">
        <v>3</v>
      </c>
      <c r="J345" s="248" t="s">
        <v>13</v>
      </c>
      <c r="K345" s="252"/>
    </row>
    <row r="346" spans="6:11" x14ac:dyDescent="0.3">
      <c r="F346" s="337">
        <f>ROW()-ROW(APORTACIONESOCIOS[[#Headers],[SECUENCIA]])</f>
        <v>342</v>
      </c>
      <c r="G346" s="173">
        <v>45580</v>
      </c>
      <c r="H346" s="3">
        <v>10</v>
      </c>
      <c r="I346" s="262">
        <v>4</v>
      </c>
      <c r="J346" s="248" t="s">
        <v>12</v>
      </c>
      <c r="K346" s="252"/>
    </row>
    <row r="347" spans="6:11" x14ac:dyDescent="0.3">
      <c r="F347" s="337">
        <f>ROW()-ROW(APORTACIONESOCIOS[[#Headers],[SECUENCIA]])</f>
        <v>343</v>
      </c>
      <c r="G347" s="173">
        <v>45580</v>
      </c>
      <c r="H347" s="3">
        <v>10</v>
      </c>
      <c r="I347" s="262">
        <v>5</v>
      </c>
      <c r="J347" s="248" t="s">
        <v>14</v>
      </c>
      <c r="K347" s="252"/>
    </row>
    <row r="348" spans="6:11" x14ac:dyDescent="0.3">
      <c r="F348" s="337">
        <f>ROW()-ROW(APORTACIONESOCIOS[[#Headers],[SECUENCIA]])</f>
        <v>344</v>
      </c>
      <c r="G348" s="173">
        <v>45580</v>
      </c>
      <c r="H348" s="3">
        <v>10</v>
      </c>
      <c r="I348" s="262">
        <v>6</v>
      </c>
      <c r="J348" s="248" t="s">
        <v>24</v>
      </c>
      <c r="K348" s="252"/>
    </row>
    <row r="349" spans="6:11" x14ac:dyDescent="0.3">
      <c r="F349" s="337">
        <f>ROW()-ROW(APORTACIONESOCIOS[[#Headers],[SECUENCIA]])</f>
        <v>345</v>
      </c>
      <c r="G349" s="173">
        <v>45580</v>
      </c>
      <c r="H349" s="3">
        <v>10</v>
      </c>
      <c r="I349" s="262">
        <v>7</v>
      </c>
      <c r="J349" s="248" t="s">
        <v>15</v>
      </c>
      <c r="K349" s="252"/>
    </row>
    <row r="350" spans="6:11" x14ac:dyDescent="0.3">
      <c r="F350" s="337">
        <f>ROW()-ROW(APORTACIONESOCIOS[[#Headers],[SECUENCIA]])</f>
        <v>346</v>
      </c>
      <c r="G350" s="173">
        <v>45580</v>
      </c>
      <c r="H350" s="3">
        <v>10</v>
      </c>
      <c r="I350" s="262">
        <v>8</v>
      </c>
      <c r="J350" s="248" t="s">
        <v>16</v>
      </c>
      <c r="K350" s="252"/>
    </row>
    <row r="351" spans="6:11" x14ac:dyDescent="0.3">
      <c r="F351" s="337">
        <f>ROW()-ROW(APORTACIONESOCIOS[[#Headers],[SECUENCIA]])</f>
        <v>347</v>
      </c>
      <c r="G351" s="173">
        <v>45580</v>
      </c>
      <c r="H351" s="3">
        <v>10</v>
      </c>
      <c r="I351" s="262">
        <v>9</v>
      </c>
      <c r="J351" s="248" t="s">
        <v>17</v>
      </c>
      <c r="K351" s="252"/>
    </row>
    <row r="352" spans="6:11" x14ac:dyDescent="0.3">
      <c r="F352" s="337">
        <f>ROW()-ROW(APORTACIONESOCIOS[[#Headers],[SECUENCIA]])</f>
        <v>348</v>
      </c>
      <c r="G352" s="173">
        <v>45580</v>
      </c>
      <c r="H352" s="3">
        <v>10</v>
      </c>
      <c r="I352" s="262">
        <v>10</v>
      </c>
      <c r="J352" s="248" t="s">
        <v>18</v>
      </c>
      <c r="K352" s="252"/>
    </row>
    <row r="353" spans="6:11" x14ac:dyDescent="0.3">
      <c r="F353" s="337">
        <f>ROW()-ROW(APORTACIONESOCIOS[[#Headers],[SECUENCIA]])</f>
        <v>349</v>
      </c>
      <c r="G353" s="173">
        <v>45580</v>
      </c>
      <c r="H353" s="3">
        <v>10</v>
      </c>
      <c r="I353" s="262">
        <v>11</v>
      </c>
      <c r="J353" s="248" t="s">
        <v>19</v>
      </c>
      <c r="K353" s="252"/>
    </row>
    <row r="354" spans="6:11" x14ac:dyDescent="0.3">
      <c r="F354" s="337">
        <f>ROW()-ROW(APORTACIONESOCIOS[[#Headers],[SECUENCIA]])</f>
        <v>350</v>
      </c>
      <c r="G354" s="173">
        <v>45580</v>
      </c>
      <c r="H354" s="3">
        <v>10</v>
      </c>
      <c r="I354" s="262">
        <v>12</v>
      </c>
      <c r="J354" s="248" t="s">
        <v>20</v>
      </c>
      <c r="K354" s="252"/>
    </row>
    <row r="355" spans="6:11" x14ac:dyDescent="0.3">
      <c r="F355" s="337">
        <f>ROW()-ROW(APORTACIONESOCIOS[[#Headers],[SECUENCIA]])</f>
        <v>351</v>
      </c>
      <c r="G355" s="173">
        <v>45580</v>
      </c>
      <c r="H355" s="3">
        <v>10</v>
      </c>
      <c r="I355" s="262">
        <v>14</v>
      </c>
      <c r="J355" s="248" t="s">
        <v>21</v>
      </c>
      <c r="K355" s="252"/>
    </row>
    <row r="356" spans="6:11" x14ac:dyDescent="0.3">
      <c r="F356" s="337">
        <f>ROW()-ROW(APORTACIONESOCIOS[[#Headers],[SECUENCIA]])</f>
        <v>352</v>
      </c>
      <c r="G356" s="173">
        <v>45580</v>
      </c>
      <c r="H356" s="3">
        <v>10</v>
      </c>
      <c r="I356" s="262">
        <v>15</v>
      </c>
      <c r="J356" s="248" t="s">
        <v>22</v>
      </c>
      <c r="K356" s="252"/>
    </row>
    <row r="357" spans="6:11" x14ac:dyDescent="0.3">
      <c r="F357" s="337">
        <f>ROW()-ROW(APORTACIONESOCIOS[[#Headers],[SECUENCIA]])</f>
        <v>353</v>
      </c>
      <c r="G357" s="173">
        <v>45580</v>
      </c>
      <c r="H357" s="3">
        <v>10</v>
      </c>
      <c r="I357" s="262">
        <v>16</v>
      </c>
      <c r="J357" s="248" t="s">
        <v>23</v>
      </c>
      <c r="K357" s="252"/>
    </row>
    <row r="358" spans="6:11" x14ac:dyDescent="0.3">
      <c r="F358" s="337">
        <f>ROW()-ROW(APORTACIONESOCIOS[[#Headers],[SECUENCIA]])</f>
        <v>354</v>
      </c>
      <c r="G358" s="186">
        <v>45611</v>
      </c>
      <c r="H358" s="3">
        <v>10</v>
      </c>
      <c r="I358" s="262">
        <v>3</v>
      </c>
      <c r="J358" s="248" t="s">
        <v>13</v>
      </c>
      <c r="K358" s="252"/>
    </row>
    <row r="359" spans="6:11" x14ac:dyDescent="0.3">
      <c r="F359" s="337">
        <f>ROW()-ROW(APORTACIONESOCIOS[[#Headers],[SECUENCIA]])</f>
        <v>355</v>
      </c>
      <c r="G359" s="173">
        <v>45611</v>
      </c>
      <c r="H359" s="3">
        <v>10</v>
      </c>
      <c r="I359" s="262">
        <v>4</v>
      </c>
      <c r="J359" s="248" t="s">
        <v>12</v>
      </c>
      <c r="K359" s="252"/>
    </row>
    <row r="360" spans="6:11" x14ac:dyDescent="0.3">
      <c r="F360" s="337">
        <f>ROW()-ROW(APORTACIONESOCIOS[[#Headers],[SECUENCIA]])</f>
        <v>356</v>
      </c>
      <c r="G360" s="173">
        <v>45611</v>
      </c>
      <c r="H360" s="3">
        <v>10</v>
      </c>
      <c r="I360" s="262">
        <v>5</v>
      </c>
      <c r="J360" s="248" t="s">
        <v>14</v>
      </c>
      <c r="K360" s="252"/>
    </row>
    <row r="361" spans="6:11" x14ac:dyDescent="0.3">
      <c r="F361" s="337">
        <f>ROW()-ROW(APORTACIONESOCIOS[[#Headers],[SECUENCIA]])</f>
        <v>357</v>
      </c>
      <c r="G361" s="173">
        <v>45611</v>
      </c>
      <c r="H361" s="3">
        <v>10</v>
      </c>
      <c r="I361" s="262">
        <v>6</v>
      </c>
      <c r="J361" s="248" t="s">
        <v>24</v>
      </c>
      <c r="K361" s="252"/>
    </row>
    <row r="362" spans="6:11" x14ac:dyDescent="0.3">
      <c r="F362" s="337">
        <f>ROW()-ROW(APORTACIONESOCIOS[[#Headers],[SECUENCIA]])</f>
        <v>358</v>
      </c>
      <c r="G362" s="173">
        <v>45611</v>
      </c>
      <c r="H362" s="3">
        <v>10</v>
      </c>
      <c r="I362" s="262">
        <v>7</v>
      </c>
      <c r="J362" s="248" t="s">
        <v>15</v>
      </c>
      <c r="K362" s="252"/>
    </row>
    <row r="363" spans="6:11" x14ac:dyDescent="0.3">
      <c r="F363" s="337">
        <f>ROW()-ROW(APORTACIONESOCIOS[[#Headers],[SECUENCIA]])</f>
        <v>359</v>
      </c>
      <c r="G363" s="173">
        <v>45611</v>
      </c>
      <c r="H363" s="3">
        <v>10</v>
      </c>
      <c r="I363" s="262">
        <v>8</v>
      </c>
      <c r="J363" s="248" t="s">
        <v>16</v>
      </c>
      <c r="K363" s="252"/>
    </row>
    <row r="364" spans="6:11" x14ac:dyDescent="0.3">
      <c r="F364" s="337">
        <f>ROW()-ROW(APORTACIONESOCIOS[[#Headers],[SECUENCIA]])</f>
        <v>360</v>
      </c>
      <c r="G364" s="173">
        <v>45611</v>
      </c>
      <c r="H364" s="3">
        <v>10</v>
      </c>
      <c r="I364" s="262">
        <v>9</v>
      </c>
      <c r="J364" s="248" t="s">
        <v>17</v>
      </c>
      <c r="K364" s="252"/>
    </row>
    <row r="365" spans="6:11" x14ac:dyDescent="0.3">
      <c r="F365" s="337">
        <f>ROW()-ROW(APORTACIONESOCIOS[[#Headers],[SECUENCIA]])</f>
        <v>361</v>
      </c>
      <c r="G365" s="173">
        <v>45611</v>
      </c>
      <c r="H365" s="3">
        <v>10</v>
      </c>
      <c r="I365" s="262">
        <v>10</v>
      </c>
      <c r="J365" s="248" t="s">
        <v>18</v>
      </c>
      <c r="K365" s="252"/>
    </row>
    <row r="366" spans="6:11" x14ac:dyDescent="0.3">
      <c r="F366" s="337">
        <f>ROW()-ROW(APORTACIONESOCIOS[[#Headers],[SECUENCIA]])</f>
        <v>362</v>
      </c>
      <c r="G366" s="173">
        <v>45611</v>
      </c>
      <c r="H366" s="3">
        <v>10</v>
      </c>
      <c r="I366" s="262">
        <v>11</v>
      </c>
      <c r="J366" s="248" t="s">
        <v>19</v>
      </c>
      <c r="K366" s="252"/>
    </row>
    <row r="367" spans="6:11" x14ac:dyDescent="0.3">
      <c r="F367" s="337">
        <f>ROW()-ROW(APORTACIONESOCIOS[[#Headers],[SECUENCIA]])</f>
        <v>363</v>
      </c>
      <c r="G367" s="173">
        <v>45611</v>
      </c>
      <c r="H367" s="3">
        <v>10</v>
      </c>
      <c r="I367" s="262">
        <v>12</v>
      </c>
      <c r="J367" s="248" t="s">
        <v>20</v>
      </c>
      <c r="K367" s="252"/>
    </row>
    <row r="368" spans="6:11" x14ac:dyDescent="0.3">
      <c r="F368" s="337">
        <f>ROW()-ROW(APORTACIONESOCIOS[[#Headers],[SECUENCIA]])</f>
        <v>364</v>
      </c>
      <c r="G368" s="173">
        <v>45611</v>
      </c>
      <c r="H368" s="3">
        <v>10</v>
      </c>
      <c r="I368" s="262">
        <v>14</v>
      </c>
      <c r="J368" s="248" t="s">
        <v>21</v>
      </c>
      <c r="K368" s="252"/>
    </row>
    <row r="369" spans="6:11" x14ac:dyDescent="0.3">
      <c r="F369" s="337">
        <f>ROW()-ROW(APORTACIONESOCIOS[[#Headers],[SECUENCIA]])</f>
        <v>365</v>
      </c>
      <c r="G369" s="173">
        <v>45611</v>
      </c>
      <c r="H369" s="3">
        <v>10</v>
      </c>
      <c r="I369" s="262">
        <v>15</v>
      </c>
      <c r="J369" s="248" t="s">
        <v>22</v>
      </c>
      <c r="K369" s="252"/>
    </row>
    <row r="370" spans="6:11" x14ac:dyDescent="0.3">
      <c r="F370" s="337">
        <f>ROW()-ROW(APORTACIONESOCIOS[[#Headers],[SECUENCIA]])</f>
        <v>366</v>
      </c>
      <c r="G370" s="173">
        <v>45611</v>
      </c>
      <c r="H370" s="3">
        <v>10</v>
      </c>
      <c r="I370" s="262">
        <v>16</v>
      </c>
      <c r="J370" s="248" t="s">
        <v>23</v>
      </c>
      <c r="K370" s="252"/>
    </row>
    <row r="371" spans="6:11" x14ac:dyDescent="0.3">
      <c r="F371" s="337">
        <f>ROW()-ROW(APORTACIONESOCIOS[[#Headers],[SECUENCIA]])</f>
        <v>367</v>
      </c>
      <c r="G371" s="186">
        <v>45641</v>
      </c>
      <c r="H371" s="3">
        <v>10</v>
      </c>
      <c r="I371" s="262">
        <v>3</v>
      </c>
      <c r="J371" s="248" t="s">
        <v>13</v>
      </c>
      <c r="K371" s="252"/>
    </row>
    <row r="372" spans="6:11" x14ac:dyDescent="0.3">
      <c r="F372" s="337">
        <f>ROW()-ROW(APORTACIONESOCIOS[[#Headers],[SECUENCIA]])</f>
        <v>368</v>
      </c>
      <c r="G372" s="173">
        <v>45641</v>
      </c>
      <c r="H372" s="3">
        <v>10</v>
      </c>
      <c r="I372" s="262">
        <v>4</v>
      </c>
      <c r="J372" s="248" t="s">
        <v>12</v>
      </c>
      <c r="K372" s="252"/>
    </row>
    <row r="373" spans="6:11" x14ac:dyDescent="0.3">
      <c r="F373" s="337">
        <f>ROW()-ROW(APORTACIONESOCIOS[[#Headers],[SECUENCIA]])</f>
        <v>369</v>
      </c>
      <c r="G373" s="173">
        <v>45641</v>
      </c>
      <c r="H373" s="3">
        <v>10</v>
      </c>
      <c r="I373" s="262">
        <v>5</v>
      </c>
      <c r="J373" s="248" t="s">
        <v>14</v>
      </c>
      <c r="K373" s="252"/>
    </row>
    <row r="374" spans="6:11" x14ac:dyDescent="0.3">
      <c r="F374" s="337">
        <f>ROW()-ROW(APORTACIONESOCIOS[[#Headers],[SECUENCIA]])</f>
        <v>370</v>
      </c>
      <c r="G374" s="173">
        <v>45641</v>
      </c>
      <c r="H374" s="3">
        <v>10</v>
      </c>
      <c r="I374" s="262">
        <v>6</v>
      </c>
      <c r="J374" s="248" t="s">
        <v>24</v>
      </c>
      <c r="K374" s="252"/>
    </row>
    <row r="375" spans="6:11" x14ac:dyDescent="0.3">
      <c r="F375" s="337">
        <f>ROW()-ROW(APORTACIONESOCIOS[[#Headers],[SECUENCIA]])</f>
        <v>371</v>
      </c>
      <c r="G375" s="173">
        <v>45641</v>
      </c>
      <c r="H375" s="3">
        <v>10</v>
      </c>
      <c r="I375" s="262">
        <v>7</v>
      </c>
      <c r="J375" s="248" t="s">
        <v>15</v>
      </c>
      <c r="K375" s="252"/>
    </row>
    <row r="376" spans="6:11" x14ac:dyDescent="0.3">
      <c r="F376" s="337">
        <f>ROW()-ROW(APORTACIONESOCIOS[[#Headers],[SECUENCIA]])</f>
        <v>372</v>
      </c>
      <c r="G376" s="173">
        <v>45641</v>
      </c>
      <c r="H376" s="3">
        <v>10</v>
      </c>
      <c r="I376" s="262">
        <v>8</v>
      </c>
      <c r="J376" s="248" t="s">
        <v>16</v>
      </c>
      <c r="K376" s="252"/>
    </row>
    <row r="377" spans="6:11" x14ac:dyDescent="0.3">
      <c r="F377" s="337">
        <f>ROW()-ROW(APORTACIONESOCIOS[[#Headers],[SECUENCIA]])</f>
        <v>373</v>
      </c>
      <c r="G377" s="173">
        <v>45641</v>
      </c>
      <c r="H377" s="3">
        <v>10</v>
      </c>
      <c r="I377" s="262">
        <v>9</v>
      </c>
      <c r="J377" s="248" t="s">
        <v>17</v>
      </c>
      <c r="K377" s="252"/>
    </row>
    <row r="378" spans="6:11" x14ac:dyDescent="0.3">
      <c r="F378" s="337">
        <f>ROW()-ROW(APORTACIONESOCIOS[[#Headers],[SECUENCIA]])</f>
        <v>374</v>
      </c>
      <c r="G378" s="173">
        <v>45641</v>
      </c>
      <c r="H378" s="3">
        <v>10</v>
      </c>
      <c r="I378" s="262">
        <v>10</v>
      </c>
      <c r="J378" s="248" t="s">
        <v>18</v>
      </c>
      <c r="K378" s="252"/>
    </row>
    <row r="379" spans="6:11" x14ac:dyDescent="0.3">
      <c r="F379" s="337">
        <f>ROW()-ROW(APORTACIONESOCIOS[[#Headers],[SECUENCIA]])</f>
        <v>375</v>
      </c>
      <c r="G379" s="173">
        <v>45641</v>
      </c>
      <c r="H379" s="3">
        <v>10</v>
      </c>
      <c r="I379" s="262">
        <v>11</v>
      </c>
      <c r="J379" s="248" t="s">
        <v>19</v>
      </c>
      <c r="K379" s="252"/>
    </row>
    <row r="380" spans="6:11" x14ac:dyDescent="0.3">
      <c r="F380" s="337">
        <f>ROW()-ROW(APORTACIONESOCIOS[[#Headers],[SECUENCIA]])</f>
        <v>376</v>
      </c>
      <c r="G380" s="173">
        <v>45641</v>
      </c>
      <c r="H380" s="3">
        <v>10</v>
      </c>
      <c r="I380" s="262">
        <v>12</v>
      </c>
      <c r="J380" s="248" t="s">
        <v>20</v>
      </c>
      <c r="K380" s="252"/>
    </row>
    <row r="381" spans="6:11" x14ac:dyDescent="0.3">
      <c r="F381" s="337">
        <f>ROW()-ROW(APORTACIONESOCIOS[[#Headers],[SECUENCIA]])</f>
        <v>377</v>
      </c>
      <c r="G381" s="173">
        <v>45641</v>
      </c>
      <c r="H381" s="3">
        <v>10</v>
      </c>
      <c r="I381" s="262">
        <v>14</v>
      </c>
      <c r="J381" s="248" t="s">
        <v>21</v>
      </c>
      <c r="K381" s="252"/>
    </row>
    <row r="382" spans="6:11" x14ac:dyDescent="0.3">
      <c r="F382" s="337">
        <f>ROW()-ROW(APORTACIONESOCIOS[[#Headers],[SECUENCIA]])</f>
        <v>378</v>
      </c>
      <c r="G382" s="173">
        <v>45641</v>
      </c>
      <c r="H382" s="3">
        <v>10</v>
      </c>
      <c r="I382" s="262">
        <v>15</v>
      </c>
      <c r="J382" s="248" t="s">
        <v>22</v>
      </c>
      <c r="K382" s="252"/>
    </row>
    <row r="383" spans="6:11" x14ac:dyDescent="0.3">
      <c r="F383" s="337">
        <f>ROW()-ROW(APORTACIONESOCIOS[[#Headers],[SECUENCIA]])</f>
        <v>379</v>
      </c>
      <c r="G383" s="173">
        <v>45641</v>
      </c>
      <c r="H383" s="3">
        <v>10</v>
      </c>
      <c r="I383" s="262">
        <v>16</v>
      </c>
      <c r="J383" s="248" t="s">
        <v>23</v>
      </c>
      <c r="K383" s="252"/>
    </row>
    <row r="384" spans="6:11" x14ac:dyDescent="0.3">
      <c r="F384" s="337">
        <f>ROW()-ROW(APORTACIONESOCIOS[[#Headers],[SECUENCIA]])</f>
        <v>380</v>
      </c>
      <c r="G384" s="173">
        <v>45672</v>
      </c>
      <c r="H384" s="3">
        <v>10</v>
      </c>
      <c r="I384" s="262">
        <v>3</v>
      </c>
      <c r="J384" s="248" t="s">
        <v>13</v>
      </c>
      <c r="K384" s="252"/>
    </row>
    <row r="385" spans="6:11" x14ac:dyDescent="0.3">
      <c r="F385" s="338">
        <f>ROW()-ROW(APORTACIONESOCIOS[[#Headers],[SECUENCIA]])</f>
        <v>381</v>
      </c>
      <c r="G385" s="173">
        <v>45672</v>
      </c>
      <c r="H385" s="3">
        <v>10</v>
      </c>
      <c r="I385" s="262">
        <v>4</v>
      </c>
      <c r="J385" s="248" t="s">
        <v>12</v>
      </c>
      <c r="K385" s="254"/>
    </row>
    <row r="386" spans="6:11" x14ac:dyDescent="0.3">
      <c r="F386" s="337">
        <f>ROW()-ROW(APORTACIONESOCIOS[[#Headers],[SECUENCIA]])</f>
        <v>382</v>
      </c>
      <c r="G386" s="173">
        <v>45672</v>
      </c>
      <c r="H386" s="3">
        <v>10</v>
      </c>
      <c r="I386" s="262">
        <v>5</v>
      </c>
      <c r="J386" s="248" t="s">
        <v>14</v>
      </c>
      <c r="K386" s="252"/>
    </row>
    <row r="387" spans="6:11" x14ac:dyDescent="0.3">
      <c r="F387" s="337">
        <f>ROW()-ROW(APORTACIONESOCIOS[[#Headers],[SECUENCIA]])</f>
        <v>383</v>
      </c>
      <c r="G387" s="173">
        <v>45672</v>
      </c>
      <c r="H387" s="3">
        <v>10</v>
      </c>
      <c r="I387" s="262">
        <v>6</v>
      </c>
      <c r="J387" s="248" t="s">
        <v>24</v>
      </c>
      <c r="K387" s="252"/>
    </row>
    <row r="388" spans="6:11" x14ac:dyDescent="0.3">
      <c r="F388" s="337">
        <f>ROW()-ROW(APORTACIONESOCIOS[[#Headers],[SECUENCIA]])</f>
        <v>384</v>
      </c>
      <c r="G388" s="173">
        <v>45672</v>
      </c>
      <c r="H388" s="3">
        <v>10</v>
      </c>
      <c r="I388" s="262">
        <v>7</v>
      </c>
      <c r="J388" s="248" t="s">
        <v>15</v>
      </c>
      <c r="K388" s="252"/>
    </row>
    <row r="389" spans="6:11" x14ac:dyDescent="0.3">
      <c r="F389" s="337">
        <f>ROW()-ROW(APORTACIONESOCIOS[[#Headers],[SECUENCIA]])</f>
        <v>385</v>
      </c>
      <c r="G389" s="173">
        <v>45672</v>
      </c>
      <c r="H389" s="3">
        <v>10</v>
      </c>
      <c r="I389" s="262">
        <v>8</v>
      </c>
      <c r="J389" s="248" t="s">
        <v>16</v>
      </c>
      <c r="K389" s="252"/>
    </row>
    <row r="390" spans="6:11" x14ac:dyDescent="0.3">
      <c r="F390" s="337">
        <f>ROW()-ROW(APORTACIONESOCIOS[[#Headers],[SECUENCIA]])</f>
        <v>386</v>
      </c>
      <c r="G390" s="173">
        <v>45672</v>
      </c>
      <c r="H390" s="3">
        <v>10</v>
      </c>
      <c r="I390" s="262">
        <v>9</v>
      </c>
      <c r="J390" s="248" t="s">
        <v>17</v>
      </c>
      <c r="K390" s="252"/>
    </row>
    <row r="391" spans="6:11" x14ac:dyDescent="0.3">
      <c r="F391" s="337">
        <f>ROW()-ROW(APORTACIONESOCIOS[[#Headers],[SECUENCIA]])</f>
        <v>387</v>
      </c>
      <c r="G391" s="173">
        <v>45672</v>
      </c>
      <c r="H391" s="3">
        <v>10</v>
      </c>
      <c r="I391" s="262">
        <v>10</v>
      </c>
      <c r="J391" s="248" t="s">
        <v>18</v>
      </c>
      <c r="K391" s="252"/>
    </row>
    <row r="392" spans="6:11" x14ac:dyDescent="0.3">
      <c r="F392" s="337">
        <f>ROW()-ROW(APORTACIONESOCIOS[[#Headers],[SECUENCIA]])</f>
        <v>388</v>
      </c>
      <c r="G392" s="173">
        <v>45672</v>
      </c>
      <c r="H392" s="3">
        <v>10</v>
      </c>
      <c r="I392" s="262">
        <v>11</v>
      </c>
      <c r="J392" s="248" t="s">
        <v>19</v>
      </c>
      <c r="K392" s="252"/>
    </row>
    <row r="393" spans="6:11" x14ac:dyDescent="0.3">
      <c r="F393" s="337">
        <f>ROW()-ROW(APORTACIONESOCIOS[[#Headers],[SECUENCIA]])</f>
        <v>389</v>
      </c>
      <c r="G393" s="173">
        <v>45672</v>
      </c>
      <c r="H393" s="3">
        <v>10</v>
      </c>
      <c r="I393" s="262">
        <v>12</v>
      </c>
      <c r="J393" s="248" t="s">
        <v>20</v>
      </c>
      <c r="K393" s="252"/>
    </row>
    <row r="394" spans="6:11" x14ac:dyDescent="0.3">
      <c r="F394" s="337">
        <f>ROW()-ROW(APORTACIONESOCIOS[[#Headers],[SECUENCIA]])</f>
        <v>390</v>
      </c>
      <c r="G394" s="173">
        <v>45672</v>
      </c>
      <c r="H394" s="3">
        <v>10</v>
      </c>
      <c r="I394" s="262">
        <v>14</v>
      </c>
      <c r="J394" s="248" t="s">
        <v>21</v>
      </c>
      <c r="K394" s="252"/>
    </row>
    <row r="395" spans="6:11" x14ac:dyDescent="0.3">
      <c r="F395" s="337">
        <f>ROW()-ROW(APORTACIONESOCIOS[[#Headers],[SECUENCIA]])</f>
        <v>391</v>
      </c>
      <c r="G395" s="173">
        <v>45672</v>
      </c>
      <c r="H395" s="3">
        <v>10</v>
      </c>
      <c r="I395" s="262">
        <v>15</v>
      </c>
      <c r="J395" s="248" t="s">
        <v>22</v>
      </c>
      <c r="K395" s="252"/>
    </row>
    <row r="396" spans="6:11" x14ac:dyDescent="0.3">
      <c r="F396" s="337">
        <f>ROW()-ROW(APORTACIONESOCIOS[[#Headers],[SECUENCIA]])</f>
        <v>392</v>
      </c>
      <c r="G396" s="173">
        <v>45672</v>
      </c>
      <c r="H396" s="3">
        <v>10</v>
      </c>
      <c r="I396" s="262">
        <v>16</v>
      </c>
      <c r="J396" s="248" t="s">
        <v>23</v>
      </c>
      <c r="K396" s="252"/>
    </row>
    <row r="397" spans="6:11" x14ac:dyDescent="0.3">
      <c r="F397" s="337">
        <f>ROW()-ROW(APORTACIONESOCIOS[[#Headers],[SECUENCIA]])</f>
        <v>393</v>
      </c>
      <c r="G397" s="173">
        <v>45703</v>
      </c>
      <c r="H397" s="3">
        <v>10</v>
      </c>
      <c r="I397" s="262">
        <v>3</v>
      </c>
      <c r="J397" s="248" t="s">
        <v>13</v>
      </c>
      <c r="K397" s="252"/>
    </row>
    <row r="398" spans="6:11" x14ac:dyDescent="0.3">
      <c r="F398" s="337">
        <f>ROW()-ROW(APORTACIONESOCIOS[[#Headers],[SECUENCIA]])</f>
        <v>394</v>
      </c>
      <c r="G398" s="173">
        <v>45703</v>
      </c>
      <c r="H398" s="3">
        <v>10</v>
      </c>
      <c r="I398" s="262">
        <v>4</v>
      </c>
      <c r="J398" s="248" t="s">
        <v>12</v>
      </c>
      <c r="K398" s="252"/>
    </row>
    <row r="399" spans="6:11" x14ac:dyDescent="0.3">
      <c r="F399" s="337">
        <f>ROW()-ROW(APORTACIONESOCIOS[[#Headers],[SECUENCIA]])</f>
        <v>395</v>
      </c>
      <c r="G399" s="173">
        <v>45703</v>
      </c>
      <c r="H399" s="3">
        <v>10</v>
      </c>
      <c r="I399" s="262">
        <v>5</v>
      </c>
      <c r="J399" s="248" t="s">
        <v>14</v>
      </c>
      <c r="K399" s="252"/>
    </row>
    <row r="400" spans="6:11" x14ac:dyDescent="0.3">
      <c r="F400" s="337">
        <f>ROW()-ROW(APORTACIONESOCIOS[[#Headers],[SECUENCIA]])</f>
        <v>396</v>
      </c>
      <c r="G400" s="173">
        <v>45703</v>
      </c>
      <c r="H400" s="3">
        <v>10</v>
      </c>
      <c r="I400" s="262">
        <v>6</v>
      </c>
      <c r="J400" s="248" t="s">
        <v>24</v>
      </c>
      <c r="K400" s="252"/>
    </row>
    <row r="401" spans="6:11" x14ac:dyDescent="0.3">
      <c r="F401" s="337">
        <f>ROW()-ROW(APORTACIONESOCIOS[[#Headers],[SECUENCIA]])</f>
        <v>397</v>
      </c>
      <c r="G401" s="173">
        <v>45703</v>
      </c>
      <c r="H401" s="3">
        <v>10</v>
      </c>
      <c r="I401" s="262">
        <v>7</v>
      </c>
      <c r="J401" s="248" t="s">
        <v>15</v>
      </c>
      <c r="K401" s="252"/>
    </row>
    <row r="402" spans="6:11" x14ac:dyDescent="0.3">
      <c r="F402" s="337">
        <f>ROW()-ROW(APORTACIONESOCIOS[[#Headers],[SECUENCIA]])</f>
        <v>398</v>
      </c>
      <c r="G402" s="173">
        <v>45703</v>
      </c>
      <c r="H402" s="3">
        <v>10</v>
      </c>
      <c r="I402" s="262">
        <v>8</v>
      </c>
      <c r="J402" s="248" t="s">
        <v>16</v>
      </c>
      <c r="K402" s="252"/>
    </row>
    <row r="403" spans="6:11" x14ac:dyDescent="0.3">
      <c r="F403" s="337">
        <f>ROW()-ROW(APORTACIONESOCIOS[[#Headers],[SECUENCIA]])</f>
        <v>399</v>
      </c>
      <c r="G403" s="173">
        <v>45703</v>
      </c>
      <c r="H403" s="3">
        <v>10</v>
      </c>
      <c r="I403" s="262">
        <v>9</v>
      </c>
      <c r="J403" s="248" t="s">
        <v>17</v>
      </c>
      <c r="K403" s="252"/>
    </row>
    <row r="404" spans="6:11" x14ac:dyDescent="0.3">
      <c r="F404" s="337">
        <f>ROW()-ROW(APORTACIONESOCIOS[[#Headers],[SECUENCIA]])</f>
        <v>400</v>
      </c>
      <c r="G404" s="173">
        <v>45703</v>
      </c>
      <c r="H404" s="3">
        <v>10</v>
      </c>
      <c r="I404" s="262">
        <v>10</v>
      </c>
      <c r="J404" s="248" t="s">
        <v>18</v>
      </c>
      <c r="K404" s="252"/>
    </row>
    <row r="405" spans="6:11" x14ac:dyDescent="0.3">
      <c r="F405" s="337">
        <f>ROW()-ROW(APORTACIONESOCIOS[[#Headers],[SECUENCIA]])</f>
        <v>401</v>
      </c>
      <c r="G405" s="173">
        <v>45703</v>
      </c>
      <c r="H405" s="3">
        <v>10</v>
      </c>
      <c r="I405" s="262">
        <v>11</v>
      </c>
      <c r="J405" s="248" t="s">
        <v>19</v>
      </c>
      <c r="K405" s="252"/>
    </row>
    <row r="406" spans="6:11" x14ac:dyDescent="0.3">
      <c r="F406" s="337">
        <f>ROW()-ROW(APORTACIONESOCIOS[[#Headers],[SECUENCIA]])</f>
        <v>402</v>
      </c>
      <c r="G406" s="173">
        <v>45703</v>
      </c>
      <c r="H406" s="3">
        <v>10</v>
      </c>
      <c r="I406" s="262">
        <v>12</v>
      </c>
      <c r="J406" s="248" t="s">
        <v>20</v>
      </c>
      <c r="K406" s="252"/>
    </row>
    <row r="407" spans="6:11" x14ac:dyDescent="0.3">
      <c r="F407" s="337">
        <f>ROW()-ROW(APORTACIONESOCIOS[[#Headers],[SECUENCIA]])</f>
        <v>403</v>
      </c>
      <c r="G407" s="173">
        <v>45703</v>
      </c>
      <c r="H407" s="3">
        <v>10</v>
      </c>
      <c r="I407" s="262">
        <v>14</v>
      </c>
      <c r="J407" s="248" t="s">
        <v>21</v>
      </c>
      <c r="K407" s="252"/>
    </row>
    <row r="408" spans="6:11" x14ac:dyDescent="0.3">
      <c r="F408" s="337">
        <f>ROW()-ROW(APORTACIONESOCIOS[[#Headers],[SECUENCIA]])</f>
        <v>404</v>
      </c>
      <c r="G408" s="173">
        <v>45703</v>
      </c>
      <c r="H408" s="3">
        <v>10</v>
      </c>
      <c r="I408" s="262">
        <v>15</v>
      </c>
      <c r="J408" s="248" t="s">
        <v>22</v>
      </c>
      <c r="K408" s="252"/>
    </row>
    <row r="409" spans="6:11" x14ac:dyDescent="0.3">
      <c r="F409" s="337">
        <f>ROW()-ROW(APORTACIONESOCIOS[[#Headers],[SECUENCIA]])</f>
        <v>405</v>
      </c>
      <c r="G409" s="173">
        <v>45703</v>
      </c>
      <c r="H409" s="3">
        <v>10</v>
      </c>
      <c r="I409" s="262">
        <v>16</v>
      </c>
      <c r="J409" s="248" t="s">
        <v>23</v>
      </c>
      <c r="K409" s="252"/>
    </row>
    <row r="410" spans="6:11" x14ac:dyDescent="0.3">
      <c r="F410" s="337">
        <f>ROW()-ROW(APORTACIONESOCIOS[[#Headers],[SECUENCIA]])</f>
        <v>406</v>
      </c>
      <c r="G410" s="186">
        <v>45731</v>
      </c>
      <c r="H410" s="3">
        <v>10</v>
      </c>
      <c r="I410" s="262">
        <v>3</v>
      </c>
      <c r="J410" s="248" t="s">
        <v>13</v>
      </c>
      <c r="K410" s="252"/>
    </row>
    <row r="411" spans="6:11" x14ac:dyDescent="0.3">
      <c r="F411" s="337">
        <f>ROW()-ROW(APORTACIONESOCIOS[[#Headers],[SECUENCIA]])</f>
        <v>407</v>
      </c>
      <c r="G411" s="173">
        <v>45731</v>
      </c>
      <c r="H411" s="3">
        <v>10</v>
      </c>
      <c r="I411" s="262">
        <v>4</v>
      </c>
      <c r="J411" s="248" t="s">
        <v>12</v>
      </c>
      <c r="K411" s="252"/>
    </row>
    <row r="412" spans="6:11" x14ac:dyDescent="0.3">
      <c r="F412" s="337">
        <f>ROW()-ROW(APORTACIONESOCIOS[[#Headers],[SECUENCIA]])</f>
        <v>408</v>
      </c>
      <c r="G412" s="173">
        <v>45731</v>
      </c>
      <c r="H412" s="3">
        <v>10</v>
      </c>
      <c r="I412" s="262">
        <v>5</v>
      </c>
      <c r="J412" s="248" t="s">
        <v>14</v>
      </c>
      <c r="K412" s="252"/>
    </row>
    <row r="413" spans="6:11" x14ac:dyDescent="0.3">
      <c r="F413" s="337">
        <f>ROW()-ROW(APORTACIONESOCIOS[[#Headers],[SECUENCIA]])</f>
        <v>409</v>
      </c>
      <c r="G413" s="173">
        <v>45731</v>
      </c>
      <c r="H413" s="3">
        <v>10</v>
      </c>
      <c r="I413" s="262">
        <v>6</v>
      </c>
      <c r="J413" s="248" t="s">
        <v>24</v>
      </c>
      <c r="K413" s="252"/>
    </row>
    <row r="414" spans="6:11" x14ac:dyDescent="0.3">
      <c r="F414" s="337">
        <f>ROW()-ROW(APORTACIONESOCIOS[[#Headers],[SECUENCIA]])</f>
        <v>410</v>
      </c>
      <c r="G414" s="173">
        <v>45731</v>
      </c>
      <c r="H414" s="3">
        <v>10</v>
      </c>
      <c r="I414" s="262">
        <v>7</v>
      </c>
      <c r="J414" s="248" t="s">
        <v>15</v>
      </c>
      <c r="K414" s="252"/>
    </row>
    <row r="415" spans="6:11" x14ac:dyDescent="0.3">
      <c r="F415" s="337">
        <f>ROW()-ROW(APORTACIONESOCIOS[[#Headers],[SECUENCIA]])</f>
        <v>411</v>
      </c>
      <c r="G415" s="173">
        <v>45731</v>
      </c>
      <c r="H415" s="3">
        <v>10</v>
      </c>
      <c r="I415" s="262">
        <v>8</v>
      </c>
      <c r="J415" s="248" t="s">
        <v>16</v>
      </c>
      <c r="K415" s="252"/>
    </row>
    <row r="416" spans="6:11" x14ac:dyDescent="0.3">
      <c r="F416" s="337">
        <f>ROW()-ROW(APORTACIONESOCIOS[[#Headers],[SECUENCIA]])</f>
        <v>412</v>
      </c>
      <c r="G416" s="173">
        <v>45731</v>
      </c>
      <c r="H416" s="3">
        <v>10</v>
      </c>
      <c r="I416" s="262">
        <v>9</v>
      </c>
      <c r="J416" s="248" t="s">
        <v>17</v>
      </c>
      <c r="K416" s="252"/>
    </row>
    <row r="417" spans="6:11" x14ac:dyDescent="0.3">
      <c r="F417" s="337">
        <f>ROW()-ROW(APORTACIONESOCIOS[[#Headers],[SECUENCIA]])</f>
        <v>413</v>
      </c>
      <c r="G417" s="173">
        <v>45731</v>
      </c>
      <c r="H417" s="3">
        <v>10</v>
      </c>
      <c r="I417" s="262">
        <v>10</v>
      </c>
      <c r="J417" s="248" t="s">
        <v>18</v>
      </c>
      <c r="K417" s="252"/>
    </row>
    <row r="418" spans="6:11" x14ac:dyDescent="0.3">
      <c r="F418" s="337">
        <f>ROW()-ROW(APORTACIONESOCIOS[[#Headers],[SECUENCIA]])</f>
        <v>414</v>
      </c>
      <c r="G418" s="173">
        <v>45731</v>
      </c>
      <c r="H418" s="3">
        <v>10</v>
      </c>
      <c r="I418" s="262">
        <v>11</v>
      </c>
      <c r="J418" s="248" t="s">
        <v>19</v>
      </c>
      <c r="K418" s="252"/>
    </row>
    <row r="419" spans="6:11" x14ac:dyDescent="0.3">
      <c r="F419" s="337">
        <f>ROW()-ROW(APORTACIONESOCIOS[[#Headers],[SECUENCIA]])</f>
        <v>415</v>
      </c>
      <c r="G419" s="173">
        <v>45731</v>
      </c>
      <c r="H419" s="3">
        <v>10</v>
      </c>
      <c r="I419" s="262">
        <v>12</v>
      </c>
      <c r="J419" s="248" t="s">
        <v>20</v>
      </c>
      <c r="K419" s="252"/>
    </row>
    <row r="420" spans="6:11" x14ac:dyDescent="0.3">
      <c r="F420" s="337">
        <f>ROW()-ROW(APORTACIONESOCIOS[[#Headers],[SECUENCIA]])</f>
        <v>416</v>
      </c>
      <c r="G420" s="173">
        <v>45731</v>
      </c>
      <c r="H420" s="3">
        <v>10</v>
      </c>
      <c r="I420" s="262">
        <v>14</v>
      </c>
      <c r="J420" s="248" t="s">
        <v>21</v>
      </c>
      <c r="K420" s="252"/>
    </row>
    <row r="421" spans="6:11" x14ac:dyDescent="0.3">
      <c r="F421" s="337">
        <f>ROW()-ROW(APORTACIONESOCIOS[[#Headers],[SECUENCIA]])</f>
        <v>417</v>
      </c>
      <c r="G421" s="173">
        <v>45731</v>
      </c>
      <c r="H421" s="3">
        <v>10</v>
      </c>
      <c r="I421" s="262">
        <v>15</v>
      </c>
      <c r="J421" s="248" t="s">
        <v>22</v>
      </c>
      <c r="K421" s="252"/>
    </row>
    <row r="422" spans="6:11" x14ac:dyDescent="0.3">
      <c r="F422" s="337">
        <f>ROW()-ROW(APORTACIONESOCIOS[[#Headers],[SECUENCIA]])</f>
        <v>418</v>
      </c>
      <c r="G422" s="173">
        <v>45731</v>
      </c>
      <c r="H422" s="3">
        <v>10</v>
      </c>
      <c r="I422" s="262">
        <v>16</v>
      </c>
      <c r="J422" s="248" t="s">
        <v>23</v>
      </c>
      <c r="K422" s="252"/>
    </row>
    <row r="423" spans="6:11" x14ac:dyDescent="0.3">
      <c r="F423" s="337">
        <f>ROW()-ROW(APORTACIONESOCIOS[[#Headers],[SECUENCIA]])</f>
        <v>419</v>
      </c>
      <c r="G423" s="173">
        <v>45762</v>
      </c>
      <c r="H423" s="3">
        <v>10</v>
      </c>
      <c r="I423" s="262">
        <v>3</v>
      </c>
      <c r="J423" s="248" t="s">
        <v>13</v>
      </c>
      <c r="K423" s="252"/>
    </row>
    <row r="424" spans="6:11" x14ac:dyDescent="0.3">
      <c r="F424" s="337">
        <f>ROW()-ROW(APORTACIONESOCIOS[[#Headers],[SECUENCIA]])</f>
        <v>420</v>
      </c>
      <c r="G424" s="173">
        <v>45762</v>
      </c>
      <c r="H424" s="3">
        <v>10</v>
      </c>
      <c r="I424" s="262">
        <v>4</v>
      </c>
      <c r="J424" s="248" t="s">
        <v>12</v>
      </c>
      <c r="K424" s="252"/>
    </row>
    <row r="425" spans="6:11" x14ac:dyDescent="0.3">
      <c r="F425" s="337">
        <f>ROW()-ROW(APORTACIONESOCIOS[[#Headers],[SECUENCIA]])</f>
        <v>421</v>
      </c>
      <c r="G425" s="173">
        <v>45762</v>
      </c>
      <c r="H425" s="3">
        <v>10</v>
      </c>
      <c r="I425" s="262">
        <v>5</v>
      </c>
      <c r="J425" s="248" t="s">
        <v>14</v>
      </c>
      <c r="K425" s="252"/>
    </row>
    <row r="426" spans="6:11" x14ac:dyDescent="0.3">
      <c r="F426" s="337">
        <f>ROW()-ROW(APORTACIONESOCIOS[[#Headers],[SECUENCIA]])</f>
        <v>422</v>
      </c>
      <c r="G426" s="173">
        <v>45762</v>
      </c>
      <c r="H426" s="3">
        <v>10</v>
      </c>
      <c r="I426" s="262">
        <v>6</v>
      </c>
      <c r="J426" s="248" t="s">
        <v>24</v>
      </c>
      <c r="K426" s="252"/>
    </row>
    <row r="427" spans="6:11" x14ac:dyDescent="0.3">
      <c r="F427" s="337">
        <f>ROW()-ROW(APORTACIONESOCIOS[[#Headers],[SECUENCIA]])</f>
        <v>423</v>
      </c>
      <c r="G427" s="173">
        <v>45762</v>
      </c>
      <c r="H427" s="3">
        <v>10</v>
      </c>
      <c r="I427" s="262">
        <v>7</v>
      </c>
      <c r="J427" s="248" t="s">
        <v>15</v>
      </c>
      <c r="K427" s="252"/>
    </row>
    <row r="428" spans="6:11" x14ac:dyDescent="0.3">
      <c r="F428" s="337">
        <f>ROW()-ROW(APORTACIONESOCIOS[[#Headers],[SECUENCIA]])</f>
        <v>424</v>
      </c>
      <c r="G428" s="173">
        <v>45762</v>
      </c>
      <c r="H428" s="3">
        <v>10</v>
      </c>
      <c r="I428" s="262">
        <v>8</v>
      </c>
      <c r="J428" s="248" t="s">
        <v>16</v>
      </c>
      <c r="K428" s="252"/>
    </row>
    <row r="429" spans="6:11" x14ac:dyDescent="0.3">
      <c r="F429" s="337">
        <f>ROW()-ROW(APORTACIONESOCIOS[[#Headers],[SECUENCIA]])</f>
        <v>425</v>
      </c>
      <c r="G429" s="173">
        <v>45762</v>
      </c>
      <c r="H429" s="3">
        <v>10</v>
      </c>
      <c r="I429" s="262">
        <v>9</v>
      </c>
      <c r="J429" s="248" t="s">
        <v>17</v>
      </c>
      <c r="K429" s="252"/>
    </row>
    <row r="430" spans="6:11" x14ac:dyDescent="0.3">
      <c r="F430" s="337">
        <f>ROW()-ROW(APORTACIONESOCIOS[[#Headers],[SECUENCIA]])</f>
        <v>426</v>
      </c>
      <c r="G430" s="173">
        <v>45762</v>
      </c>
      <c r="H430" s="3">
        <v>10</v>
      </c>
      <c r="I430" s="262">
        <v>10</v>
      </c>
      <c r="J430" s="248" t="s">
        <v>18</v>
      </c>
      <c r="K430" s="252"/>
    </row>
    <row r="431" spans="6:11" x14ac:dyDescent="0.3">
      <c r="F431" s="337">
        <f>ROW()-ROW(APORTACIONESOCIOS[[#Headers],[SECUENCIA]])</f>
        <v>427</v>
      </c>
      <c r="G431" s="173">
        <v>45762</v>
      </c>
      <c r="H431" s="3">
        <v>10</v>
      </c>
      <c r="I431" s="262">
        <v>11</v>
      </c>
      <c r="J431" s="248" t="s">
        <v>19</v>
      </c>
      <c r="K431" s="252"/>
    </row>
    <row r="432" spans="6:11" x14ac:dyDescent="0.3">
      <c r="F432" s="337">
        <f>ROW()-ROW(APORTACIONESOCIOS[[#Headers],[SECUENCIA]])</f>
        <v>428</v>
      </c>
      <c r="G432" s="173">
        <v>45762</v>
      </c>
      <c r="H432" s="3">
        <v>10</v>
      </c>
      <c r="I432" s="262">
        <v>12</v>
      </c>
      <c r="J432" s="248" t="s">
        <v>20</v>
      </c>
      <c r="K432" s="252"/>
    </row>
    <row r="433" spans="6:11" x14ac:dyDescent="0.3">
      <c r="F433" s="337">
        <f>ROW()-ROW(APORTACIONESOCIOS[[#Headers],[SECUENCIA]])</f>
        <v>429</v>
      </c>
      <c r="G433" s="173">
        <v>45762</v>
      </c>
      <c r="H433" s="3">
        <v>110</v>
      </c>
      <c r="I433" s="262">
        <v>13</v>
      </c>
      <c r="J433" s="248" t="s">
        <v>341</v>
      </c>
      <c r="K433" s="252"/>
    </row>
    <row r="434" spans="6:11" x14ac:dyDescent="0.3">
      <c r="F434" s="337">
        <f>ROW()-ROW(APORTACIONESOCIOS[[#Headers],[SECUENCIA]])</f>
        <v>430</v>
      </c>
      <c r="G434" s="173">
        <v>45762</v>
      </c>
      <c r="H434" s="3">
        <v>10</v>
      </c>
      <c r="I434" s="262">
        <v>14</v>
      </c>
      <c r="J434" s="248" t="s">
        <v>21</v>
      </c>
      <c r="K434" s="252"/>
    </row>
    <row r="435" spans="6:11" x14ac:dyDescent="0.3">
      <c r="F435" s="337">
        <f>ROW()-ROW(APORTACIONESOCIOS[[#Headers],[SECUENCIA]])</f>
        <v>431</v>
      </c>
      <c r="G435" s="173">
        <v>45762</v>
      </c>
      <c r="H435" s="3">
        <v>10</v>
      </c>
      <c r="I435" s="262">
        <v>15</v>
      </c>
      <c r="J435" s="248" t="s">
        <v>22</v>
      </c>
      <c r="K435" s="252"/>
    </row>
    <row r="436" spans="6:11" x14ac:dyDescent="0.3">
      <c r="F436" s="337">
        <f>ROW()-ROW(APORTACIONESOCIOS[[#Headers],[SECUENCIA]])</f>
        <v>432</v>
      </c>
      <c r="G436" s="173">
        <v>45762</v>
      </c>
      <c r="H436" s="3">
        <v>10</v>
      </c>
      <c r="I436" s="262">
        <v>16</v>
      </c>
      <c r="J436" s="248" t="s">
        <v>23</v>
      </c>
      <c r="K436" s="252"/>
    </row>
    <row r="437" spans="6:11" x14ac:dyDescent="0.3">
      <c r="F437" s="337">
        <f>ROW()-ROW(APORTACIONESOCIOS[[#Headers],[SECUENCIA]])</f>
        <v>433</v>
      </c>
      <c r="G437" s="173">
        <v>45762</v>
      </c>
      <c r="H437" s="3">
        <v>330</v>
      </c>
      <c r="I437" s="262">
        <v>17</v>
      </c>
      <c r="J437" s="248" t="s">
        <v>339</v>
      </c>
      <c r="K437" s="252"/>
    </row>
    <row r="438" spans="6:11" x14ac:dyDescent="0.3">
      <c r="F438" s="338">
        <f>ROW()-ROW(APORTACIONESOCIOS[[#Headers],[SECUENCIA]])</f>
        <v>434</v>
      </c>
      <c r="G438" s="173">
        <v>45762</v>
      </c>
      <c r="H438" s="3">
        <v>80</v>
      </c>
      <c r="I438" s="263">
        <v>18</v>
      </c>
      <c r="J438" s="253" t="s">
        <v>340</v>
      </c>
      <c r="K438" s="254"/>
    </row>
    <row r="439" spans="6:11" x14ac:dyDescent="0.3">
      <c r="F439" s="337">
        <f>ROW()-ROW(APORTACIONESOCIOS[[#Headers],[SECUENCIA]])</f>
        <v>435</v>
      </c>
      <c r="G439" s="173">
        <v>45792</v>
      </c>
      <c r="H439" s="3">
        <v>10</v>
      </c>
      <c r="I439" s="262">
        <v>3</v>
      </c>
      <c r="J439" s="248" t="s">
        <v>13</v>
      </c>
      <c r="K439" s="252"/>
    </row>
    <row r="440" spans="6:11" x14ac:dyDescent="0.3">
      <c r="F440" s="337">
        <f>ROW()-ROW(APORTACIONESOCIOS[[#Headers],[SECUENCIA]])</f>
        <v>436</v>
      </c>
      <c r="G440" s="173">
        <v>45792</v>
      </c>
      <c r="H440" s="3">
        <v>10</v>
      </c>
      <c r="I440" s="262">
        <v>4</v>
      </c>
      <c r="J440" s="248" t="s">
        <v>12</v>
      </c>
      <c r="K440" s="252"/>
    </row>
    <row r="441" spans="6:11" x14ac:dyDescent="0.3">
      <c r="F441" s="337">
        <f>ROW()-ROW(APORTACIONESOCIOS[[#Headers],[SECUENCIA]])</f>
        <v>437</v>
      </c>
      <c r="G441" s="173">
        <v>45792</v>
      </c>
      <c r="H441" s="3">
        <v>10</v>
      </c>
      <c r="I441" s="262">
        <v>5</v>
      </c>
      <c r="J441" s="248" t="s">
        <v>14</v>
      </c>
      <c r="K441" s="252"/>
    </row>
    <row r="442" spans="6:11" x14ac:dyDescent="0.3">
      <c r="F442" s="337">
        <f>ROW()-ROW(APORTACIONESOCIOS[[#Headers],[SECUENCIA]])</f>
        <v>438</v>
      </c>
      <c r="G442" s="173">
        <v>45792</v>
      </c>
      <c r="H442" s="3">
        <v>10</v>
      </c>
      <c r="I442" s="262">
        <v>6</v>
      </c>
      <c r="J442" s="248" t="s">
        <v>24</v>
      </c>
      <c r="K442" s="252"/>
    </row>
    <row r="443" spans="6:11" x14ac:dyDescent="0.3">
      <c r="F443" s="337">
        <f>ROW()-ROW(APORTACIONESOCIOS[[#Headers],[SECUENCIA]])</f>
        <v>439</v>
      </c>
      <c r="G443" s="173">
        <v>45792</v>
      </c>
      <c r="H443" s="3">
        <v>10</v>
      </c>
      <c r="I443" s="262">
        <v>7</v>
      </c>
      <c r="J443" s="248" t="s">
        <v>15</v>
      </c>
      <c r="K443" s="252"/>
    </row>
    <row r="444" spans="6:11" x14ac:dyDescent="0.3">
      <c r="F444" s="337">
        <f>ROW()-ROW(APORTACIONESOCIOS[[#Headers],[SECUENCIA]])</f>
        <v>440</v>
      </c>
      <c r="G444" s="173">
        <v>45792</v>
      </c>
      <c r="H444" s="3">
        <v>10</v>
      </c>
      <c r="I444" s="262">
        <v>8</v>
      </c>
      <c r="J444" s="248" t="s">
        <v>16</v>
      </c>
      <c r="K444" s="252"/>
    </row>
    <row r="445" spans="6:11" x14ac:dyDescent="0.3">
      <c r="F445" s="337">
        <f>ROW()-ROW(APORTACIONESOCIOS[[#Headers],[SECUENCIA]])</f>
        <v>441</v>
      </c>
      <c r="G445" s="173">
        <v>45792</v>
      </c>
      <c r="H445" s="3">
        <v>10</v>
      </c>
      <c r="I445" s="262">
        <v>9</v>
      </c>
      <c r="J445" s="248" t="s">
        <v>17</v>
      </c>
      <c r="K445" s="252"/>
    </row>
    <row r="446" spans="6:11" x14ac:dyDescent="0.3">
      <c r="F446" s="337">
        <f>ROW()-ROW(APORTACIONESOCIOS[[#Headers],[SECUENCIA]])</f>
        <v>442</v>
      </c>
      <c r="G446" s="173">
        <v>45792</v>
      </c>
      <c r="H446" s="3">
        <v>10</v>
      </c>
      <c r="I446" s="262">
        <v>10</v>
      </c>
      <c r="J446" s="248" t="s">
        <v>18</v>
      </c>
      <c r="K446" s="252"/>
    </row>
    <row r="447" spans="6:11" x14ac:dyDescent="0.3">
      <c r="F447" s="337">
        <f>ROW()-ROW(APORTACIONESOCIOS[[#Headers],[SECUENCIA]])</f>
        <v>443</v>
      </c>
      <c r="G447" s="173">
        <v>45792</v>
      </c>
      <c r="H447" s="3">
        <v>10</v>
      </c>
      <c r="I447" s="262">
        <v>11</v>
      </c>
      <c r="J447" s="248" t="s">
        <v>19</v>
      </c>
      <c r="K447" s="252"/>
    </row>
    <row r="448" spans="6:11" x14ac:dyDescent="0.3">
      <c r="F448" s="337">
        <f>ROW()-ROW(APORTACIONESOCIOS[[#Headers],[SECUENCIA]])</f>
        <v>444</v>
      </c>
      <c r="G448" s="173">
        <v>45792</v>
      </c>
      <c r="H448" s="3">
        <v>10</v>
      </c>
      <c r="I448" s="262">
        <v>12</v>
      </c>
      <c r="J448" s="248" t="s">
        <v>20</v>
      </c>
      <c r="K448" s="252"/>
    </row>
    <row r="449" spans="6:11" x14ac:dyDescent="0.3">
      <c r="F449" s="337">
        <f>ROW()-ROW(APORTACIONESOCIOS[[#Headers],[SECUENCIA]])</f>
        <v>445</v>
      </c>
      <c r="G449" s="173">
        <v>45792</v>
      </c>
      <c r="H449" s="3">
        <v>120</v>
      </c>
      <c r="I449" s="262">
        <v>13</v>
      </c>
      <c r="J449" s="248" t="s">
        <v>341</v>
      </c>
      <c r="K449" s="252"/>
    </row>
    <row r="450" spans="6:11" x14ac:dyDescent="0.3">
      <c r="F450" s="337">
        <f>ROW()-ROW(APORTACIONESOCIOS[[#Headers],[SECUENCIA]])</f>
        <v>446</v>
      </c>
      <c r="G450" s="173">
        <v>45792</v>
      </c>
      <c r="H450" s="3">
        <v>10</v>
      </c>
      <c r="I450" s="262">
        <v>14</v>
      </c>
      <c r="J450" s="248" t="s">
        <v>21</v>
      </c>
      <c r="K450" s="252"/>
    </row>
    <row r="451" spans="6:11" x14ac:dyDescent="0.3">
      <c r="F451" s="337">
        <f>ROW()-ROW(APORTACIONESOCIOS[[#Headers],[SECUENCIA]])</f>
        <v>447</v>
      </c>
      <c r="G451" s="173">
        <v>45792</v>
      </c>
      <c r="H451" s="3">
        <v>10</v>
      </c>
      <c r="I451" s="262">
        <v>15</v>
      </c>
      <c r="J451" s="248" t="s">
        <v>22</v>
      </c>
      <c r="K451" s="252"/>
    </row>
    <row r="452" spans="6:11" x14ac:dyDescent="0.3">
      <c r="F452" s="337">
        <f>ROW()-ROW(APORTACIONESOCIOS[[#Headers],[SECUENCIA]])</f>
        <v>448</v>
      </c>
      <c r="G452" s="173">
        <v>45792</v>
      </c>
      <c r="H452" s="3">
        <v>10</v>
      </c>
      <c r="I452" s="262">
        <v>16</v>
      </c>
      <c r="J452" s="248" t="s">
        <v>23</v>
      </c>
      <c r="K452" s="252"/>
    </row>
    <row r="453" spans="6:11" x14ac:dyDescent="0.3">
      <c r="F453" s="337">
        <f>ROW()-ROW(APORTACIONESOCIOS[[#Headers],[SECUENCIA]])</f>
        <v>449</v>
      </c>
      <c r="G453" s="173">
        <v>45792</v>
      </c>
      <c r="H453" s="3">
        <v>10</v>
      </c>
      <c r="I453" s="262">
        <v>17</v>
      </c>
      <c r="J453" s="248" t="s">
        <v>339</v>
      </c>
      <c r="K453" s="252"/>
    </row>
    <row r="454" spans="6:11" x14ac:dyDescent="0.3">
      <c r="F454" s="338">
        <f>ROW()-ROW(APORTACIONESOCIOS[[#Headers],[SECUENCIA]])</f>
        <v>450</v>
      </c>
      <c r="G454" s="173">
        <v>45792</v>
      </c>
      <c r="H454" s="3">
        <v>220</v>
      </c>
      <c r="I454" s="263">
        <v>18</v>
      </c>
      <c r="J454" s="253" t="s">
        <v>340</v>
      </c>
      <c r="K454" s="254"/>
    </row>
    <row r="455" spans="6:11" x14ac:dyDescent="0.3">
      <c r="F455" s="337">
        <f>ROW()-ROW(APORTACIONESOCIOS[[#Headers],[SECUENCIA]])</f>
        <v>451</v>
      </c>
      <c r="G455" s="173">
        <v>45823</v>
      </c>
      <c r="H455" s="3">
        <v>10</v>
      </c>
      <c r="I455" s="262">
        <v>3</v>
      </c>
      <c r="J455" s="248" t="s">
        <v>13</v>
      </c>
      <c r="K455" s="252"/>
    </row>
    <row r="456" spans="6:11" x14ac:dyDescent="0.3">
      <c r="F456" s="337">
        <f>ROW()-ROW(APORTACIONESOCIOS[[#Headers],[SECUENCIA]])</f>
        <v>452</v>
      </c>
      <c r="G456" s="173">
        <v>45823</v>
      </c>
      <c r="H456" s="3">
        <v>10</v>
      </c>
      <c r="I456" s="262">
        <v>4</v>
      </c>
      <c r="J456" s="248" t="s">
        <v>12</v>
      </c>
      <c r="K456" s="252"/>
    </row>
    <row r="457" spans="6:11" x14ac:dyDescent="0.3">
      <c r="F457" s="337">
        <f>ROW()-ROW(APORTACIONESOCIOS[[#Headers],[SECUENCIA]])</f>
        <v>453</v>
      </c>
      <c r="G457" s="173">
        <v>45823</v>
      </c>
      <c r="H457" s="3">
        <v>10</v>
      </c>
      <c r="I457" s="262">
        <v>5</v>
      </c>
      <c r="J457" s="248" t="s">
        <v>14</v>
      </c>
      <c r="K457" s="252"/>
    </row>
    <row r="458" spans="6:11" x14ac:dyDescent="0.3">
      <c r="F458" s="337">
        <f>ROW()-ROW(APORTACIONESOCIOS[[#Headers],[SECUENCIA]])</f>
        <v>454</v>
      </c>
      <c r="G458" s="173">
        <v>45823</v>
      </c>
      <c r="H458" s="3">
        <v>10</v>
      </c>
      <c r="I458" s="262">
        <v>6</v>
      </c>
      <c r="J458" s="248" t="s">
        <v>24</v>
      </c>
      <c r="K458" s="252"/>
    </row>
    <row r="459" spans="6:11" x14ac:dyDescent="0.3">
      <c r="F459" s="337">
        <f>ROW()-ROW(APORTACIONESOCIOS[[#Headers],[SECUENCIA]])</f>
        <v>455</v>
      </c>
      <c r="G459" s="173">
        <v>45823</v>
      </c>
      <c r="H459" s="3">
        <v>10</v>
      </c>
      <c r="I459" s="262">
        <v>7</v>
      </c>
      <c r="J459" s="248" t="s">
        <v>15</v>
      </c>
      <c r="K459" s="252"/>
    </row>
    <row r="460" spans="6:11" x14ac:dyDescent="0.3">
      <c r="F460" s="337">
        <f>ROW()-ROW(APORTACIONESOCIOS[[#Headers],[SECUENCIA]])</f>
        <v>456</v>
      </c>
      <c r="G460" s="173">
        <v>45823</v>
      </c>
      <c r="H460" s="3">
        <v>10</v>
      </c>
      <c r="I460" s="262">
        <v>8</v>
      </c>
      <c r="J460" s="248" t="s">
        <v>16</v>
      </c>
      <c r="K460" s="252"/>
    </row>
    <row r="461" spans="6:11" x14ac:dyDescent="0.3">
      <c r="F461" s="337">
        <f>ROW()-ROW(APORTACIONESOCIOS[[#Headers],[SECUENCIA]])</f>
        <v>457</v>
      </c>
      <c r="G461" s="173">
        <v>45823</v>
      </c>
      <c r="H461" s="3">
        <v>10</v>
      </c>
      <c r="I461" s="262">
        <v>9</v>
      </c>
      <c r="J461" s="248" t="s">
        <v>17</v>
      </c>
      <c r="K461" s="252"/>
    </row>
    <row r="462" spans="6:11" x14ac:dyDescent="0.3">
      <c r="F462" s="337">
        <f>ROW()-ROW(APORTACIONESOCIOS[[#Headers],[SECUENCIA]])</f>
        <v>458</v>
      </c>
      <c r="G462" s="173">
        <v>45823</v>
      </c>
      <c r="H462" s="3">
        <v>10</v>
      </c>
      <c r="I462" s="262">
        <v>10</v>
      </c>
      <c r="J462" s="248" t="s">
        <v>18</v>
      </c>
      <c r="K462" s="252"/>
    </row>
    <row r="463" spans="6:11" x14ac:dyDescent="0.3">
      <c r="F463" s="337">
        <f>ROW()-ROW(APORTACIONESOCIOS[[#Headers],[SECUENCIA]])</f>
        <v>459</v>
      </c>
      <c r="G463" s="173">
        <v>45823</v>
      </c>
      <c r="H463" s="3">
        <v>10</v>
      </c>
      <c r="I463" s="262">
        <v>11</v>
      </c>
      <c r="J463" s="248" t="s">
        <v>19</v>
      </c>
      <c r="K463" s="252"/>
    </row>
    <row r="464" spans="6:11" x14ac:dyDescent="0.3">
      <c r="F464" s="337">
        <f>ROW()-ROW(APORTACIONESOCIOS[[#Headers],[SECUENCIA]])</f>
        <v>460</v>
      </c>
      <c r="G464" s="173">
        <v>45823</v>
      </c>
      <c r="H464" s="3">
        <v>10</v>
      </c>
      <c r="I464" s="262">
        <v>12</v>
      </c>
      <c r="J464" s="248" t="s">
        <v>20</v>
      </c>
      <c r="K464" s="252"/>
    </row>
    <row r="465" spans="6:11" x14ac:dyDescent="0.3">
      <c r="F465" s="337">
        <f>ROW()-ROW(APORTACIONESOCIOS[[#Headers],[SECUENCIA]])</f>
        <v>461</v>
      </c>
      <c r="G465" s="173">
        <v>45823</v>
      </c>
      <c r="H465" s="3">
        <v>10</v>
      </c>
      <c r="I465" s="262">
        <v>13</v>
      </c>
      <c r="J465" s="248" t="s">
        <v>341</v>
      </c>
      <c r="K465" s="252"/>
    </row>
    <row r="466" spans="6:11" x14ac:dyDescent="0.3">
      <c r="F466" s="337">
        <f>ROW()-ROW(APORTACIONESOCIOS[[#Headers],[SECUENCIA]])</f>
        <v>462</v>
      </c>
      <c r="G466" s="173">
        <v>45823</v>
      </c>
      <c r="H466" s="3">
        <v>10</v>
      </c>
      <c r="I466" s="262">
        <v>14</v>
      </c>
      <c r="J466" s="248" t="s">
        <v>21</v>
      </c>
      <c r="K466" s="252"/>
    </row>
    <row r="467" spans="6:11" x14ac:dyDescent="0.3">
      <c r="F467" s="337">
        <f>ROW()-ROW(APORTACIONESOCIOS[[#Headers],[SECUENCIA]])</f>
        <v>463</v>
      </c>
      <c r="G467" s="173">
        <v>45823</v>
      </c>
      <c r="H467" s="3">
        <v>10</v>
      </c>
      <c r="I467" s="262">
        <v>15</v>
      </c>
      <c r="J467" s="248" t="s">
        <v>22</v>
      </c>
      <c r="K467" s="252"/>
    </row>
    <row r="468" spans="6:11" x14ac:dyDescent="0.3">
      <c r="F468" s="337">
        <f>ROW()-ROW(APORTACIONESOCIOS[[#Headers],[SECUENCIA]])</f>
        <v>464</v>
      </c>
      <c r="G468" s="173">
        <v>45823</v>
      </c>
      <c r="H468" s="3">
        <v>10</v>
      </c>
      <c r="I468" s="262">
        <v>16</v>
      </c>
      <c r="J468" s="248" t="s">
        <v>23</v>
      </c>
      <c r="K468" s="252"/>
    </row>
    <row r="469" spans="6:11" x14ac:dyDescent="0.3">
      <c r="F469" s="337">
        <f>ROW()-ROW(APORTACIONESOCIOS[[#Headers],[SECUENCIA]])</f>
        <v>465</v>
      </c>
      <c r="G469" s="173">
        <v>45823</v>
      </c>
      <c r="H469" s="3">
        <v>10</v>
      </c>
      <c r="I469" s="262">
        <v>17</v>
      </c>
      <c r="J469" s="248" t="s">
        <v>339</v>
      </c>
      <c r="K469" s="252"/>
    </row>
    <row r="470" spans="6:11" x14ac:dyDescent="0.3">
      <c r="F470" s="338">
        <f>ROW()-ROW(APORTACIONESOCIOS[[#Headers],[SECUENCIA]])</f>
        <v>466</v>
      </c>
      <c r="G470" s="173">
        <v>45823</v>
      </c>
      <c r="H470" s="3">
        <v>10</v>
      </c>
      <c r="I470" s="263">
        <v>18</v>
      </c>
      <c r="J470" s="253" t="s">
        <v>340</v>
      </c>
      <c r="K470" s="254"/>
    </row>
    <row r="471" spans="6:11" x14ac:dyDescent="0.3">
      <c r="F471" s="337">
        <f>ROW()-ROW(APORTACIONESOCIOS[[#Headers],[SECUENCIA]])</f>
        <v>467</v>
      </c>
      <c r="G471" s="173">
        <v>45853</v>
      </c>
      <c r="H471" s="3">
        <v>10</v>
      </c>
      <c r="I471" s="262">
        <v>3</v>
      </c>
      <c r="J471" s="248" t="s">
        <v>13</v>
      </c>
      <c r="K471" s="252"/>
    </row>
    <row r="472" spans="6:11" x14ac:dyDescent="0.3">
      <c r="F472" s="337">
        <f>ROW()-ROW(APORTACIONESOCIOS[[#Headers],[SECUENCIA]])</f>
        <v>468</v>
      </c>
      <c r="G472" s="173">
        <v>45853</v>
      </c>
      <c r="H472" s="3">
        <v>10</v>
      </c>
      <c r="I472" s="262">
        <v>4</v>
      </c>
      <c r="J472" s="248" t="s">
        <v>12</v>
      </c>
      <c r="K472" s="252"/>
    </row>
    <row r="473" spans="6:11" x14ac:dyDescent="0.3">
      <c r="F473" s="337">
        <f>ROW()-ROW(APORTACIONESOCIOS[[#Headers],[SECUENCIA]])</f>
        <v>469</v>
      </c>
      <c r="G473" s="173">
        <v>45853</v>
      </c>
      <c r="H473" s="3">
        <v>10</v>
      </c>
      <c r="I473" s="262">
        <v>5</v>
      </c>
      <c r="J473" s="248" t="s">
        <v>14</v>
      </c>
      <c r="K473" s="252"/>
    </row>
    <row r="474" spans="6:11" x14ac:dyDescent="0.3">
      <c r="F474" s="337">
        <f>ROW()-ROW(APORTACIONESOCIOS[[#Headers],[SECUENCIA]])</f>
        <v>470</v>
      </c>
      <c r="G474" s="173">
        <v>45853</v>
      </c>
      <c r="H474" s="3">
        <v>10</v>
      </c>
      <c r="I474" s="262">
        <v>6</v>
      </c>
      <c r="J474" s="248" t="s">
        <v>24</v>
      </c>
      <c r="K474" s="252"/>
    </row>
    <row r="475" spans="6:11" x14ac:dyDescent="0.3">
      <c r="F475" s="337">
        <f>ROW()-ROW(APORTACIONESOCIOS[[#Headers],[SECUENCIA]])</f>
        <v>471</v>
      </c>
      <c r="G475" s="173">
        <v>45853</v>
      </c>
      <c r="H475" s="3">
        <v>10</v>
      </c>
      <c r="I475" s="262">
        <v>7</v>
      </c>
      <c r="J475" s="248" t="s">
        <v>15</v>
      </c>
      <c r="K475" s="252"/>
    </row>
    <row r="476" spans="6:11" x14ac:dyDescent="0.3">
      <c r="F476" s="337">
        <f>ROW()-ROW(APORTACIONESOCIOS[[#Headers],[SECUENCIA]])</f>
        <v>472</v>
      </c>
      <c r="G476" s="173">
        <v>45853</v>
      </c>
      <c r="H476" s="3">
        <v>10</v>
      </c>
      <c r="I476" s="262">
        <v>8</v>
      </c>
      <c r="J476" s="248" t="s">
        <v>16</v>
      </c>
      <c r="K476" s="252"/>
    </row>
    <row r="477" spans="6:11" x14ac:dyDescent="0.3">
      <c r="F477" s="337">
        <f>ROW()-ROW(APORTACIONESOCIOS[[#Headers],[SECUENCIA]])</f>
        <v>473</v>
      </c>
      <c r="G477" s="173">
        <v>45853</v>
      </c>
      <c r="H477" s="3">
        <v>10</v>
      </c>
      <c r="I477" s="262">
        <v>9</v>
      </c>
      <c r="J477" s="248" t="s">
        <v>17</v>
      </c>
      <c r="K477" s="252"/>
    </row>
    <row r="478" spans="6:11" x14ac:dyDescent="0.3">
      <c r="F478" s="337">
        <f>ROW()-ROW(APORTACIONESOCIOS[[#Headers],[SECUENCIA]])</f>
        <v>474</v>
      </c>
      <c r="G478" s="173">
        <v>45853</v>
      </c>
      <c r="H478" s="3">
        <v>10</v>
      </c>
      <c r="I478" s="262">
        <v>10</v>
      </c>
      <c r="J478" s="248" t="s">
        <v>18</v>
      </c>
      <c r="K478" s="252"/>
    </row>
    <row r="479" spans="6:11" x14ac:dyDescent="0.3">
      <c r="F479" s="337">
        <f>ROW()-ROW(APORTACIONESOCIOS[[#Headers],[SECUENCIA]])</f>
        <v>475</v>
      </c>
      <c r="G479" s="173">
        <v>45853</v>
      </c>
      <c r="H479" s="3">
        <v>10</v>
      </c>
      <c r="I479" s="262">
        <v>11</v>
      </c>
      <c r="J479" s="248" t="s">
        <v>19</v>
      </c>
      <c r="K479" s="252"/>
    </row>
    <row r="480" spans="6:11" x14ac:dyDescent="0.3">
      <c r="F480" s="337">
        <f>ROW()-ROW(APORTACIONESOCIOS[[#Headers],[SECUENCIA]])</f>
        <v>476</v>
      </c>
      <c r="G480" s="173">
        <v>45853</v>
      </c>
      <c r="H480" s="3">
        <v>10</v>
      </c>
      <c r="I480" s="262">
        <v>12</v>
      </c>
      <c r="J480" s="248" t="s">
        <v>20</v>
      </c>
      <c r="K480" s="252"/>
    </row>
    <row r="481" spans="6:11" x14ac:dyDescent="0.3">
      <c r="F481" s="337">
        <f>ROW()-ROW(APORTACIONESOCIOS[[#Headers],[SECUENCIA]])</f>
        <v>477</v>
      </c>
      <c r="G481" s="173">
        <v>45853</v>
      </c>
      <c r="H481" s="3">
        <v>120</v>
      </c>
      <c r="I481" s="262">
        <v>13</v>
      </c>
      <c r="J481" s="248" t="s">
        <v>341</v>
      </c>
      <c r="K481" s="252"/>
    </row>
    <row r="482" spans="6:11" x14ac:dyDescent="0.3">
      <c r="F482" s="337">
        <f>ROW()-ROW(APORTACIONESOCIOS[[#Headers],[SECUENCIA]])</f>
        <v>478</v>
      </c>
      <c r="G482" s="173">
        <v>45853</v>
      </c>
      <c r="H482" s="3">
        <v>10</v>
      </c>
      <c r="I482" s="262">
        <v>14</v>
      </c>
      <c r="J482" s="248" t="s">
        <v>21</v>
      </c>
      <c r="K482" s="252"/>
    </row>
    <row r="483" spans="6:11" x14ac:dyDescent="0.3">
      <c r="F483" s="337">
        <f>ROW()-ROW(APORTACIONESOCIOS[[#Headers],[SECUENCIA]])</f>
        <v>479</v>
      </c>
      <c r="G483" s="173">
        <v>45853</v>
      </c>
      <c r="H483" s="3">
        <v>10</v>
      </c>
      <c r="I483" s="262">
        <v>15</v>
      </c>
      <c r="J483" s="248" t="s">
        <v>22</v>
      </c>
      <c r="K483" s="252"/>
    </row>
    <row r="484" spans="6:11" x14ac:dyDescent="0.3">
      <c r="F484" s="337">
        <f>ROW()-ROW(APORTACIONESOCIOS[[#Headers],[SECUENCIA]])</f>
        <v>480</v>
      </c>
      <c r="G484" s="173">
        <v>45853</v>
      </c>
      <c r="H484" s="3">
        <v>10</v>
      </c>
      <c r="I484" s="262">
        <v>16</v>
      </c>
      <c r="J484" s="248" t="s">
        <v>23</v>
      </c>
      <c r="K484" s="252"/>
    </row>
    <row r="485" spans="6:11" x14ac:dyDescent="0.3">
      <c r="F485" s="337">
        <f>ROW()-ROW(APORTACIONESOCIOS[[#Headers],[SECUENCIA]])</f>
        <v>481</v>
      </c>
      <c r="G485" s="173">
        <v>45853</v>
      </c>
      <c r="H485" s="3">
        <v>10</v>
      </c>
      <c r="I485" s="262">
        <v>17</v>
      </c>
      <c r="J485" s="248" t="s">
        <v>339</v>
      </c>
      <c r="K485" s="252"/>
    </row>
    <row r="486" spans="6:11" x14ac:dyDescent="0.3">
      <c r="F486" s="338">
        <f>ROW()-ROW(APORTACIONESOCIOS[[#Headers],[SECUENCIA]])</f>
        <v>482</v>
      </c>
      <c r="G486" s="173">
        <v>45854</v>
      </c>
      <c r="H486" s="3">
        <v>50</v>
      </c>
      <c r="I486" s="263">
        <v>18</v>
      </c>
      <c r="J486" s="253" t="s">
        <v>340</v>
      </c>
      <c r="K486" s="254"/>
    </row>
    <row r="487" spans="6:11" x14ac:dyDescent="0.3">
      <c r="F487" s="337">
        <f>ROW()-ROW(APORTACIONESOCIOS[[#Headers],[SECUENCIA]])</f>
        <v>483</v>
      </c>
      <c r="G487" s="173">
        <v>45884</v>
      </c>
      <c r="H487" s="3">
        <v>10</v>
      </c>
      <c r="I487" s="262">
        <v>3</v>
      </c>
      <c r="J487" s="248" t="s">
        <v>13</v>
      </c>
      <c r="K487" s="252"/>
    </row>
    <row r="488" spans="6:11" x14ac:dyDescent="0.3">
      <c r="F488" s="337">
        <f>ROW()-ROW(APORTACIONESOCIOS[[#Headers],[SECUENCIA]])</f>
        <v>484</v>
      </c>
      <c r="G488" s="173">
        <v>45884</v>
      </c>
      <c r="H488" s="3">
        <v>10</v>
      </c>
      <c r="I488" s="262">
        <v>4</v>
      </c>
      <c r="J488" s="248" t="s">
        <v>12</v>
      </c>
      <c r="K488" s="252"/>
    </row>
    <row r="489" spans="6:11" x14ac:dyDescent="0.3">
      <c r="F489" s="337">
        <f>ROW()-ROW(APORTACIONESOCIOS[[#Headers],[SECUENCIA]])</f>
        <v>485</v>
      </c>
      <c r="G489" s="173">
        <v>45884</v>
      </c>
      <c r="H489" s="3">
        <v>10</v>
      </c>
      <c r="I489" s="262">
        <v>5</v>
      </c>
      <c r="J489" s="248" t="s">
        <v>14</v>
      </c>
      <c r="K489" s="252"/>
    </row>
    <row r="490" spans="6:11" x14ac:dyDescent="0.3">
      <c r="F490" s="337">
        <f>ROW()-ROW(APORTACIONESOCIOS[[#Headers],[SECUENCIA]])</f>
        <v>486</v>
      </c>
      <c r="G490" s="173">
        <v>45884</v>
      </c>
      <c r="H490" s="3">
        <v>10</v>
      </c>
      <c r="I490" s="262">
        <v>6</v>
      </c>
      <c r="J490" s="248" t="s">
        <v>24</v>
      </c>
      <c r="K490" s="252" t="s">
        <v>444</v>
      </c>
    </row>
    <row r="491" spans="6:11" x14ac:dyDescent="0.3">
      <c r="F491" s="337">
        <f>ROW()-ROW(APORTACIONESOCIOS[[#Headers],[SECUENCIA]])</f>
        <v>487</v>
      </c>
      <c r="G491" s="173">
        <v>45884</v>
      </c>
      <c r="H491" s="3">
        <v>10</v>
      </c>
      <c r="I491" s="262">
        <v>7</v>
      </c>
      <c r="J491" s="248" t="s">
        <v>15</v>
      </c>
      <c r="K491" s="252"/>
    </row>
    <row r="492" spans="6:11" x14ac:dyDescent="0.3">
      <c r="F492" s="337">
        <f>ROW()-ROW(APORTACIONESOCIOS[[#Headers],[SECUENCIA]])</f>
        <v>488</v>
      </c>
      <c r="G492" s="173">
        <v>45884</v>
      </c>
      <c r="H492" s="3">
        <v>10</v>
      </c>
      <c r="I492" s="262">
        <v>8</v>
      </c>
      <c r="J492" s="248" t="s">
        <v>16</v>
      </c>
      <c r="K492" s="252"/>
    </row>
    <row r="493" spans="6:11" x14ac:dyDescent="0.3">
      <c r="F493" s="337">
        <f>ROW()-ROW(APORTACIONESOCIOS[[#Headers],[SECUENCIA]])</f>
        <v>489</v>
      </c>
      <c r="G493" s="173">
        <v>45884</v>
      </c>
      <c r="H493" s="3">
        <v>10</v>
      </c>
      <c r="I493" s="262">
        <v>9</v>
      </c>
      <c r="J493" s="248" t="s">
        <v>17</v>
      </c>
      <c r="K493" s="252"/>
    </row>
    <row r="494" spans="6:11" x14ac:dyDescent="0.3">
      <c r="F494" s="337">
        <f>ROW()-ROW(APORTACIONESOCIOS[[#Headers],[SECUENCIA]])</f>
        <v>490</v>
      </c>
      <c r="G494" s="173">
        <v>45884</v>
      </c>
      <c r="H494" s="3">
        <v>10</v>
      </c>
      <c r="I494" s="262">
        <v>10</v>
      </c>
      <c r="J494" s="248" t="s">
        <v>18</v>
      </c>
      <c r="K494" s="252"/>
    </row>
    <row r="495" spans="6:11" x14ac:dyDescent="0.3">
      <c r="F495" s="337">
        <f>ROW()-ROW(APORTACIONESOCIOS[[#Headers],[SECUENCIA]])</f>
        <v>491</v>
      </c>
      <c r="G495" s="173">
        <v>45884</v>
      </c>
      <c r="H495" s="3">
        <v>10</v>
      </c>
      <c r="I495" s="262">
        <v>11</v>
      </c>
      <c r="J495" s="248" t="s">
        <v>19</v>
      </c>
      <c r="K495" s="252"/>
    </row>
    <row r="496" spans="6:11" x14ac:dyDescent="0.3">
      <c r="F496" s="337">
        <f>ROW()-ROW(APORTACIONESOCIOS[[#Headers],[SECUENCIA]])</f>
        <v>492</v>
      </c>
      <c r="G496" s="173">
        <v>45884</v>
      </c>
      <c r="H496" s="3">
        <v>10</v>
      </c>
      <c r="I496" s="262">
        <v>12</v>
      </c>
      <c r="J496" s="248" t="s">
        <v>20</v>
      </c>
      <c r="K496" s="252"/>
    </row>
    <row r="497" spans="6:11" x14ac:dyDescent="0.3">
      <c r="F497" s="337">
        <f>ROW()-ROW(APORTACIONESOCIOS[[#Headers],[SECUENCIA]])</f>
        <v>493</v>
      </c>
      <c r="G497" s="173">
        <v>45884</v>
      </c>
      <c r="H497" s="3">
        <v>10</v>
      </c>
      <c r="I497" s="262">
        <v>13</v>
      </c>
      <c r="J497" s="248" t="s">
        <v>341</v>
      </c>
      <c r="K497" s="252"/>
    </row>
    <row r="498" spans="6:11" x14ac:dyDescent="0.3">
      <c r="F498" s="337">
        <f>ROW()-ROW(APORTACIONESOCIOS[[#Headers],[SECUENCIA]])</f>
        <v>494</v>
      </c>
      <c r="G498" s="173">
        <v>45884</v>
      </c>
      <c r="H498" s="3">
        <v>10</v>
      </c>
      <c r="I498" s="262">
        <v>14</v>
      </c>
      <c r="J498" s="248" t="s">
        <v>21</v>
      </c>
      <c r="K498" s="252" t="s">
        <v>429</v>
      </c>
    </row>
    <row r="499" spans="6:11" x14ac:dyDescent="0.3">
      <c r="F499" s="337">
        <f>ROW()-ROW(APORTACIONESOCIOS[[#Headers],[SECUENCIA]])</f>
        <v>495</v>
      </c>
      <c r="G499" s="173">
        <v>45884</v>
      </c>
      <c r="H499" s="3">
        <v>10</v>
      </c>
      <c r="I499" s="262">
        <v>15</v>
      </c>
      <c r="J499" s="248" t="s">
        <v>22</v>
      </c>
      <c r="K499" s="252" t="s">
        <v>429</v>
      </c>
    </row>
    <row r="500" spans="6:11" x14ac:dyDescent="0.3">
      <c r="F500" s="337">
        <f>ROW()-ROW(APORTACIONESOCIOS[[#Headers],[SECUENCIA]])</f>
        <v>496</v>
      </c>
      <c r="G500" s="173">
        <v>45884</v>
      </c>
      <c r="H500" s="3">
        <v>10</v>
      </c>
      <c r="I500" s="262">
        <v>16</v>
      </c>
      <c r="J500" s="248" t="s">
        <v>23</v>
      </c>
      <c r="K500" s="252"/>
    </row>
    <row r="501" spans="6:11" x14ac:dyDescent="0.3">
      <c r="F501" s="337">
        <f>ROW()-ROW(APORTACIONESOCIOS[[#Headers],[SECUENCIA]])</f>
        <v>497</v>
      </c>
      <c r="G501" s="173">
        <v>45884</v>
      </c>
      <c r="H501" s="3">
        <v>10</v>
      </c>
      <c r="I501" s="262">
        <v>17</v>
      </c>
      <c r="J501" s="248" t="s">
        <v>339</v>
      </c>
      <c r="K501" s="252"/>
    </row>
    <row r="502" spans="6:11" x14ac:dyDescent="0.3">
      <c r="F502" s="338">
        <f>ROW()-ROW(APORTACIONESOCIOS[[#Headers],[SECUENCIA]])</f>
        <v>498</v>
      </c>
      <c r="G502" s="173">
        <v>45884</v>
      </c>
      <c r="H502" s="311">
        <v>10</v>
      </c>
      <c r="I502" s="263">
        <v>18</v>
      </c>
      <c r="J502" s="253" t="s">
        <v>340</v>
      </c>
      <c r="K502" s="254"/>
    </row>
    <row r="503" spans="6:11" x14ac:dyDescent="0.3">
      <c r="F503" s="339">
        <v>499</v>
      </c>
      <c r="G503" s="173">
        <v>45915</v>
      </c>
      <c r="H503" s="3">
        <v>10</v>
      </c>
      <c r="I503" s="262">
        <v>3</v>
      </c>
      <c r="J503" s="248" t="s">
        <v>13</v>
      </c>
      <c r="K503" s="252" t="s">
        <v>495</v>
      </c>
    </row>
    <row r="504" spans="6:11" x14ac:dyDescent="0.3">
      <c r="F504" s="339">
        <v>500</v>
      </c>
      <c r="G504" s="173">
        <v>45915</v>
      </c>
      <c r="H504" s="3">
        <v>10</v>
      </c>
      <c r="I504" s="262">
        <v>4</v>
      </c>
      <c r="J504" s="248" t="s">
        <v>12</v>
      </c>
      <c r="K504" s="252" t="s">
        <v>495</v>
      </c>
    </row>
    <row r="505" spans="6:11" x14ac:dyDescent="0.3">
      <c r="F505" s="339">
        <v>501</v>
      </c>
      <c r="G505" s="173">
        <v>45915</v>
      </c>
      <c r="H505" s="3">
        <v>10</v>
      </c>
      <c r="I505" s="262">
        <v>11</v>
      </c>
      <c r="J505" s="248" t="s">
        <v>19</v>
      </c>
      <c r="K505" s="252" t="s">
        <v>495</v>
      </c>
    </row>
    <row r="506" spans="6:11" x14ac:dyDescent="0.3">
      <c r="F506" s="339">
        <v>502</v>
      </c>
      <c r="G506" s="173">
        <v>45915</v>
      </c>
      <c r="H506" s="3">
        <v>10</v>
      </c>
      <c r="I506" s="262">
        <v>5</v>
      </c>
      <c r="J506" s="248" t="s">
        <v>14</v>
      </c>
      <c r="K506" s="252" t="s">
        <v>495</v>
      </c>
    </row>
    <row r="507" spans="6:11" x14ac:dyDescent="0.3">
      <c r="F507" s="339">
        <v>503</v>
      </c>
      <c r="G507" s="173">
        <v>45915</v>
      </c>
      <c r="H507" s="3">
        <v>10</v>
      </c>
      <c r="I507" s="262">
        <v>6</v>
      </c>
      <c r="J507" s="248" t="s">
        <v>24</v>
      </c>
      <c r="K507" s="252" t="s">
        <v>495</v>
      </c>
    </row>
    <row r="508" spans="6:11" x14ac:dyDescent="0.3">
      <c r="F508" s="339">
        <v>504</v>
      </c>
      <c r="G508" s="173">
        <v>45915</v>
      </c>
      <c r="H508" s="3">
        <v>10</v>
      </c>
      <c r="I508" s="262">
        <v>7</v>
      </c>
      <c r="J508" s="248" t="s">
        <v>408</v>
      </c>
      <c r="K508" s="252" t="s">
        <v>495</v>
      </c>
    </row>
    <row r="509" spans="6:11" x14ac:dyDescent="0.3">
      <c r="F509" s="339">
        <v>505</v>
      </c>
      <c r="G509" s="173">
        <v>45915</v>
      </c>
      <c r="H509" s="3">
        <v>10</v>
      </c>
      <c r="I509" s="262">
        <v>8</v>
      </c>
      <c r="J509" s="248" t="s">
        <v>409</v>
      </c>
      <c r="K509" s="252" t="s">
        <v>495</v>
      </c>
    </row>
    <row r="510" spans="6:11" x14ac:dyDescent="0.3">
      <c r="F510" s="339">
        <v>506</v>
      </c>
      <c r="G510" s="173">
        <v>45915</v>
      </c>
      <c r="H510" s="3">
        <v>10</v>
      </c>
      <c r="I510" s="262">
        <v>16</v>
      </c>
      <c r="J510" s="248" t="s">
        <v>23</v>
      </c>
      <c r="K510" s="252" t="s">
        <v>495</v>
      </c>
    </row>
    <row r="511" spans="6:11" x14ac:dyDescent="0.3">
      <c r="F511" s="339">
        <v>507</v>
      </c>
      <c r="G511" s="173">
        <v>45915</v>
      </c>
      <c r="H511" s="3">
        <v>0</v>
      </c>
      <c r="I511" s="262">
        <v>9</v>
      </c>
      <c r="J511" s="248" t="s">
        <v>17</v>
      </c>
      <c r="K511" s="252" t="s">
        <v>417</v>
      </c>
    </row>
    <row r="512" spans="6:11" x14ac:dyDescent="0.3">
      <c r="F512" s="339">
        <v>508</v>
      </c>
      <c r="G512" s="173">
        <v>45915</v>
      </c>
      <c r="H512" s="3">
        <v>0</v>
      </c>
      <c r="I512" s="262">
        <v>10</v>
      </c>
      <c r="J512" s="248" t="s">
        <v>18</v>
      </c>
      <c r="K512" s="252" t="s">
        <v>417</v>
      </c>
    </row>
    <row r="513" spans="6:11" x14ac:dyDescent="0.3">
      <c r="F513" s="339">
        <v>509</v>
      </c>
      <c r="G513" s="173">
        <v>45915</v>
      </c>
      <c r="H513" s="3">
        <v>10</v>
      </c>
      <c r="I513" s="262">
        <v>12</v>
      </c>
      <c r="J513" s="248" t="s">
        <v>20</v>
      </c>
      <c r="K513" s="252" t="s">
        <v>495</v>
      </c>
    </row>
    <row r="514" spans="6:11" x14ac:dyDescent="0.3">
      <c r="F514" s="339">
        <v>510</v>
      </c>
      <c r="G514" s="173">
        <v>45915</v>
      </c>
      <c r="H514" s="3">
        <v>10</v>
      </c>
      <c r="I514" s="262">
        <v>13</v>
      </c>
      <c r="J514" s="248" t="s">
        <v>341</v>
      </c>
      <c r="K514" s="252" t="s">
        <v>495</v>
      </c>
    </row>
    <row r="515" spans="6:11" x14ac:dyDescent="0.3">
      <c r="F515" s="339">
        <v>511</v>
      </c>
      <c r="G515" s="173">
        <v>45915</v>
      </c>
      <c r="H515" s="3">
        <v>10</v>
      </c>
      <c r="I515" s="262">
        <v>14</v>
      </c>
      <c r="J515" s="248" t="s">
        <v>21</v>
      </c>
      <c r="K515" s="252" t="s">
        <v>495</v>
      </c>
    </row>
    <row r="516" spans="6:11" x14ac:dyDescent="0.3">
      <c r="F516" s="339">
        <v>512</v>
      </c>
      <c r="G516" s="173">
        <v>45915</v>
      </c>
      <c r="H516" s="3">
        <v>10</v>
      </c>
      <c r="I516" s="262">
        <v>15</v>
      </c>
      <c r="J516" s="248" t="s">
        <v>22</v>
      </c>
      <c r="K516" s="252" t="s">
        <v>495</v>
      </c>
    </row>
    <row r="517" spans="6:11" x14ac:dyDescent="0.3">
      <c r="F517" s="339">
        <v>513</v>
      </c>
      <c r="G517" s="173">
        <v>45915</v>
      </c>
      <c r="H517" s="3">
        <v>10</v>
      </c>
      <c r="I517" s="262">
        <v>17</v>
      </c>
      <c r="J517" s="248" t="s">
        <v>339</v>
      </c>
      <c r="K517" s="252" t="s">
        <v>495</v>
      </c>
    </row>
    <row r="518" spans="6:11" x14ac:dyDescent="0.3">
      <c r="F518" s="339">
        <v>514</v>
      </c>
      <c r="G518" s="173">
        <v>45915</v>
      </c>
      <c r="H518" s="3">
        <v>10</v>
      </c>
      <c r="I518" s="262">
        <v>18</v>
      </c>
      <c r="J518" s="248" t="s">
        <v>340</v>
      </c>
      <c r="K518" s="252" t="s">
        <v>495</v>
      </c>
    </row>
    <row r="519" spans="6:11" x14ac:dyDescent="0.3">
      <c r="F519" s="339">
        <v>515</v>
      </c>
      <c r="G519" s="173">
        <v>45930</v>
      </c>
      <c r="H519" s="3">
        <v>10</v>
      </c>
      <c r="I519" s="262">
        <v>10</v>
      </c>
      <c r="J519" s="248" t="s">
        <v>18</v>
      </c>
      <c r="K519" s="252" t="s">
        <v>174</v>
      </c>
    </row>
    <row r="520" spans="6:11" x14ac:dyDescent="0.3">
      <c r="F520" s="339">
        <v>516</v>
      </c>
      <c r="G520" s="173">
        <v>45930</v>
      </c>
      <c r="H520" s="3">
        <v>10</v>
      </c>
      <c r="I520" s="262">
        <v>9</v>
      </c>
      <c r="J520" s="248" t="s">
        <v>17</v>
      </c>
      <c r="K520" s="252" t="s">
        <v>174</v>
      </c>
    </row>
    <row r="521" spans="6:11" x14ac:dyDescent="0.3">
      <c r="F521" s="339">
        <v>517</v>
      </c>
      <c r="G521" s="173">
        <v>45945</v>
      </c>
      <c r="H521" s="3">
        <v>10</v>
      </c>
      <c r="I521" s="262">
        <v>3</v>
      </c>
      <c r="J521" s="248" t="s">
        <v>13</v>
      </c>
      <c r="K521" s="252" t="s">
        <v>174</v>
      </c>
    </row>
    <row r="522" spans="6:11" x14ac:dyDescent="0.3">
      <c r="F522" s="339">
        <v>518</v>
      </c>
      <c r="G522" s="173">
        <v>45945</v>
      </c>
      <c r="H522" s="3">
        <v>10</v>
      </c>
      <c r="I522" s="262">
        <v>4</v>
      </c>
      <c r="J522" s="248" t="s">
        <v>12</v>
      </c>
      <c r="K522" s="252" t="s">
        <v>174</v>
      </c>
    </row>
    <row r="523" spans="6:11" x14ac:dyDescent="0.3">
      <c r="F523" s="339">
        <v>519</v>
      </c>
      <c r="G523" s="173">
        <v>45945</v>
      </c>
      <c r="H523" s="3">
        <v>10</v>
      </c>
      <c r="I523" s="262">
        <v>11</v>
      </c>
      <c r="J523" s="248" t="s">
        <v>19</v>
      </c>
      <c r="K523" s="252" t="s">
        <v>174</v>
      </c>
    </row>
    <row r="524" spans="6:11" x14ac:dyDescent="0.3">
      <c r="F524" s="339">
        <v>520</v>
      </c>
      <c r="G524" s="173">
        <v>45945</v>
      </c>
      <c r="H524" s="3">
        <v>10</v>
      </c>
      <c r="I524" s="262">
        <v>5</v>
      </c>
      <c r="J524" s="248" t="s">
        <v>14</v>
      </c>
      <c r="K524" s="252" t="s">
        <v>174</v>
      </c>
    </row>
    <row r="525" spans="6:11" x14ac:dyDescent="0.3">
      <c r="F525" s="339">
        <v>521</v>
      </c>
      <c r="G525" s="173">
        <v>45945</v>
      </c>
      <c r="H525" s="3">
        <v>10</v>
      </c>
      <c r="I525" s="262">
        <v>6</v>
      </c>
      <c r="J525" s="248" t="s">
        <v>24</v>
      </c>
      <c r="K525" s="252" t="s">
        <v>174</v>
      </c>
    </row>
    <row r="526" spans="6:11" x14ac:dyDescent="0.3">
      <c r="F526" s="339">
        <v>522</v>
      </c>
      <c r="G526" s="173">
        <v>45945</v>
      </c>
      <c r="H526" s="3">
        <v>10</v>
      </c>
      <c r="I526" s="262">
        <v>7</v>
      </c>
      <c r="J526" s="248" t="s">
        <v>408</v>
      </c>
      <c r="K526" s="252" t="s">
        <v>174</v>
      </c>
    </row>
    <row r="527" spans="6:11" x14ac:dyDescent="0.3">
      <c r="F527" s="339">
        <v>523</v>
      </c>
      <c r="G527" s="173">
        <v>45945</v>
      </c>
      <c r="H527" s="3">
        <v>10</v>
      </c>
      <c r="I527" s="262">
        <v>8</v>
      </c>
      <c r="J527" s="248" t="s">
        <v>409</v>
      </c>
      <c r="K527" s="252" t="s">
        <v>174</v>
      </c>
    </row>
    <row r="528" spans="6:11" x14ac:dyDescent="0.3">
      <c r="F528" s="339">
        <v>524</v>
      </c>
      <c r="G528" s="173">
        <v>45945</v>
      </c>
      <c r="H528" s="3">
        <v>10</v>
      </c>
      <c r="I528" s="262">
        <v>16</v>
      </c>
      <c r="J528" s="248" t="s">
        <v>512</v>
      </c>
      <c r="K528" s="252" t="s">
        <v>174</v>
      </c>
    </row>
    <row r="529" spans="6:11" x14ac:dyDescent="0.3">
      <c r="F529" s="339">
        <v>525</v>
      </c>
      <c r="G529" s="173">
        <v>45945</v>
      </c>
      <c r="H529" s="3">
        <v>10</v>
      </c>
      <c r="I529" s="262">
        <v>12</v>
      </c>
      <c r="J529" s="248" t="s">
        <v>20</v>
      </c>
      <c r="K529" s="252" t="s">
        <v>174</v>
      </c>
    </row>
    <row r="530" spans="6:11" x14ac:dyDescent="0.3">
      <c r="F530" s="339">
        <v>526</v>
      </c>
      <c r="G530" s="173">
        <v>45945</v>
      </c>
      <c r="H530" s="3">
        <v>10</v>
      </c>
      <c r="I530" s="262">
        <v>13</v>
      </c>
      <c r="J530" s="248" t="s">
        <v>341</v>
      </c>
      <c r="K530" s="252" t="s">
        <v>174</v>
      </c>
    </row>
    <row r="531" spans="6:11" x14ac:dyDescent="0.3">
      <c r="F531" s="339">
        <v>527</v>
      </c>
      <c r="G531" s="173">
        <v>45945</v>
      </c>
      <c r="H531" s="3">
        <v>10</v>
      </c>
      <c r="I531" s="262">
        <v>14</v>
      </c>
      <c r="J531" s="248" t="s">
        <v>21</v>
      </c>
      <c r="K531" s="252" t="s">
        <v>174</v>
      </c>
    </row>
    <row r="532" spans="6:11" x14ac:dyDescent="0.3">
      <c r="F532" s="339">
        <v>528</v>
      </c>
      <c r="G532" s="173">
        <v>45945</v>
      </c>
      <c r="H532" s="3">
        <v>10</v>
      </c>
      <c r="I532" s="262">
        <v>15</v>
      </c>
      <c r="J532" s="248" t="s">
        <v>22</v>
      </c>
      <c r="K532" s="252" t="s">
        <v>174</v>
      </c>
    </row>
    <row r="533" spans="6:11" x14ac:dyDescent="0.3">
      <c r="F533" s="339">
        <v>529</v>
      </c>
      <c r="G533" s="173">
        <v>45945</v>
      </c>
      <c r="H533" s="3">
        <v>10</v>
      </c>
      <c r="I533" s="262">
        <v>17</v>
      </c>
      <c r="J533" s="248" t="s">
        <v>339</v>
      </c>
      <c r="K533" s="252"/>
    </row>
    <row r="534" spans="6:11" x14ac:dyDescent="0.3">
      <c r="F534" s="339">
        <v>530</v>
      </c>
      <c r="G534" s="173">
        <v>45945</v>
      </c>
      <c r="H534" s="3">
        <v>10</v>
      </c>
      <c r="I534" s="262">
        <v>18</v>
      </c>
      <c r="J534" s="248" t="s">
        <v>340</v>
      </c>
      <c r="K534" s="252" t="s">
        <v>174</v>
      </c>
    </row>
    <row r="535" spans="6:11" x14ac:dyDescent="0.3">
      <c r="F535" s="339">
        <v>531</v>
      </c>
      <c r="G535" s="173">
        <v>45945</v>
      </c>
      <c r="H535" s="3">
        <v>10</v>
      </c>
      <c r="I535" s="262">
        <v>9</v>
      </c>
      <c r="J535" s="248" t="s">
        <v>17</v>
      </c>
      <c r="K535" s="252" t="s">
        <v>429</v>
      </c>
    </row>
    <row r="536" spans="6:11" x14ac:dyDescent="0.3">
      <c r="F536" s="339">
        <v>532</v>
      </c>
      <c r="G536" s="173">
        <v>45945</v>
      </c>
      <c r="H536" s="3">
        <v>10</v>
      </c>
      <c r="I536" s="262">
        <v>10</v>
      </c>
      <c r="J536" s="248" t="s">
        <v>18</v>
      </c>
      <c r="K536" s="252" t="s">
        <v>429</v>
      </c>
    </row>
    <row r="537" spans="6:11" x14ac:dyDescent="0.3">
      <c r="F537" s="339">
        <v>533</v>
      </c>
      <c r="G537" s="173">
        <v>45976</v>
      </c>
      <c r="H537" s="3">
        <v>10</v>
      </c>
      <c r="I537" s="262">
        <v>4</v>
      </c>
      <c r="J537" s="248" t="s">
        <v>12</v>
      </c>
      <c r="K537" s="252" t="s">
        <v>174</v>
      </c>
    </row>
    <row r="538" spans="6:11" x14ac:dyDescent="0.3">
      <c r="F538" s="339">
        <v>534</v>
      </c>
      <c r="G538" s="173">
        <v>45976</v>
      </c>
      <c r="H538" s="3">
        <v>10</v>
      </c>
      <c r="I538" s="262">
        <v>5</v>
      </c>
      <c r="J538" s="248" t="s">
        <v>14</v>
      </c>
      <c r="K538" s="252" t="s">
        <v>174</v>
      </c>
    </row>
    <row r="539" spans="6:11" x14ac:dyDescent="0.3">
      <c r="F539" s="339">
        <v>535</v>
      </c>
      <c r="G539" s="173">
        <v>45976</v>
      </c>
      <c r="H539" s="3">
        <v>10</v>
      </c>
      <c r="I539" s="262">
        <v>6</v>
      </c>
      <c r="J539" s="248" t="s">
        <v>24</v>
      </c>
      <c r="K539" s="252" t="s">
        <v>174</v>
      </c>
    </row>
    <row r="540" spans="6:11" x14ac:dyDescent="0.3">
      <c r="F540" s="339">
        <v>536</v>
      </c>
      <c r="G540" s="173">
        <v>45976</v>
      </c>
      <c r="H540" s="3">
        <v>10</v>
      </c>
      <c r="I540" s="262">
        <v>3</v>
      </c>
      <c r="J540" s="248" t="s">
        <v>13</v>
      </c>
      <c r="K540" s="252" t="s">
        <v>174</v>
      </c>
    </row>
    <row r="541" spans="6:11" x14ac:dyDescent="0.3">
      <c r="F541" s="339">
        <v>537</v>
      </c>
      <c r="G541" s="173">
        <v>45976</v>
      </c>
      <c r="H541" s="3">
        <v>10</v>
      </c>
      <c r="I541" s="262">
        <v>11</v>
      </c>
      <c r="J541" s="248" t="s">
        <v>19</v>
      </c>
      <c r="K541" s="252" t="s">
        <v>174</v>
      </c>
    </row>
    <row r="542" spans="6:11" x14ac:dyDescent="0.3">
      <c r="F542" s="339">
        <v>538</v>
      </c>
      <c r="G542" s="173">
        <v>45976</v>
      </c>
      <c r="H542" s="3">
        <v>10</v>
      </c>
      <c r="I542" s="262">
        <v>7</v>
      </c>
      <c r="J542" s="248" t="s">
        <v>408</v>
      </c>
      <c r="K542" s="252" t="s">
        <v>174</v>
      </c>
    </row>
    <row r="543" spans="6:11" x14ac:dyDescent="0.3">
      <c r="F543" s="339">
        <v>539</v>
      </c>
      <c r="G543" s="173">
        <v>45976</v>
      </c>
      <c r="H543" s="3">
        <v>10</v>
      </c>
      <c r="I543" s="262">
        <v>8</v>
      </c>
      <c r="J543" s="248" t="s">
        <v>409</v>
      </c>
      <c r="K543" s="252" t="s">
        <v>174</v>
      </c>
    </row>
    <row r="544" spans="6:11" x14ac:dyDescent="0.3">
      <c r="F544" s="339">
        <v>540</v>
      </c>
      <c r="G544" s="173">
        <v>45976</v>
      </c>
      <c r="H544" s="3">
        <v>10</v>
      </c>
      <c r="I544" s="262">
        <v>16</v>
      </c>
      <c r="J544" s="248" t="s">
        <v>23</v>
      </c>
      <c r="K544" s="252" t="s">
        <v>174</v>
      </c>
    </row>
    <row r="545" spans="6:11" x14ac:dyDescent="0.3">
      <c r="F545" s="339">
        <v>541</v>
      </c>
      <c r="G545" s="173">
        <v>45976</v>
      </c>
      <c r="H545" s="3">
        <v>10</v>
      </c>
      <c r="I545" s="262">
        <v>12</v>
      </c>
      <c r="J545" s="248" t="s">
        <v>20</v>
      </c>
      <c r="K545" s="252" t="s">
        <v>174</v>
      </c>
    </row>
    <row r="546" spans="6:11" x14ac:dyDescent="0.3">
      <c r="F546" s="339">
        <v>542</v>
      </c>
      <c r="G546" s="173">
        <v>45976</v>
      </c>
      <c r="H546" s="3">
        <v>10</v>
      </c>
      <c r="I546" s="262">
        <v>13</v>
      </c>
      <c r="J546" s="248" t="s">
        <v>341</v>
      </c>
      <c r="K546" s="252" t="s">
        <v>174</v>
      </c>
    </row>
    <row r="547" spans="6:11" x14ac:dyDescent="0.3">
      <c r="F547" s="339">
        <v>543</v>
      </c>
      <c r="G547" s="173">
        <v>45976</v>
      </c>
      <c r="H547" s="3">
        <v>10</v>
      </c>
      <c r="I547" s="262">
        <v>14</v>
      </c>
      <c r="J547" s="248" t="s">
        <v>21</v>
      </c>
      <c r="K547" s="252" t="s">
        <v>174</v>
      </c>
    </row>
    <row r="548" spans="6:11" x14ac:dyDescent="0.3">
      <c r="F548" s="339">
        <v>544</v>
      </c>
      <c r="G548" s="173">
        <v>45976</v>
      </c>
      <c r="H548" s="3">
        <v>10</v>
      </c>
      <c r="I548" s="262">
        <v>15</v>
      </c>
      <c r="J548" s="248" t="s">
        <v>22</v>
      </c>
      <c r="K548" s="252" t="s">
        <v>174</v>
      </c>
    </row>
    <row r="549" spans="6:11" x14ac:dyDescent="0.3">
      <c r="F549" s="339">
        <v>545</v>
      </c>
      <c r="G549" s="173">
        <v>45976</v>
      </c>
      <c r="H549" s="3">
        <v>10</v>
      </c>
      <c r="I549" s="262">
        <v>17</v>
      </c>
      <c r="J549" s="248" t="s">
        <v>339</v>
      </c>
      <c r="K549" s="252" t="s">
        <v>174</v>
      </c>
    </row>
    <row r="550" spans="6:11" x14ac:dyDescent="0.3">
      <c r="F550" s="339">
        <v>546</v>
      </c>
      <c r="G550" s="173">
        <v>45976</v>
      </c>
      <c r="H550" s="3">
        <v>10</v>
      </c>
      <c r="I550" s="262">
        <v>18</v>
      </c>
      <c r="J550" s="248" t="s">
        <v>340</v>
      </c>
      <c r="K550" s="252" t="s">
        <v>174</v>
      </c>
    </row>
    <row r="551" spans="6:11" x14ac:dyDescent="0.3">
      <c r="F551" s="339">
        <v>547</v>
      </c>
      <c r="G551" s="173">
        <v>45978</v>
      </c>
      <c r="H551" s="3">
        <v>10</v>
      </c>
      <c r="I551" s="262">
        <v>9</v>
      </c>
      <c r="J551" s="248" t="s">
        <v>17</v>
      </c>
      <c r="K551" s="252" t="s">
        <v>174</v>
      </c>
    </row>
    <row r="552" spans="6:11" x14ac:dyDescent="0.3">
      <c r="F552" s="339">
        <v>548</v>
      </c>
      <c r="G552" s="173">
        <v>45978</v>
      </c>
      <c r="H552" s="3">
        <v>10</v>
      </c>
      <c r="I552" s="262">
        <v>10</v>
      </c>
      <c r="J552" s="248" t="s">
        <v>18</v>
      </c>
      <c r="K552" s="252" t="s">
        <v>174</v>
      </c>
    </row>
    <row r="553" spans="6:11" x14ac:dyDescent="0.3">
      <c r="F553" s="339">
        <v>549</v>
      </c>
      <c r="G553" s="173">
        <v>46008</v>
      </c>
      <c r="H553" s="3">
        <v>10</v>
      </c>
      <c r="I553" s="262">
        <v>3</v>
      </c>
      <c r="J553" s="248" t="s">
        <v>13</v>
      </c>
      <c r="K553" s="252" t="s">
        <v>174</v>
      </c>
    </row>
    <row r="554" spans="6:11" x14ac:dyDescent="0.3">
      <c r="F554" s="339">
        <v>550</v>
      </c>
      <c r="G554" s="173">
        <v>46008</v>
      </c>
      <c r="H554" s="3">
        <v>10</v>
      </c>
      <c r="I554" s="262">
        <v>11</v>
      </c>
      <c r="J554" s="248" t="s">
        <v>19</v>
      </c>
      <c r="K554" s="252" t="s">
        <v>174</v>
      </c>
    </row>
    <row r="555" spans="6:11" x14ac:dyDescent="0.3">
      <c r="F555" s="339">
        <v>551</v>
      </c>
      <c r="G555" s="173">
        <v>46008</v>
      </c>
      <c r="H555" s="3">
        <v>10</v>
      </c>
      <c r="I555" s="262">
        <v>4</v>
      </c>
      <c r="J555" s="248" t="s">
        <v>12</v>
      </c>
      <c r="K555" s="252" t="s">
        <v>174</v>
      </c>
    </row>
    <row r="556" spans="6:11" x14ac:dyDescent="0.3">
      <c r="F556" s="339">
        <v>552</v>
      </c>
      <c r="G556" s="173">
        <v>46008</v>
      </c>
      <c r="H556" s="3">
        <v>10</v>
      </c>
      <c r="I556" s="262">
        <v>5</v>
      </c>
      <c r="J556" s="248" t="s">
        <v>14</v>
      </c>
      <c r="K556" s="252" t="s">
        <v>174</v>
      </c>
    </row>
    <row r="557" spans="6:11" x14ac:dyDescent="0.3">
      <c r="F557" s="339">
        <v>553</v>
      </c>
      <c r="G557" s="173">
        <v>46008</v>
      </c>
      <c r="H557" s="3">
        <v>10</v>
      </c>
      <c r="I557" s="262">
        <v>6</v>
      </c>
      <c r="J557" s="248" t="s">
        <v>24</v>
      </c>
      <c r="K557" s="252" t="s">
        <v>174</v>
      </c>
    </row>
    <row r="558" spans="6:11" x14ac:dyDescent="0.3">
      <c r="F558" s="339">
        <v>554</v>
      </c>
      <c r="G558" s="173">
        <v>46008</v>
      </c>
      <c r="H558" s="3">
        <v>10</v>
      </c>
      <c r="I558" s="262">
        <v>7</v>
      </c>
      <c r="J558" s="248" t="s">
        <v>408</v>
      </c>
      <c r="K558" s="252" t="s">
        <v>174</v>
      </c>
    </row>
    <row r="559" spans="6:11" x14ac:dyDescent="0.3">
      <c r="F559" s="339">
        <v>555</v>
      </c>
      <c r="G559" s="173">
        <v>46008</v>
      </c>
      <c r="H559" s="3">
        <v>10</v>
      </c>
      <c r="I559" s="262">
        <v>8</v>
      </c>
      <c r="J559" s="248" t="s">
        <v>409</v>
      </c>
      <c r="K559" s="252" t="s">
        <v>174</v>
      </c>
    </row>
    <row r="560" spans="6:11" x14ac:dyDescent="0.3">
      <c r="F560" s="339">
        <v>556</v>
      </c>
      <c r="G560" s="173">
        <v>46008</v>
      </c>
      <c r="H560" s="3">
        <v>10</v>
      </c>
      <c r="I560" s="262">
        <v>16</v>
      </c>
      <c r="J560" s="248" t="s">
        <v>23</v>
      </c>
      <c r="K560" s="252" t="s">
        <v>174</v>
      </c>
    </row>
    <row r="561" spans="6:11" x14ac:dyDescent="0.3">
      <c r="F561" s="339">
        <v>557</v>
      </c>
      <c r="G561" s="173">
        <v>46008</v>
      </c>
      <c r="H561" s="3">
        <v>10</v>
      </c>
      <c r="I561" s="262">
        <v>9</v>
      </c>
      <c r="J561" s="248" t="s">
        <v>17</v>
      </c>
      <c r="K561" s="252" t="s">
        <v>174</v>
      </c>
    </row>
    <row r="562" spans="6:11" x14ac:dyDescent="0.3">
      <c r="F562" s="339">
        <v>558</v>
      </c>
      <c r="G562" s="173">
        <v>46008</v>
      </c>
      <c r="H562" s="3">
        <v>10</v>
      </c>
      <c r="I562" s="262">
        <v>10</v>
      </c>
      <c r="J562" s="248" t="s">
        <v>18</v>
      </c>
      <c r="K562" s="252" t="s">
        <v>174</v>
      </c>
    </row>
    <row r="563" spans="6:11" x14ac:dyDescent="0.3">
      <c r="F563" s="339">
        <v>559</v>
      </c>
      <c r="G563" s="173">
        <v>46008</v>
      </c>
      <c r="H563" s="3">
        <v>10</v>
      </c>
      <c r="I563" s="262">
        <v>12</v>
      </c>
      <c r="J563" s="248" t="s">
        <v>20</v>
      </c>
      <c r="K563" s="252" t="s">
        <v>174</v>
      </c>
    </row>
    <row r="564" spans="6:11" x14ac:dyDescent="0.3">
      <c r="F564" s="339">
        <v>560</v>
      </c>
      <c r="G564" s="173">
        <v>46008</v>
      </c>
      <c r="H564" s="3">
        <v>10</v>
      </c>
      <c r="I564" s="262">
        <v>13</v>
      </c>
      <c r="J564" s="248" t="s">
        <v>341</v>
      </c>
      <c r="K564" s="252" t="s">
        <v>174</v>
      </c>
    </row>
    <row r="565" spans="6:11" x14ac:dyDescent="0.3">
      <c r="F565" s="339">
        <v>561</v>
      </c>
      <c r="G565" s="173">
        <v>46008</v>
      </c>
      <c r="H565" s="3">
        <v>10</v>
      </c>
      <c r="I565" s="262">
        <v>14</v>
      </c>
      <c r="J565" s="248" t="s">
        <v>21</v>
      </c>
      <c r="K565" s="252" t="s">
        <v>174</v>
      </c>
    </row>
    <row r="566" spans="6:11" x14ac:dyDescent="0.3">
      <c r="F566" s="339">
        <v>562</v>
      </c>
      <c r="G566" s="173">
        <v>46008</v>
      </c>
      <c r="H566" s="3">
        <v>10</v>
      </c>
      <c r="I566" s="262">
        <v>15</v>
      </c>
      <c r="J566" s="248" t="s">
        <v>22</v>
      </c>
      <c r="K566" s="252" t="s">
        <v>174</v>
      </c>
    </row>
    <row r="567" spans="6:11" x14ac:dyDescent="0.3">
      <c r="F567" s="339">
        <v>563</v>
      </c>
      <c r="G567" s="173">
        <v>46008</v>
      </c>
      <c r="H567" s="3">
        <v>10</v>
      </c>
      <c r="I567" s="262">
        <v>17</v>
      </c>
      <c r="J567" s="248" t="s">
        <v>339</v>
      </c>
      <c r="K567" s="252" t="s">
        <v>174</v>
      </c>
    </row>
    <row r="568" spans="6:11" x14ac:dyDescent="0.3">
      <c r="F568" s="339">
        <v>564</v>
      </c>
      <c r="G568" s="173">
        <v>46008</v>
      </c>
      <c r="H568" s="3">
        <v>10</v>
      </c>
      <c r="I568" s="262">
        <v>18</v>
      </c>
      <c r="J568" s="248" t="s">
        <v>340</v>
      </c>
      <c r="K568" s="252" t="s">
        <v>174</v>
      </c>
    </row>
  </sheetData>
  <sheetProtection algorithmName="SHA-512" hashValue="YzbwjwZZiPDd8rDJaSkDQYUivMFnAWGht8r1Bc/qRVxdaRRiOOERg65cuHUu0pEpR00ETZftbLdwwrgoMh8UhA==" saltValue="YCz6KPcEEiOjH0ZvvatLZQ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6" t="s">
        <v>38</v>
      </c>
      <c r="C2" s="377"/>
      <c r="D2" s="377"/>
      <c r="E2" s="377"/>
      <c r="F2" s="377"/>
      <c r="G2" s="377"/>
      <c r="H2" s="378"/>
      <c r="I2" s="278"/>
      <c r="J2" s="379" t="s">
        <v>39</v>
      </c>
      <c r="K2" s="380"/>
      <c r="L2" s="380"/>
      <c r="M2" s="380"/>
      <c r="N2" s="380"/>
      <c r="O2" s="380"/>
      <c r="P2" s="380"/>
      <c r="Q2" s="381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77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80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4"/>
      <c r="O4" s="165"/>
      <c r="P4" s="165"/>
      <c r="Q4" s="166"/>
    </row>
    <row r="5" spans="2:19 16380:16380" x14ac:dyDescent="0.3">
      <c r="B5" s="279"/>
      <c r="C5" s="280"/>
      <c r="D5" s="280"/>
      <c r="E5" s="280"/>
      <c r="F5" s="280"/>
      <c r="G5" s="280"/>
      <c r="H5" s="281"/>
      <c r="J5" s="279"/>
      <c r="K5" s="280"/>
      <c r="L5" s="280"/>
      <c r="M5" s="280"/>
      <c r="N5" s="280"/>
      <c r="O5" s="280"/>
      <c r="P5" s="280"/>
      <c r="Q5" s="281"/>
    </row>
    <row r="6" spans="2:19 16380:16380" x14ac:dyDescent="0.3">
      <c r="B6" s="279"/>
      <c r="C6" s="282" t="s">
        <v>33</v>
      </c>
      <c r="D6" s="282"/>
      <c r="E6" s="282" t="s">
        <v>50</v>
      </c>
      <c r="F6" s="280"/>
      <c r="G6" s="280"/>
      <c r="H6" s="281"/>
      <c r="J6" s="279"/>
      <c r="K6" s="282" t="s">
        <v>33</v>
      </c>
      <c r="L6" s="282"/>
      <c r="M6" s="283" t="s">
        <v>50</v>
      </c>
      <c r="N6" s="280"/>
      <c r="O6" s="282" t="s">
        <v>250</v>
      </c>
      <c r="P6" s="280"/>
      <c r="Q6" s="281"/>
    </row>
    <row r="7" spans="2:19 16380:16380" ht="15" thickBot="1" x14ac:dyDescent="0.35">
      <c r="B7" s="279"/>
      <c r="C7" s="282"/>
      <c r="D7" s="280"/>
      <c r="E7" s="282"/>
      <c r="F7" s="280"/>
      <c r="H7" s="281"/>
      <c r="J7" s="279"/>
      <c r="K7" s="280"/>
      <c r="L7" s="280"/>
      <c r="M7" s="280"/>
      <c r="N7" s="280"/>
      <c r="O7" s="280"/>
      <c r="P7" s="280"/>
      <c r="Q7" s="281"/>
    </row>
    <row r="8" spans="2:19 16380:16380" ht="15" thickBot="1" x14ac:dyDescent="0.35">
      <c r="B8" s="279"/>
      <c r="C8" s="266" t="str">
        <f>_xlfn.IFNA(IF(ISNUMBER(SEARCH("AYUDA",E4)),2,_xlfn.XLOOKUP(E8,LINEAMIENTOS!$B$3:$B$20,LINEAMIENTOS!$A$3:$A$20)),"")</f>
        <v/>
      </c>
      <c r="D8" s="280"/>
      <c r="E8" s="14"/>
      <c r="F8" s="280"/>
      <c r="G8" s="280"/>
      <c r="H8" s="281"/>
      <c r="J8" s="279"/>
      <c r="K8" s="266" t="str">
        <f>_xlfn.IFNA(IF(ISNUMBER(SEARCH("INGRESO",M4)),1,_xlfn.XLOOKUP(M8,LINEAMIENTOS!$B$3:$B$20,LINEAMIENTOS!$A$3:$A$20)),"")</f>
        <v/>
      </c>
      <c r="L8" s="280"/>
      <c r="M8" s="14"/>
      <c r="N8" s="280"/>
      <c r="O8" s="188"/>
      <c r="P8" s="280"/>
      <c r="Q8" s="281"/>
    </row>
    <row r="9" spans="2:19 16380:16380" x14ac:dyDescent="0.3">
      <c r="B9" s="279"/>
      <c r="C9" s="284"/>
      <c r="D9" s="280"/>
      <c r="E9" s="280"/>
      <c r="F9" s="280"/>
      <c r="G9" s="280"/>
      <c r="H9" s="281"/>
      <c r="J9" s="279"/>
      <c r="K9" s="284"/>
      <c r="L9" s="280"/>
      <c r="M9" s="280"/>
      <c r="N9" s="280"/>
      <c r="O9" s="280"/>
      <c r="P9" s="280"/>
      <c r="Q9" s="281"/>
    </row>
    <row r="10" spans="2:19 16380:16380" x14ac:dyDescent="0.3">
      <c r="B10" s="279"/>
      <c r="C10" s="285" t="s">
        <v>69</v>
      </c>
      <c r="D10" s="280"/>
      <c r="E10" s="285" t="s">
        <v>30</v>
      </c>
      <c r="F10" s="280"/>
      <c r="G10" s="280"/>
      <c r="H10" s="281"/>
      <c r="J10" s="279"/>
      <c r="K10" s="282" t="s">
        <v>28</v>
      </c>
      <c r="L10" s="280"/>
      <c r="M10" s="282" t="s">
        <v>35</v>
      </c>
      <c r="N10" s="280"/>
      <c r="O10" s="282" t="s">
        <v>41</v>
      </c>
      <c r="P10" s="282"/>
      <c r="Q10" s="281"/>
    </row>
    <row r="11" spans="2:19 16380:16380" ht="15" thickBot="1" x14ac:dyDescent="0.35">
      <c r="B11" s="279"/>
      <c r="C11" s="286" t="str">
        <f>IFERROR(C15*C16,"")</f>
        <v/>
      </c>
      <c r="D11" s="280"/>
      <c r="E11" s="285"/>
      <c r="F11" s="280"/>
      <c r="G11" s="280"/>
      <c r="H11" s="281"/>
      <c r="J11" s="279"/>
      <c r="K11" s="280"/>
      <c r="L11" s="280"/>
      <c r="M11" s="280"/>
      <c r="N11" s="280"/>
      <c r="O11" s="280"/>
      <c r="P11" s="280"/>
      <c r="Q11" s="281"/>
    </row>
    <row r="12" spans="2:19 16380:16380" ht="15" thickBot="1" x14ac:dyDescent="0.35">
      <c r="B12" s="279"/>
      <c r="C12" s="31"/>
      <c r="D12" s="280"/>
      <c r="E12" s="15">
        <f ca="1">+TODAY()</f>
        <v>46033</v>
      </c>
      <c r="F12" s="280"/>
      <c r="G12" s="280"/>
      <c r="H12" s="281"/>
      <c r="J12" s="279"/>
      <c r="K12" s="30"/>
      <c r="L12" s="280"/>
      <c r="M12" s="15">
        <f ca="1">+TODAY()</f>
        <v>46033</v>
      </c>
      <c r="N12" s="280"/>
      <c r="O12" s="28"/>
      <c r="P12" s="280"/>
      <c r="Q12" s="281"/>
    </row>
    <row r="13" spans="2:19 16380:16380" x14ac:dyDescent="0.3">
      <c r="B13" s="279"/>
      <c r="C13" s="287" t="str">
        <f>IFERROR(C12/C16,"")</f>
        <v/>
      </c>
      <c r="D13" s="280"/>
      <c r="E13" s="288"/>
      <c r="F13" s="280"/>
      <c r="G13" s="280"/>
      <c r="H13" s="281"/>
      <c r="J13" s="279"/>
      <c r="K13" s="280"/>
      <c r="L13" s="280"/>
      <c r="M13" s="288"/>
      <c r="N13" s="280"/>
      <c r="O13" s="280"/>
      <c r="P13" s="280"/>
      <c r="Q13" s="281"/>
      <c r="S13" s="289"/>
    </row>
    <row r="14" spans="2:19 16380:16380" x14ac:dyDescent="0.3">
      <c r="B14" s="279"/>
      <c r="C14" s="282" t="s">
        <v>55</v>
      </c>
      <c r="D14" s="280"/>
      <c r="E14" s="282" t="s">
        <v>32</v>
      </c>
      <c r="F14" s="280"/>
      <c r="G14" s="280"/>
      <c r="H14" s="281"/>
      <c r="J14" s="279"/>
      <c r="K14" s="282" t="s">
        <v>29</v>
      </c>
      <c r="L14" s="280"/>
      <c r="M14" s="282" t="s">
        <v>36</v>
      </c>
      <c r="N14" s="280"/>
      <c r="O14" s="282" t="s">
        <v>40</v>
      </c>
      <c r="P14" s="282"/>
      <c r="Q14" s="281"/>
    </row>
    <row r="15" spans="2:19 16380:16380" ht="15" thickBot="1" x14ac:dyDescent="0.35">
      <c r="B15" s="279"/>
      <c r="C15" s="287" t="str">
        <f>IFERROR(C13+E17,"")</f>
        <v/>
      </c>
      <c r="D15" s="280"/>
      <c r="E15" s="282"/>
      <c r="F15" s="280"/>
      <c r="G15" s="280"/>
      <c r="H15" s="281"/>
      <c r="J15" s="279"/>
      <c r="K15" s="282"/>
      <c r="L15" s="280"/>
      <c r="M15" s="282"/>
      <c r="N15" s="280"/>
      <c r="O15" s="280"/>
      <c r="P15" s="280"/>
      <c r="Q15" s="281"/>
    </row>
    <row r="16" spans="2:19 16380:16380" ht="15" thickBot="1" x14ac:dyDescent="0.35">
      <c r="B16" s="279"/>
      <c r="C16" s="32"/>
      <c r="D16" s="280"/>
      <c r="E16" s="168"/>
      <c r="F16" s="280"/>
      <c r="G16" s="280"/>
      <c r="H16" s="281"/>
      <c r="J16" s="279"/>
      <c r="K16" s="30"/>
      <c r="L16" s="280"/>
      <c r="M16" s="15">
        <f ca="1">+TODAY()</f>
        <v>46033</v>
      </c>
      <c r="N16" s="280"/>
      <c r="O16" s="29"/>
      <c r="P16" s="280"/>
      <c r="Q16" s="281"/>
    </row>
    <row r="17" spans="2:17" x14ac:dyDescent="0.3">
      <c r="B17" s="279"/>
      <c r="C17" s="290"/>
      <c r="D17" s="280"/>
      <c r="E17" s="287" t="str">
        <f>IF(C12="","",C12*E16)</f>
        <v/>
      </c>
      <c r="F17" s="280"/>
      <c r="G17" s="280"/>
      <c r="H17" s="281"/>
      <c r="J17" s="279"/>
      <c r="K17" s="280"/>
      <c r="L17" s="280"/>
      <c r="M17" s="288"/>
      <c r="N17" s="280"/>
      <c r="O17" s="280"/>
      <c r="P17" s="280"/>
      <c r="Q17" s="281"/>
    </row>
    <row r="18" spans="2:17" x14ac:dyDescent="0.3">
      <c r="B18" s="279"/>
      <c r="C18" s="282" t="s">
        <v>37</v>
      </c>
      <c r="D18" s="280"/>
      <c r="E18" s="280" t="str">
        <f>IF($E$13&lt;&gt;"","LETRA NUMERO: "&amp;MAX(0,MIN(DATEDIF($E$13,$E$12,"m"), $C$16)),"")</f>
        <v/>
      </c>
      <c r="F18" s="280"/>
      <c r="G18" s="280"/>
      <c r="H18" s="281"/>
      <c r="I18" s="291"/>
      <c r="J18" s="279"/>
      <c r="K18" s="282" t="s">
        <v>37</v>
      </c>
      <c r="L18" s="280"/>
      <c r="M18" s="280"/>
      <c r="N18" s="280"/>
      <c r="O18" s="280"/>
      <c r="P18" s="280"/>
      <c r="Q18" s="281"/>
    </row>
    <row r="19" spans="2:17" ht="15" thickBot="1" x14ac:dyDescent="0.35">
      <c r="B19" s="279"/>
      <c r="C19" s="280"/>
      <c r="D19" s="280"/>
      <c r="E19" s="280" t="str">
        <f>IF($E$13&lt;&gt;"","LETRAS FALTANTES: "&amp;$C$16-MAX(0,MIN(DATEDIF($E$13,$E$12,"m"), $C$16)),"")</f>
        <v/>
      </c>
      <c r="F19" s="280"/>
      <c r="G19" s="280"/>
      <c r="H19" s="281"/>
      <c r="I19" s="291"/>
      <c r="J19" s="279"/>
      <c r="K19" s="280"/>
      <c r="L19" s="280"/>
      <c r="M19" s="280"/>
      <c r="N19" s="280"/>
      <c r="O19" s="280"/>
      <c r="P19" s="280"/>
      <c r="Q19" s="281"/>
    </row>
    <row r="20" spans="2:17" x14ac:dyDescent="0.3">
      <c r="B20" s="279"/>
      <c r="C20" s="382"/>
      <c r="D20" s="383"/>
      <c r="E20" s="384"/>
      <c r="F20" s="279"/>
      <c r="G20" s="280"/>
      <c r="H20" s="281"/>
      <c r="J20" s="279"/>
      <c r="K20" s="388"/>
      <c r="L20" s="389"/>
      <c r="M20" s="389"/>
      <c r="N20" s="389"/>
      <c r="O20" s="390"/>
      <c r="P20" s="279"/>
      <c r="Q20" s="281"/>
    </row>
    <row r="21" spans="2:17" ht="15" thickBot="1" x14ac:dyDescent="0.35">
      <c r="B21" s="279"/>
      <c r="C21" s="385"/>
      <c r="D21" s="386"/>
      <c r="E21" s="387"/>
      <c r="F21" s="279"/>
      <c r="G21" s="280"/>
      <c r="H21" s="281"/>
      <c r="J21" s="279"/>
      <c r="K21" s="391"/>
      <c r="L21" s="392"/>
      <c r="M21" s="392"/>
      <c r="N21" s="392"/>
      <c r="O21" s="393"/>
      <c r="P21" s="279"/>
      <c r="Q21" s="281"/>
    </row>
    <row r="22" spans="2:17" ht="15" thickBot="1" x14ac:dyDescent="0.35">
      <c r="B22" s="292"/>
      <c r="C22" s="293"/>
      <c r="D22" s="293"/>
      <c r="E22" s="293"/>
      <c r="F22" s="293"/>
      <c r="G22" s="293"/>
      <c r="H22" s="294"/>
      <c r="J22" s="292"/>
      <c r="K22" s="293"/>
      <c r="L22" s="293"/>
      <c r="M22" s="293"/>
      <c r="N22" s="293"/>
      <c r="O22" s="293"/>
      <c r="P22" s="293"/>
      <c r="Q22" s="294"/>
    </row>
    <row r="23" spans="2:17" ht="15" thickBot="1" x14ac:dyDescent="0.35"/>
    <row r="24" spans="2:17" x14ac:dyDescent="0.3"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2"/>
    </row>
    <row r="25" spans="2:17" x14ac:dyDescent="0.3">
      <c r="B25" s="343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5"/>
    </row>
    <row r="26" spans="2:17" ht="15" thickBot="1" x14ac:dyDescent="0.35">
      <c r="B26" s="346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8"/>
    </row>
  </sheetData>
  <sheetProtection algorithmName="SHA-512" hashValue="F8g9RcFpxdkmCvBDD9CaaXojLff+NsfVyuOGPmOmnBeYEcyp/j3lIO8yR7awk/JMhhdED+lBtdez03pr7EXPZQ==" saltValue="Riak9+QKc1O6xC/8DwO2D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1"/>
  <sheetViews>
    <sheetView zoomScaleNormal="115" workbookViewId="0">
      <pane ySplit="2" topLeftCell="A89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31" bestFit="1" customWidth="1"/>
    <col min="2" max="2" width="8.33203125" style="261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7" customWidth="1"/>
    <col min="11" max="11" width="12.6640625" style="2" customWidth="1"/>
    <col min="12" max="12" width="21" bestFit="1" customWidth="1"/>
    <col min="13" max="13" width="10.88671875" style="195"/>
    <col min="14" max="14" width="23.109375" style="213" bestFit="1" customWidth="1"/>
    <col min="15" max="16384" width="10.88671875" style="17"/>
  </cols>
  <sheetData>
    <row r="1" spans="1:14" s="18" customFormat="1" x14ac:dyDescent="0.3">
      <c r="A1" s="394" t="s">
        <v>44</v>
      </c>
      <c r="B1" s="394"/>
      <c r="C1" s="394"/>
      <c r="D1" s="394"/>
      <c r="E1" s="394"/>
      <c r="F1" s="394"/>
      <c r="G1" s="394"/>
      <c r="H1" s="394"/>
      <c r="I1" s="394"/>
      <c r="J1" s="394"/>
      <c r="K1" s="190"/>
      <c r="L1" s="16"/>
      <c r="M1" s="194"/>
      <c r="N1" s="212"/>
    </row>
    <row r="2" spans="1:14" s="18" customFormat="1" ht="28.8" x14ac:dyDescent="0.3">
      <c r="A2" s="205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2"/>
    </row>
    <row r="3" spans="1:14" x14ac:dyDescent="0.3">
      <c r="A3" s="32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6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3" t="s">
        <v>329</v>
      </c>
    </row>
    <row r="4" spans="1:14" x14ac:dyDescent="0.3">
      <c r="A4" s="32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6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4" t="str" cm="1">
        <f t="array" ref="N4:N17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2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7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4" t="str">
        <v>72-DIANA TOAQUIZA</v>
      </c>
    </row>
    <row r="6" spans="1:14" x14ac:dyDescent="0.3">
      <c r="A6" s="32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7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4" t="str">
        <v>77-DANNY ALMACHI</v>
      </c>
    </row>
    <row r="7" spans="1:14" x14ac:dyDescent="0.3">
      <c r="A7" s="32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7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5" t="str">
        <v>78-GUADALUPE TOAQUIZA</v>
      </c>
    </row>
    <row r="8" spans="1:14" x14ac:dyDescent="0.3">
      <c r="A8" s="329" t="s">
        <v>476</v>
      </c>
      <c r="B8" s="46">
        <v>2</v>
      </c>
      <c r="C8" s="37" t="s">
        <v>20</v>
      </c>
      <c r="D8" s="47">
        <v>100</v>
      </c>
      <c r="E8" s="257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7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5" t="str">
        <v>81-DIEGO TOAQUIZA</v>
      </c>
    </row>
    <row r="9" spans="1:14" x14ac:dyDescent="0.3">
      <c r="A9" s="32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7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5" t="str">
        <v>94-MARCIAL CHILIQUINGA</v>
      </c>
    </row>
    <row r="10" spans="1:14" x14ac:dyDescent="0.3">
      <c r="A10" s="32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7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5" t="str">
        <v>96-JEFFERSON TOAQUIZA</v>
      </c>
    </row>
    <row r="11" spans="1:14" x14ac:dyDescent="0.3">
      <c r="A11" s="32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7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5" t="str">
        <v>97-MARTHA JAQUE</v>
      </c>
    </row>
    <row r="12" spans="1:14" x14ac:dyDescent="0.3">
      <c r="A12" s="32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7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5" t="str">
        <v>98-LUIS TOAQUIZA</v>
      </c>
    </row>
    <row r="13" spans="1:14" x14ac:dyDescent="0.3">
      <c r="A13" s="32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7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5" t="str">
        <v>99-MAYRA TOAQUIZA</v>
      </c>
    </row>
    <row r="14" spans="1:14" x14ac:dyDescent="0.3">
      <c r="A14" s="32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7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5" t="str">
        <v>100-ROCIO TOAQUIZA</v>
      </c>
    </row>
    <row r="15" spans="1:14" x14ac:dyDescent="0.3">
      <c r="A15" s="32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7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5" t="str">
        <v>101-CRISTIAN CHACHALO</v>
      </c>
    </row>
    <row r="16" spans="1:14" x14ac:dyDescent="0.3">
      <c r="A16" s="32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7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5" t="str">
        <v>102-DANNY ALMACHI</v>
      </c>
    </row>
    <row r="17" spans="1:15" x14ac:dyDescent="0.3">
      <c r="A17" s="32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7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5" t="str">
        <v>103-JEFFERSON TOAQUIZA</v>
      </c>
    </row>
    <row r="18" spans="1:15" x14ac:dyDescent="0.3">
      <c r="A18" s="32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7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2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7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2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7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2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7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2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7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2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7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2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7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2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7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2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7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2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7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3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7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2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7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2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7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2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7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2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7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2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7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2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7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2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7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2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7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2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7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2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7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2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7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2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7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2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7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2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7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2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7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2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7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29" t="s">
        <v>477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8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2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7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2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7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2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7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2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7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2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7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2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7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2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7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2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7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2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7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29" t="s">
        <v>478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7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2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7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2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7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2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7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2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09" t="s">
        <v>264</v>
      </c>
      <c r="K5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2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09" t="s">
        <v>266</v>
      </c>
      <c r="K6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2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09" t="s">
        <v>266</v>
      </c>
      <c r="K6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2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09" t="s">
        <v>285</v>
      </c>
      <c r="K6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2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09" t="s">
        <v>289</v>
      </c>
      <c r="K6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2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09" t="s">
        <v>294</v>
      </c>
      <c r="K6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2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09" t="s">
        <v>306</v>
      </c>
      <c r="K6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2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09" t="s">
        <v>308</v>
      </c>
      <c r="K6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2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09" t="s">
        <v>321</v>
      </c>
      <c r="K6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2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09" t="s">
        <v>209</v>
      </c>
      <c r="K6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2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09" t="s">
        <v>209</v>
      </c>
      <c r="K6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2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09" t="s">
        <v>324</v>
      </c>
      <c r="K7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2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09" t="s">
        <v>326</v>
      </c>
      <c r="K7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2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09" t="s">
        <v>333</v>
      </c>
      <c r="K7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2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09" t="s">
        <v>334</v>
      </c>
      <c r="K7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2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09" t="s">
        <v>342</v>
      </c>
      <c r="K7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2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09" t="s">
        <v>345</v>
      </c>
      <c r="K7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2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09" t="s">
        <v>347</v>
      </c>
      <c r="K7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2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09" t="s">
        <v>349</v>
      </c>
      <c r="K7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2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09" t="s">
        <v>65</v>
      </c>
      <c r="K7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2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5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09" t="s">
        <v>365</v>
      </c>
      <c r="K7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0" spans="1:12" x14ac:dyDescent="0.3">
      <c r="A80" s="32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5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09" t="s">
        <v>367</v>
      </c>
      <c r="K8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1" spans="1:12" x14ac:dyDescent="0.3">
      <c r="A81" s="32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5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09" t="s">
        <v>373</v>
      </c>
      <c r="K8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2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5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09" t="s">
        <v>407</v>
      </c>
      <c r="K8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2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5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09" t="s">
        <v>406</v>
      </c>
      <c r="K8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2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296" t="s">
        <v>464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2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296" t="s">
        <v>435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6" spans="1:12" x14ac:dyDescent="0.3">
      <c r="A86" s="32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296" t="s">
        <v>437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7" spans="1:12" x14ac:dyDescent="0.3">
      <c r="A87" s="32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296" t="s">
        <v>439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32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296" t="s">
        <v>441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32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296" t="s">
        <v>441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90" spans="1:12" x14ac:dyDescent="0.3">
      <c r="A90" s="32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296" t="s">
        <v>441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2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296" t="s">
        <v>483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2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296" t="s">
        <v>485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2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296" t="s">
        <v>485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2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296" t="s">
        <v>441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2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296" t="s">
        <v>441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2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296" t="s">
        <v>441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2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296" t="s">
        <v>441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2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296" t="s">
        <v>493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32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296" t="s">
        <v>500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0" spans="1:12" x14ac:dyDescent="0.3">
      <c r="A100" s="32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296" t="s">
        <v>441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28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296" t="s">
        <v>529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328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296" t="s">
        <v>441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328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296" t="s">
        <v>441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4" spans="1:12" ht="28.8" x14ac:dyDescent="0.3">
      <c r="A104" s="328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296" t="s">
        <v>526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5" spans="1:12" x14ac:dyDescent="0.3">
      <c r="A105" s="328">
        <v>97</v>
      </c>
      <c r="B105" s="38">
        <v>13</v>
      </c>
      <c r="C105" s="39" t="s">
        <v>341</v>
      </c>
      <c r="D105" s="40">
        <v>1000</v>
      </c>
      <c r="E105" s="44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296" t="s">
        <v>441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106" spans="1:12" x14ac:dyDescent="0.3">
      <c r="A106" s="328">
        <v>98</v>
      </c>
      <c r="B106" s="38">
        <v>11</v>
      </c>
      <c r="C106" s="39" t="s">
        <v>19</v>
      </c>
      <c r="D106" s="40">
        <v>200</v>
      </c>
      <c r="E106" s="44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296" t="s">
        <v>441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7" spans="1:12" x14ac:dyDescent="0.3">
      <c r="A107" s="328">
        <v>99</v>
      </c>
      <c r="B107" s="38">
        <v>9</v>
      </c>
      <c r="C107" s="39" t="s">
        <v>17</v>
      </c>
      <c r="D107" s="40">
        <v>500</v>
      </c>
      <c r="E107" s="44">
        <v>46008</v>
      </c>
      <c r="F107" s="83">
        <v>5</v>
      </c>
      <c r="G107" s="84">
        <v>0.02</v>
      </c>
      <c r="H107" s="43">
        <f>PRESTAMOS[[#This Row],[MONTO AMORTIZACION]]*PRESTAMOS[[#This Row],[INTERES]]*PRESTAMOS[[#This Row],[CUOTAS]]</f>
        <v>50</v>
      </c>
      <c r="I107" s="43">
        <f>PRESTAMOS[[#This Row],[MONTO AMORTIZACION]]+PRESTAMOS[[#This Row],[T. INT]]</f>
        <v>550</v>
      </c>
      <c r="J107" s="296" t="s">
        <v>441</v>
      </c>
      <c r="K10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8" spans="1:12" x14ac:dyDescent="0.3">
      <c r="A108" s="328">
        <v>100</v>
      </c>
      <c r="B108" s="38">
        <v>14</v>
      </c>
      <c r="C108" s="39" t="s">
        <v>21</v>
      </c>
      <c r="D108" s="40">
        <v>2000</v>
      </c>
      <c r="E108" s="44">
        <v>46008</v>
      </c>
      <c r="F108" s="83">
        <v>18</v>
      </c>
      <c r="G108" s="84">
        <v>0.02</v>
      </c>
      <c r="H108" s="43">
        <f>PRESTAMOS[[#This Row],[MONTO AMORTIZACION]]*PRESTAMOS[[#This Row],[INTERES]]*PRESTAMOS[[#This Row],[CUOTAS]]</f>
        <v>720</v>
      </c>
      <c r="I108" s="43">
        <f>PRESTAMOS[[#This Row],[MONTO AMORTIZACION]]+PRESTAMOS[[#This Row],[T. INT]]</f>
        <v>2720</v>
      </c>
      <c r="J108" s="296" t="s">
        <v>441</v>
      </c>
      <c r="K10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9" spans="1:12" x14ac:dyDescent="0.3">
      <c r="A109" s="328">
        <v>101</v>
      </c>
      <c r="B109" s="38">
        <v>18</v>
      </c>
      <c r="C109" s="39" t="s">
        <v>340</v>
      </c>
      <c r="D109" s="40">
        <v>700</v>
      </c>
      <c r="E109" s="44">
        <v>46008</v>
      </c>
      <c r="F109" s="83">
        <v>7</v>
      </c>
      <c r="G109" s="84">
        <v>0.02</v>
      </c>
      <c r="H109" s="43">
        <f>PRESTAMOS[[#This Row],[MONTO AMORTIZACION]]*PRESTAMOS[[#This Row],[INTERES]]*PRESTAMOS[[#This Row],[CUOTAS]]</f>
        <v>98</v>
      </c>
      <c r="I109" s="43">
        <f>PRESTAMOS[[#This Row],[MONTO AMORTIZACION]]+PRESTAMOS[[#This Row],[T. INT]]</f>
        <v>798</v>
      </c>
      <c r="J109" s="296" t="s">
        <v>441</v>
      </c>
      <c r="K10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10" spans="1:12" x14ac:dyDescent="0.3">
      <c r="A110" s="328">
        <v>102</v>
      </c>
      <c r="B110" s="38">
        <v>6</v>
      </c>
      <c r="C110" s="39" t="s">
        <v>24</v>
      </c>
      <c r="D110" s="40">
        <v>300</v>
      </c>
      <c r="E110" s="44">
        <v>46008</v>
      </c>
      <c r="F110" s="83">
        <v>6</v>
      </c>
      <c r="G110" s="84">
        <v>0.02</v>
      </c>
      <c r="H110" s="43">
        <f>PRESTAMOS[[#This Row],[MONTO AMORTIZACION]]*PRESTAMOS[[#This Row],[INTERES]]*PRESTAMOS[[#This Row],[CUOTAS]]</f>
        <v>36</v>
      </c>
      <c r="I110" s="43">
        <f>PRESTAMOS[[#This Row],[MONTO AMORTIZACION]]+PRESTAMOS[[#This Row],[T. INT]]</f>
        <v>336</v>
      </c>
      <c r="J110" s="296" t="s">
        <v>441</v>
      </c>
      <c r="K1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1" spans="1:12" ht="28.8" x14ac:dyDescent="0.3">
      <c r="A111" s="328">
        <v>103</v>
      </c>
      <c r="B111" s="38">
        <v>16</v>
      </c>
      <c r="C111" s="39" t="s">
        <v>23</v>
      </c>
      <c r="D111" s="40">
        <v>300</v>
      </c>
      <c r="E111" s="44">
        <v>46012</v>
      </c>
      <c r="F111" s="83">
        <v>3</v>
      </c>
      <c r="G111" s="84">
        <v>0.02</v>
      </c>
      <c r="H111" s="43">
        <f>PRESTAMOS[[#This Row],[MONTO AMORTIZACION]]*PRESTAMOS[[#This Row],[INTERES]]*PRESTAMOS[[#This Row],[CUOTAS]]</f>
        <v>18</v>
      </c>
      <c r="I111" s="43">
        <f>PRESTAMOS[[#This Row],[MONTO AMORTIZACION]]+PRESTAMOS[[#This Row],[T. INT]]</f>
        <v>318</v>
      </c>
      <c r="J111" s="296" t="s">
        <v>561</v>
      </c>
      <c r="K1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</sheetData>
  <sheetProtection algorithmName="SHA-512" hashValue="e3G45w2p/37mJTP+WUstux228YgA00ROP21loPO/S/msjXYrC1MuxDxuLpdq/2FHLNQuJJqHJdwavbk89M0uow==" saltValue="Jx8je5ddtAwDoDNRvEOsQg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13"/>
  <sheetViews>
    <sheetView zoomScaleNormal="99" workbookViewId="0">
      <pane ySplit="2" topLeftCell="A386" activePane="bottomLeft" state="frozen"/>
      <selection pane="bottomLeft" activeCell="C410" sqref="C410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95" t="s">
        <v>39</v>
      </c>
      <c r="B1" s="395"/>
      <c r="C1" s="395"/>
      <c r="D1" s="395"/>
      <c r="E1" s="395"/>
      <c r="F1" s="395"/>
      <c r="G1" s="395"/>
      <c r="H1" s="395"/>
      <c r="I1" s="395"/>
      <c r="J1" s="395"/>
      <c r="K1" s="395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425</v>
      </c>
    </row>
    <row r="3" spans="1:12" x14ac:dyDescent="0.3">
      <c r="A3" s="317">
        <v>1</v>
      </c>
      <c r="B3" s="71">
        <v>5</v>
      </c>
      <c r="C3" s="54" t="s">
        <v>14</v>
      </c>
      <c r="D3" s="271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01" t="b">
        <f>+ISNUMBER(PAGOS[[#This Row],[REG]])</f>
        <v>1</v>
      </c>
    </row>
    <row r="4" spans="1:12" x14ac:dyDescent="0.3">
      <c r="A4" s="318">
        <v>2</v>
      </c>
      <c r="B4" s="72">
        <v>9</v>
      </c>
      <c r="C4" s="56" t="s">
        <v>17</v>
      </c>
      <c r="D4" s="272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01" t="b">
        <f>+ISNUMBER(PAGOS[[#This Row],[REG]])</f>
        <v>1</v>
      </c>
    </row>
    <row r="5" spans="1:12" x14ac:dyDescent="0.3">
      <c r="A5" s="318">
        <v>3</v>
      </c>
      <c r="B5" s="71">
        <v>5</v>
      </c>
      <c r="C5" s="54" t="s">
        <v>14</v>
      </c>
      <c r="D5" s="271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01" t="b">
        <f>+ISNUMBER(PAGOS[[#This Row],[REG]])</f>
        <v>1</v>
      </c>
    </row>
    <row r="6" spans="1:12" x14ac:dyDescent="0.3">
      <c r="A6" s="318">
        <v>4</v>
      </c>
      <c r="B6" s="72">
        <v>9</v>
      </c>
      <c r="C6" s="56" t="s">
        <v>17</v>
      </c>
      <c r="D6" s="272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01" t="b">
        <f>+ISNUMBER(PAGOS[[#This Row],[REG]])</f>
        <v>1</v>
      </c>
    </row>
    <row r="7" spans="1:12" x14ac:dyDescent="0.3">
      <c r="A7" s="317">
        <v>5</v>
      </c>
      <c r="B7" s="72">
        <v>7</v>
      </c>
      <c r="C7" s="56" t="s">
        <v>15</v>
      </c>
      <c r="D7" s="272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01" t="b">
        <f>+ISNUMBER(PAGOS[[#This Row],[REG]])</f>
        <v>1</v>
      </c>
    </row>
    <row r="8" spans="1:12" x14ac:dyDescent="0.3">
      <c r="A8" s="317">
        <v>6</v>
      </c>
      <c r="B8" s="72">
        <v>16</v>
      </c>
      <c r="C8" s="56" t="s">
        <v>23</v>
      </c>
      <c r="D8" s="273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01" t="b">
        <f>+ISNUMBER(PAGOS[[#This Row],[REG]])</f>
        <v>1</v>
      </c>
    </row>
    <row r="9" spans="1:12" s="17" customFormat="1" x14ac:dyDescent="0.3">
      <c r="A9" s="317">
        <v>7</v>
      </c>
      <c r="B9" s="72">
        <v>11</v>
      </c>
      <c r="C9" s="56" t="s">
        <v>19</v>
      </c>
      <c r="D9" s="272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01" t="b">
        <f>+ISNUMBER(PAGOS[[#This Row],[REG]])</f>
        <v>1</v>
      </c>
    </row>
    <row r="10" spans="1:12" s="17" customFormat="1" x14ac:dyDescent="0.3">
      <c r="A10" s="319" t="s">
        <v>89</v>
      </c>
      <c r="B10" s="73">
        <v>1</v>
      </c>
      <c r="C10" s="59" t="s">
        <v>70</v>
      </c>
      <c r="D10" s="273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01" t="b">
        <f>+ISNUMBER(PAGOS[[#This Row],[REG]])</f>
        <v>0</v>
      </c>
    </row>
    <row r="11" spans="1:12" s="17" customFormat="1" x14ac:dyDescent="0.3">
      <c r="A11" s="317">
        <v>8</v>
      </c>
      <c r="B11" s="72">
        <v>4</v>
      </c>
      <c r="C11" s="56" t="s">
        <v>12</v>
      </c>
      <c r="D11" s="272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01" t="b">
        <f>+ISNUMBER(PAGOS[[#This Row],[REG]])</f>
        <v>1</v>
      </c>
    </row>
    <row r="12" spans="1:12" s="17" customFormat="1" x14ac:dyDescent="0.3">
      <c r="A12" s="317">
        <v>9</v>
      </c>
      <c r="B12" s="72">
        <v>12</v>
      </c>
      <c r="C12" s="56" t="s">
        <v>20</v>
      </c>
      <c r="D12" s="272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01" t="b">
        <f>+ISNUMBER(PAGOS[[#This Row],[REG]])</f>
        <v>1</v>
      </c>
    </row>
    <row r="13" spans="1:12" s="17" customFormat="1" x14ac:dyDescent="0.3">
      <c r="A13" s="317">
        <v>10</v>
      </c>
      <c r="B13" s="72">
        <v>14</v>
      </c>
      <c r="C13" s="56" t="s">
        <v>21</v>
      </c>
      <c r="D13" s="272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01" t="b">
        <f>+ISNUMBER(PAGOS[[#This Row],[REG]])</f>
        <v>1</v>
      </c>
    </row>
    <row r="14" spans="1:12" s="17" customFormat="1" x14ac:dyDescent="0.3">
      <c r="A14" s="317">
        <v>11</v>
      </c>
      <c r="B14" s="72">
        <v>16</v>
      </c>
      <c r="C14" s="56" t="s">
        <v>23</v>
      </c>
      <c r="D14" s="272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01" t="b">
        <f>+ISNUMBER(PAGOS[[#This Row],[REG]])</f>
        <v>1</v>
      </c>
    </row>
    <row r="15" spans="1:12" s="17" customFormat="1" x14ac:dyDescent="0.3">
      <c r="A15" s="317">
        <v>12</v>
      </c>
      <c r="B15" s="72">
        <v>4</v>
      </c>
      <c r="C15" s="56" t="s">
        <v>12</v>
      </c>
      <c r="D15" s="272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01" t="b">
        <f>+ISNUMBER(PAGOS[[#This Row],[REG]])</f>
        <v>1</v>
      </c>
    </row>
    <row r="16" spans="1:12" s="17" customFormat="1" x14ac:dyDescent="0.3">
      <c r="A16" s="317">
        <v>13</v>
      </c>
      <c r="B16" s="72">
        <v>12</v>
      </c>
      <c r="C16" s="56" t="s">
        <v>20</v>
      </c>
      <c r="D16" s="272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01" t="b">
        <f>+ISNUMBER(PAGOS[[#This Row],[REG]])</f>
        <v>1</v>
      </c>
    </row>
    <row r="17" spans="1:12" s="17" customFormat="1" x14ac:dyDescent="0.3">
      <c r="A17" s="317">
        <v>14</v>
      </c>
      <c r="B17" s="72">
        <v>9</v>
      </c>
      <c r="C17" s="56" t="s">
        <v>17</v>
      </c>
      <c r="D17" s="272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01" t="b">
        <f>+ISNUMBER(PAGOS[[#This Row],[REG]])</f>
        <v>1</v>
      </c>
    </row>
    <row r="18" spans="1:12" s="17" customFormat="1" x14ac:dyDescent="0.3">
      <c r="A18" s="317">
        <v>15</v>
      </c>
      <c r="B18" s="72">
        <v>15</v>
      </c>
      <c r="C18" s="56" t="s">
        <v>22</v>
      </c>
      <c r="D18" s="272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01" t="b">
        <f>+ISNUMBER(PAGOS[[#This Row],[REG]])</f>
        <v>1</v>
      </c>
    </row>
    <row r="19" spans="1:12" s="17" customFormat="1" x14ac:dyDescent="0.3">
      <c r="A19" s="317">
        <v>16</v>
      </c>
      <c r="B19" s="72">
        <v>14</v>
      </c>
      <c r="C19" s="56" t="s">
        <v>21</v>
      </c>
      <c r="D19" s="272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01" t="b">
        <f>+ISNUMBER(PAGOS[[#This Row],[REG]])</f>
        <v>1</v>
      </c>
    </row>
    <row r="20" spans="1:12" s="17" customFormat="1" x14ac:dyDescent="0.3">
      <c r="A20" s="317">
        <v>17</v>
      </c>
      <c r="B20" s="72">
        <v>4</v>
      </c>
      <c r="C20" s="56" t="s">
        <v>12</v>
      </c>
      <c r="D20" s="272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01" t="b">
        <f>+ISNUMBER(PAGOS[[#This Row],[REG]])</f>
        <v>1</v>
      </c>
    </row>
    <row r="21" spans="1:12" s="17" customFormat="1" x14ac:dyDescent="0.3">
      <c r="A21" s="317">
        <v>18</v>
      </c>
      <c r="B21" s="72">
        <v>12</v>
      </c>
      <c r="C21" s="56" t="s">
        <v>20</v>
      </c>
      <c r="D21" s="272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01" t="b">
        <f>+ISNUMBER(PAGOS[[#This Row],[REG]])</f>
        <v>1</v>
      </c>
    </row>
    <row r="22" spans="1:12" s="17" customFormat="1" x14ac:dyDescent="0.3">
      <c r="A22" s="317">
        <v>19</v>
      </c>
      <c r="B22" s="72">
        <v>10</v>
      </c>
      <c r="C22" s="56" t="s">
        <v>18</v>
      </c>
      <c r="D22" s="272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01" t="b">
        <f>+ISNUMBER(PAGOS[[#This Row],[REG]])</f>
        <v>1</v>
      </c>
    </row>
    <row r="23" spans="1:12" s="17" customFormat="1" x14ac:dyDescent="0.3">
      <c r="A23" s="317">
        <v>20</v>
      </c>
      <c r="B23" s="71">
        <v>5</v>
      </c>
      <c r="C23" s="56" t="s">
        <v>14</v>
      </c>
      <c r="D23" s="272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01" t="b">
        <f>+ISNUMBER(PAGOS[[#This Row],[REG]])</f>
        <v>1</v>
      </c>
    </row>
    <row r="24" spans="1:12" s="17" customFormat="1" x14ac:dyDescent="0.3">
      <c r="A24" s="317">
        <v>21</v>
      </c>
      <c r="B24" s="72">
        <v>9</v>
      </c>
      <c r="C24" s="56" t="s">
        <v>17</v>
      </c>
      <c r="D24" s="272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01" t="b">
        <f>+ISNUMBER(PAGOS[[#This Row],[REG]])</f>
        <v>1</v>
      </c>
    </row>
    <row r="25" spans="1:12" s="17" customFormat="1" x14ac:dyDescent="0.3">
      <c r="A25" s="317">
        <v>22</v>
      </c>
      <c r="B25" s="72">
        <v>15</v>
      </c>
      <c r="C25" s="56" t="s">
        <v>22</v>
      </c>
      <c r="D25" s="272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01" t="b">
        <f>+ISNUMBER(PAGOS[[#This Row],[REG]])</f>
        <v>1</v>
      </c>
    </row>
    <row r="26" spans="1:12" s="17" customFormat="1" x14ac:dyDescent="0.3">
      <c r="A26" s="317">
        <v>23</v>
      </c>
      <c r="B26" s="72">
        <v>14</v>
      </c>
      <c r="C26" s="56" t="s">
        <v>21</v>
      </c>
      <c r="D26" s="272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01" t="b">
        <f>+ISNUMBER(PAGOS[[#This Row],[REG]])</f>
        <v>1</v>
      </c>
    </row>
    <row r="27" spans="1:12" s="17" customFormat="1" x14ac:dyDescent="0.3">
      <c r="A27" s="317">
        <v>24</v>
      </c>
      <c r="B27" s="72">
        <v>4</v>
      </c>
      <c r="C27" s="56" t="s">
        <v>12</v>
      </c>
      <c r="D27" s="272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01" t="b">
        <f>+ISNUMBER(PAGOS[[#This Row],[REG]])</f>
        <v>1</v>
      </c>
    </row>
    <row r="28" spans="1:12" s="17" customFormat="1" x14ac:dyDescent="0.3">
      <c r="A28" s="317">
        <v>25</v>
      </c>
      <c r="B28" s="72">
        <v>12</v>
      </c>
      <c r="C28" s="56" t="s">
        <v>20</v>
      </c>
      <c r="D28" s="272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01" t="b">
        <f>+ISNUMBER(PAGOS[[#This Row],[REG]])</f>
        <v>1</v>
      </c>
    </row>
    <row r="29" spans="1:12" s="17" customFormat="1" x14ac:dyDescent="0.3">
      <c r="A29" s="317">
        <v>26</v>
      </c>
      <c r="B29" s="72">
        <v>6</v>
      </c>
      <c r="C29" s="56" t="s">
        <v>24</v>
      </c>
      <c r="D29" s="272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01" t="b">
        <f>+ISNUMBER(PAGOS[[#This Row],[REG]])</f>
        <v>1</v>
      </c>
    </row>
    <row r="30" spans="1:12" s="17" customFormat="1" x14ac:dyDescent="0.3">
      <c r="A30" s="317">
        <v>27</v>
      </c>
      <c r="B30" s="72">
        <v>7</v>
      </c>
      <c r="C30" s="56" t="s">
        <v>15</v>
      </c>
      <c r="D30" s="272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01" t="b">
        <f>+ISNUMBER(PAGOS[[#This Row],[REG]])</f>
        <v>1</v>
      </c>
    </row>
    <row r="31" spans="1:12" s="17" customFormat="1" x14ac:dyDescent="0.3">
      <c r="A31" s="317">
        <v>28</v>
      </c>
      <c r="B31" s="72">
        <v>10</v>
      </c>
      <c r="C31" s="56" t="s">
        <v>18</v>
      </c>
      <c r="D31" s="272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01" t="b">
        <f>+ISNUMBER(PAGOS[[#This Row],[REG]])</f>
        <v>1</v>
      </c>
    </row>
    <row r="32" spans="1:12" s="17" customFormat="1" x14ac:dyDescent="0.3">
      <c r="A32" s="317">
        <v>29</v>
      </c>
      <c r="B32" s="71">
        <v>5</v>
      </c>
      <c r="C32" s="56" t="s">
        <v>14</v>
      </c>
      <c r="D32" s="272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01" t="b">
        <f>+ISNUMBER(PAGOS[[#This Row],[REG]])</f>
        <v>1</v>
      </c>
    </row>
    <row r="33" spans="1:12" s="17" customFormat="1" x14ac:dyDescent="0.3">
      <c r="A33" s="317">
        <v>30</v>
      </c>
      <c r="B33" s="72">
        <v>9</v>
      </c>
      <c r="C33" s="56" t="s">
        <v>17</v>
      </c>
      <c r="D33" s="272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01" t="b">
        <f>+ISNUMBER(PAGOS[[#This Row],[REG]])</f>
        <v>1</v>
      </c>
    </row>
    <row r="34" spans="1:12" s="17" customFormat="1" x14ac:dyDescent="0.3">
      <c r="A34" s="317">
        <v>31</v>
      </c>
      <c r="B34" s="72">
        <v>15</v>
      </c>
      <c r="C34" s="56" t="s">
        <v>22</v>
      </c>
      <c r="D34" s="272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01" t="b">
        <f>+ISNUMBER(PAGOS[[#This Row],[REG]])</f>
        <v>1</v>
      </c>
    </row>
    <row r="35" spans="1:12" s="17" customFormat="1" x14ac:dyDescent="0.3">
      <c r="A35" s="317">
        <v>32</v>
      </c>
      <c r="B35" s="72">
        <v>14</v>
      </c>
      <c r="C35" s="56" t="s">
        <v>21</v>
      </c>
      <c r="D35" s="272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01" t="b">
        <f>+ISNUMBER(PAGOS[[#This Row],[REG]])</f>
        <v>1</v>
      </c>
    </row>
    <row r="36" spans="1:12" s="17" customFormat="1" x14ac:dyDescent="0.3">
      <c r="A36" s="317">
        <v>33</v>
      </c>
      <c r="B36" s="72">
        <v>4</v>
      </c>
      <c r="C36" s="56" t="s">
        <v>12</v>
      </c>
      <c r="D36" s="272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01" t="b">
        <f>+ISNUMBER(PAGOS[[#This Row],[REG]])</f>
        <v>1</v>
      </c>
    </row>
    <row r="37" spans="1:12" s="17" customFormat="1" x14ac:dyDescent="0.3">
      <c r="A37" s="317">
        <v>34</v>
      </c>
      <c r="B37" s="72">
        <v>12</v>
      </c>
      <c r="C37" s="56" t="s">
        <v>20</v>
      </c>
      <c r="D37" s="272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01" t="b">
        <f>+ISNUMBER(PAGOS[[#This Row],[REG]])</f>
        <v>1</v>
      </c>
    </row>
    <row r="38" spans="1:12" s="17" customFormat="1" x14ac:dyDescent="0.3">
      <c r="A38" s="317">
        <v>35</v>
      </c>
      <c r="B38" s="72">
        <v>7</v>
      </c>
      <c r="C38" s="56" t="s">
        <v>15</v>
      </c>
      <c r="D38" s="272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01" t="b">
        <f>+ISNUMBER(PAGOS[[#This Row],[REG]])</f>
        <v>1</v>
      </c>
    </row>
    <row r="39" spans="1:12" s="17" customFormat="1" x14ac:dyDescent="0.3">
      <c r="A39" s="317">
        <v>36</v>
      </c>
      <c r="B39" s="72">
        <v>10</v>
      </c>
      <c r="C39" s="56" t="s">
        <v>18</v>
      </c>
      <c r="D39" s="272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01" t="b">
        <f>+ISNUMBER(PAGOS[[#This Row],[REG]])</f>
        <v>1</v>
      </c>
    </row>
    <row r="40" spans="1:12" s="17" customFormat="1" x14ac:dyDescent="0.3">
      <c r="A40" s="317">
        <v>37</v>
      </c>
      <c r="B40" s="71">
        <v>5</v>
      </c>
      <c r="C40" s="56" t="s">
        <v>14</v>
      </c>
      <c r="D40" s="272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01" t="b">
        <f>+ISNUMBER(PAGOS[[#This Row],[REG]])</f>
        <v>1</v>
      </c>
    </row>
    <row r="41" spans="1:12" s="17" customFormat="1" x14ac:dyDescent="0.3">
      <c r="A41" s="317">
        <v>38</v>
      </c>
      <c r="B41" s="72">
        <v>9</v>
      </c>
      <c r="C41" s="56" t="s">
        <v>17</v>
      </c>
      <c r="D41" s="272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01" t="b">
        <f>+ISNUMBER(PAGOS[[#This Row],[REG]])</f>
        <v>1</v>
      </c>
    </row>
    <row r="42" spans="1:12" s="17" customFormat="1" x14ac:dyDescent="0.3">
      <c r="A42" s="317">
        <v>39</v>
      </c>
      <c r="B42" s="72">
        <v>14</v>
      </c>
      <c r="C42" s="56" t="s">
        <v>21</v>
      </c>
      <c r="D42" s="272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01" t="b">
        <f>+ISNUMBER(PAGOS[[#This Row],[REG]])</f>
        <v>1</v>
      </c>
    </row>
    <row r="43" spans="1:12" s="17" customFormat="1" x14ac:dyDescent="0.3">
      <c r="A43" s="317">
        <v>40</v>
      </c>
      <c r="B43" s="72">
        <v>9</v>
      </c>
      <c r="C43" s="56" t="s">
        <v>17</v>
      </c>
      <c r="D43" s="272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01" t="b">
        <f>+ISNUMBER(PAGOS[[#This Row],[REG]])</f>
        <v>1</v>
      </c>
    </row>
    <row r="44" spans="1:12" s="17" customFormat="1" x14ac:dyDescent="0.3">
      <c r="A44" s="317">
        <v>41</v>
      </c>
      <c r="B44" s="72">
        <v>8</v>
      </c>
      <c r="C44" s="56" t="s">
        <v>16</v>
      </c>
      <c r="D44" s="272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01" t="b">
        <f>+ISNUMBER(PAGOS[[#This Row],[REG]])</f>
        <v>1</v>
      </c>
    </row>
    <row r="45" spans="1:12" s="17" customFormat="1" x14ac:dyDescent="0.3">
      <c r="A45" s="317">
        <v>42</v>
      </c>
      <c r="B45" s="72">
        <v>4</v>
      </c>
      <c r="C45" s="56" t="s">
        <v>12</v>
      </c>
      <c r="D45" s="272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01" t="b">
        <f>+ISNUMBER(PAGOS[[#This Row],[REG]])</f>
        <v>1</v>
      </c>
    </row>
    <row r="46" spans="1:12" s="17" customFormat="1" x14ac:dyDescent="0.3">
      <c r="A46" s="317">
        <v>43</v>
      </c>
      <c r="B46" s="72">
        <v>12</v>
      </c>
      <c r="C46" s="56" t="s">
        <v>20</v>
      </c>
      <c r="D46" s="272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01" t="b">
        <f>+ISNUMBER(PAGOS[[#This Row],[REG]])</f>
        <v>1</v>
      </c>
    </row>
    <row r="47" spans="1:12" s="17" customFormat="1" x14ac:dyDescent="0.3">
      <c r="A47" s="317">
        <v>44</v>
      </c>
      <c r="B47" s="72">
        <v>7</v>
      </c>
      <c r="C47" s="56" t="s">
        <v>15</v>
      </c>
      <c r="D47" s="272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01" t="b">
        <f>+ISNUMBER(PAGOS[[#This Row],[REG]])</f>
        <v>1</v>
      </c>
    </row>
    <row r="48" spans="1:12" s="17" customFormat="1" x14ac:dyDescent="0.3">
      <c r="A48" s="317">
        <v>45</v>
      </c>
      <c r="B48" s="72">
        <v>10</v>
      </c>
      <c r="C48" s="56" t="s">
        <v>18</v>
      </c>
      <c r="D48" s="272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01" t="b">
        <f>+ISNUMBER(PAGOS[[#This Row],[REG]])</f>
        <v>1</v>
      </c>
    </row>
    <row r="49" spans="1:12" s="17" customFormat="1" x14ac:dyDescent="0.3">
      <c r="A49" s="317">
        <v>46</v>
      </c>
      <c r="B49" s="71">
        <v>5</v>
      </c>
      <c r="C49" s="56" t="s">
        <v>14</v>
      </c>
      <c r="D49" s="272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01" t="b">
        <f>+ISNUMBER(PAGOS[[#This Row],[REG]])</f>
        <v>1</v>
      </c>
    </row>
    <row r="50" spans="1:12" s="17" customFormat="1" x14ac:dyDescent="0.3">
      <c r="A50" s="317">
        <v>47</v>
      </c>
      <c r="B50" s="72">
        <v>15</v>
      </c>
      <c r="C50" s="56" t="s">
        <v>22</v>
      </c>
      <c r="D50" s="272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01" t="b">
        <f>+ISNUMBER(PAGOS[[#This Row],[REG]])</f>
        <v>1</v>
      </c>
    </row>
    <row r="51" spans="1:12" s="17" customFormat="1" x14ac:dyDescent="0.3">
      <c r="A51" s="317">
        <v>48</v>
      </c>
      <c r="B51" s="72">
        <v>14</v>
      </c>
      <c r="C51" s="56" t="s">
        <v>21</v>
      </c>
      <c r="D51" s="272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01" t="b">
        <f>+ISNUMBER(PAGOS[[#This Row],[REG]])</f>
        <v>1</v>
      </c>
    </row>
    <row r="52" spans="1:12" s="17" customFormat="1" x14ac:dyDescent="0.3">
      <c r="A52" s="317">
        <v>49</v>
      </c>
      <c r="B52" s="72">
        <v>9</v>
      </c>
      <c r="C52" s="56" t="s">
        <v>17</v>
      </c>
      <c r="D52" s="272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01" t="b">
        <f>+ISNUMBER(PAGOS[[#This Row],[REG]])</f>
        <v>1</v>
      </c>
    </row>
    <row r="53" spans="1:12" s="17" customFormat="1" x14ac:dyDescent="0.3">
      <c r="A53" s="317">
        <v>50</v>
      </c>
      <c r="B53" s="72">
        <v>8</v>
      </c>
      <c r="C53" s="56" t="s">
        <v>16</v>
      </c>
      <c r="D53" s="272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01" t="b">
        <f>+ISNUMBER(PAGOS[[#This Row],[REG]])</f>
        <v>1</v>
      </c>
    </row>
    <row r="54" spans="1:12" s="17" customFormat="1" x14ac:dyDescent="0.3">
      <c r="A54" s="317">
        <v>51</v>
      </c>
      <c r="B54" s="72">
        <v>4</v>
      </c>
      <c r="C54" s="56" t="s">
        <v>12</v>
      </c>
      <c r="D54" s="272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01" t="b">
        <f>+ISNUMBER(PAGOS[[#This Row],[REG]])</f>
        <v>1</v>
      </c>
    </row>
    <row r="55" spans="1:12" s="17" customFormat="1" x14ac:dyDescent="0.3">
      <c r="A55" s="317">
        <v>52</v>
      </c>
      <c r="B55" s="72">
        <v>12</v>
      </c>
      <c r="C55" s="56" t="s">
        <v>20</v>
      </c>
      <c r="D55" s="272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01" t="b">
        <f>+ISNUMBER(PAGOS[[#This Row],[REG]])</f>
        <v>1</v>
      </c>
    </row>
    <row r="56" spans="1:12" s="17" customFormat="1" x14ac:dyDescent="0.3">
      <c r="A56" s="317">
        <v>53</v>
      </c>
      <c r="B56" s="72">
        <v>7</v>
      </c>
      <c r="C56" s="56" t="s">
        <v>15</v>
      </c>
      <c r="D56" s="272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01" t="b">
        <f>+ISNUMBER(PAGOS[[#This Row],[REG]])</f>
        <v>1</v>
      </c>
    </row>
    <row r="57" spans="1:12" s="17" customFormat="1" x14ac:dyDescent="0.3">
      <c r="A57" s="320" t="s">
        <v>90</v>
      </c>
      <c r="B57" s="304">
        <v>2</v>
      </c>
      <c r="C57" s="56" t="s">
        <v>71</v>
      </c>
      <c r="D57" s="272" t="s">
        <v>360</v>
      </c>
      <c r="E57" s="74">
        <v>200</v>
      </c>
      <c r="F57" s="30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06" t="s">
        <v>72</v>
      </c>
      <c r="L57" s="301" t="b">
        <f>+ISNUMBER(PAGOS[[#This Row],[REG]])</f>
        <v>0</v>
      </c>
    </row>
    <row r="58" spans="1:12" s="17" customFormat="1" x14ac:dyDescent="0.3">
      <c r="A58" s="317">
        <v>54</v>
      </c>
      <c r="B58" s="71">
        <v>7</v>
      </c>
      <c r="C58" s="56" t="s">
        <v>15</v>
      </c>
      <c r="D58" s="272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01" t="b">
        <f>+ISNUMBER(PAGOS[[#This Row],[REG]])</f>
        <v>1</v>
      </c>
    </row>
    <row r="59" spans="1:12" s="17" customFormat="1" x14ac:dyDescent="0.3">
      <c r="A59" s="317">
        <v>55</v>
      </c>
      <c r="B59" s="72">
        <v>5</v>
      </c>
      <c r="C59" s="56" t="s">
        <v>14</v>
      </c>
      <c r="D59" s="272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01" t="b">
        <f>+ISNUMBER(PAGOS[[#This Row],[REG]])</f>
        <v>1</v>
      </c>
    </row>
    <row r="60" spans="1:12" s="17" customFormat="1" x14ac:dyDescent="0.3">
      <c r="A60" s="317">
        <v>56</v>
      </c>
      <c r="B60" s="72">
        <v>15</v>
      </c>
      <c r="C60" s="56" t="s">
        <v>22</v>
      </c>
      <c r="D60" s="272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01" t="b">
        <f>+ISNUMBER(PAGOS[[#This Row],[REG]])</f>
        <v>1</v>
      </c>
    </row>
    <row r="61" spans="1:12" x14ac:dyDescent="0.3">
      <c r="A61" s="317">
        <v>57</v>
      </c>
      <c r="B61" s="72">
        <v>14</v>
      </c>
      <c r="C61" s="56" t="s">
        <v>21</v>
      </c>
      <c r="D61" s="272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01" t="b">
        <f>+ISNUMBER(PAGOS[[#This Row],[REG]])</f>
        <v>1</v>
      </c>
    </row>
    <row r="62" spans="1:12" x14ac:dyDescent="0.3">
      <c r="A62" s="317">
        <v>58</v>
      </c>
      <c r="B62" s="72">
        <v>9</v>
      </c>
      <c r="C62" s="56" t="s">
        <v>17</v>
      </c>
      <c r="D62" s="272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01" t="b">
        <f>+ISNUMBER(PAGOS[[#This Row],[REG]])</f>
        <v>1</v>
      </c>
    </row>
    <row r="63" spans="1:12" x14ac:dyDescent="0.3">
      <c r="A63" s="317">
        <v>59</v>
      </c>
      <c r="B63" s="72">
        <v>4</v>
      </c>
      <c r="C63" s="56" t="s">
        <v>12</v>
      </c>
      <c r="D63" s="272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01" t="b">
        <f>+ISNUMBER(PAGOS[[#This Row],[REG]])</f>
        <v>1</v>
      </c>
    </row>
    <row r="64" spans="1:12" x14ac:dyDescent="0.3">
      <c r="A64" s="317">
        <v>60</v>
      </c>
      <c r="B64" s="71">
        <v>12</v>
      </c>
      <c r="C64" s="54" t="s">
        <v>20</v>
      </c>
      <c r="D64" s="271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01" t="b">
        <f>+ISNUMBER(PAGOS[[#This Row],[REG]])</f>
        <v>1</v>
      </c>
    </row>
    <row r="65" spans="1:12" x14ac:dyDescent="0.3">
      <c r="A65" s="321">
        <v>61</v>
      </c>
      <c r="B65" s="72">
        <v>4</v>
      </c>
      <c r="C65" s="59" t="s">
        <v>12</v>
      </c>
      <c r="D65" s="273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01" t="b">
        <f>+ISNUMBER(PAGOS[[#This Row],[REG]])</f>
        <v>1</v>
      </c>
    </row>
    <row r="66" spans="1:12" x14ac:dyDescent="0.3">
      <c r="A66" s="317" t="s">
        <v>344</v>
      </c>
      <c r="B66" s="72">
        <v>3</v>
      </c>
      <c r="C66" s="56" t="s">
        <v>13</v>
      </c>
      <c r="D66" s="272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01" t="b">
        <f>+ISNUMBER(PAGOS[[#This Row],[REG]])</f>
        <v>0</v>
      </c>
    </row>
    <row r="67" spans="1:12" x14ac:dyDescent="0.3">
      <c r="A67" s="317">
        <v>62</v>
      </c>
      <c r="B67" s="72">
        <v>8</v>
      </c>
      <c r="C67" s="59" t="s">
        <v>16</v>
      </c>
      <c r="D67" s="273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01" t="b">
        <f>+ISNUMBER(PAGOS[[#This Row],[REG]])</f>
        <v>1</v>
      </c>
    </row>
    <row r="68" spans="1:12" x14ac:dyDescent="0.3">
      <c r="A68" s="317">
        <v>63</v>
      </c>
      <c r="B68" s="72">
        <v>14</v>
      </c>
      <c r="C68" s="59" t="s">
        <v>21</v>
      </c>
      <c r="D68" s="273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01" t="b">
        <f>+ISNUMBER(PAGOS[[#This Row],[REG]])</f>
        <v>1</v>
      </c>
    </row>
    <row r="69" spans="1:12" x14ac:dyDescent="0.3">
      <c r="A69" s="317">
        <v>64</v>
      </c>
      <c r="B69" s="72">
        <v>9</v>
      </c>
      <c r="C69" s="59" t="s">
        <v>17</v>
      </c>
      <c r="D69" s="273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01" t="b">
        <f>+ISNUMBER(PAGOS[[#This Row],[REG]])</f>
        <v>1</v>
      </c>
    </row>
    <row r="70" spans="1:12" x14ac:dyDescent="0.3">
      <c r="A70" s="317">
        <v>65</v>
      </c>
      <c r="B70" s="72">
        <v>15</v>
      </c>
      <c r="C70" s="62" t="s">
        <v>22</v>
      </c>
      <c r="D70" s="274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01" t="b">
        <f>+ISNUMBER(PAGOS[[#This Row],[REG]])</f>
        <v>1</v>
      </c>
    </row>
    <row r="71" spans="1:12" x14ac:dyDescent="0.3">
      <c r="A71" s="317">
        <v>66</v>
      </c>
      <c r="B71" s="71">
        <v>5</v>
      </c>
      <c r="C71" s="236" t="s">
        <v>14</v>
      </c>
      <c r="D71" s="275">
        <v>21</v>
      </c>
      <c r="E71" s="237">
        <v>0</v>
      </c>
      <c r="F71" s="238">
        <v>45184</v>
      </c>
      <c r="G71" s="239">
        <v>3</v>
      </c>
      <c r="H71" s="237">
        <v>8</v>
      </c>
      <c r="I71" s="238">
        <v>45184</v>
      </c>
      <c r="J71" s="240">
        <v>3</v>
      </c>
      <c r="K71" s="241" t="s">
        <v>125</v>
      </c>
      <c r="L71" s="301" t="b">
        <f>+ISNUMBER(PAGOS[[#This Row],[REG]])</f>
        <v>1</v>
      </c>
    </row>
    <row r="72" spans="1:12" x14ac:dyDescent="0.3">
      <c r="A72" s="317">
        <v>67</v>
      </c>
      <c r="B72" s="71">
        <v>5</v>
      </c>
      <c r="C72" s="78" t="s">
        <v>14</v>
      </c>
      <c r="D72" s="276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01" t="b">
        <f>+ISNUMBER(PAGOS[[#This Row],[REG]])</f>
        <v>1</v>
      </c>
    </row>
    <row r="73" spans="1:12" x14ac:dyDescent="0.3">
      <c r="A73" s="317">
        <v>68</v>
      </c>
      <c r="B73" s="72">
        <v>6</v>
      </c>
      <c r="C73" s="78" t="s">
        <v>24</v>
      </c>
      <c r="D73" s="276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01" t="b">
        <f>+ISNUMBER(PAGOS[[#This Row],[REG]])</f>
        <v>1</v>
      </c>
    </row>
    <row r="74" spans="1:12" x14ac:dyDescent="0.3">
      <c r="A74" s="317">
        <v>69</v>
      </c>
      <c r="B74" s="72">
        <v>7</v>
      </c>
      <c r="C74" s="78" t="s">
        <v>15</v>
      </c>
      <c r="D74" s="276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01" t="b">
        <f>+ISNUMBER(PAGOS[[#This Row],[REG]])</f>
        <v>1</v>
      </c>
    </row>
    <row r="75" spans="1:12" x14ac:dyDescent="0.3">
      <c r="A75" s="317">
        <v>70</v>
      </c>
      <c r="B75" s="72">
        <v>14</v>
      </c>
      <c r="C75" s="78" t="s">
        <v>21</v>
      </c>
      <c r="D75" s="276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01" t="b">
        <f>+ISNUMBER(PAGOS[[#This Row],[REG]])</f>
        <v>1</v>
      </c>
    </row>
    <row r="76" spans="1:12" x14ac:dyDescent="0.3">
      <c r="A76" s="317">
        <v>71</v>
      </c>
      <c r="B76" s="72">
        <v>3</v>
      </c>
      <c r="C76" s="78" t="s">
        <v>13</v>
      </c>
      <c r="D76" s="276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01" t="b">
        <f>+ISNUMBER(PAGOS[[#This Row],[REG]])</f>
        <v>1</v>
      </c>
    </row>
    <row r="77" spans="1:12" x14ac:dyDescent="0.3">
      <c r="A77" s="317">
        <v>72</v>
      </c>
      <c r="B77" s="72">
        <v>15</v>
      </c>
      <c r="C77" s="78" t="s">
        <v>22</v>
      </c>
      <c r="D77" s="276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01" t="b">
        <f>+ISNUMBER(PAGOS[[#This Row],[REG]])</f>
        <v>1</v>
      </c>
    </row>
    <row r="78" spans="1:12" x14ac:dyDescent="0.3">
      <c r="A78" s="317">
        <v>73</v>
      </c>
      <c r="B78" s="72">
        <v>3</v>
      </c>
      <c r="C78" s="78" t="s">
        <v>13</v>
      </c>
      <c r="D78" s="276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01" t="b">
        <f>+ISNUMBER(PAGOS[[#This Row],[REG]])</f>
        <v>1</v>
      </c>
    </row>
    <row r="79" spans="1:12" x14ac:dyDescent="0.3">
      <c r="A79" s="317">
        <v>74</v>
      </c>
      <c r="B79" s="72">
        <v>9</v>
      </c>
      <c r="C79" s="78" t="s">
        <v>17</v>
      </c>
      <c r="D79" s="276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01" t="b">
        <f>+ISNUMBER(PAGOS[[#This Row],[REG]])</f>
        <v>1</v>
      </c>
    </row>
    <row r="80" spans="1:12" x14ac:dyDescent="0.3">
      <c r="A80" s="317">
        <v>75</v>
      </c>
      <c r="B80" s="72">
        <v>12</v>
      </c>
      <c r="C80" s="78" t="s">
        <v>20</v>
      </c>
      <c r="D80" s="276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01" t="b">
        <f>+ISNUMBER(PAGOS[[#This Row],[REG]])</f>
        <v>1</v>
      </c>
    </row>
    <row r="81" spans="1:12" x14ac:dyDescent="0.3">
      <c r="A81" s="317">
        <v>76</v>
      </c>
      <c r="B81" s="72">
        <v>16</v>
      </c>
      <c r="C81" s="78" t="s">
        <v>23</v>
      </c>
      <c r="D81" s="276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01" t="b">
        <f>+ISNUMBER(PAGOS[[#This Row],[REG]])</f>
        <v>1</v>
      </c>
    </row>
    <row r="82" spans="1:12" x14ac:dyDescent="0.3">
      <c r="A82" s="317">
        <v>77</v>
      </c>
      <c r="B82" s="72">
        <v>6</v>
      </c>
      <c r="C82" s="78" t="s">
        <v>24</v>
      </c>
      <c r="D82" s="276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01" t="b">
        <f>+ISNUMBER(PAGOS[[#This Row],[REG]])</f>
        <v>1</v>
      </c>
    </row>
    <row r="83" spans="1:12" x14ac:dyDescent="0.3">
      <c r="A83" s="322" t="s">
        <v>124</v>
      </c>
      <c r="B83" s="73">
        <v>1</v>
      </c>
      <c r="C83" s="78" t="s">
        <v>70</v>
      </c>
      <c r="D83" s="276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01" t="b">
        <f>+ISNUMBER(PAGOS[[#This Row],[REG]])</f>
        <v>0</v>
      </c>
    </row>
    <row r="84" spans="1:12" x14ac:dyDescent="0.3">
      <c r="A84" s="318">
        <v>78</v>
      </c>
      <c r="B84" s="71">
        <v>5</v>
      </c>
      <c r="C84" s="78" t="s">
        <v>14</v>
      </c>
      <c r="D84" s="276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01" t="b">
        <f>+ISNUMBER(PAGOS[[#This Row],[REG]])</f>
        <v>1</v>
      </c>
    </row>
    <row r="85" spans="1:12" x14ac:dyDescent="0.3">
      <c r="A85" s="318">
        <v>79</v>
      </c>
      <c r="B85" s="72">
        <v>6</v>
      </c>
      <c r="C85" s="78" t="s">
        <v>24</v>
      </c>
      <c r="D85" s="276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01" t="b">
        <f>+ISNUMBER(PAGOS[[#This Row],[REG]])</f>
        <v>1</v>
      </c>
    </row>
    <row r="86" spans="1:12" x14ac:dyDescent="0.3">
      <c r="A86" s="318">
        <v>80</v>
      </c>
      <c r="B86" s="72">
        <v>12</v>
      </c>
      <c r="C86" s="78" t="s">
        <v>20</v>
      </c>
      <c r="D86" s="276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01" t="b">
        <f>+ISNUMBER(PAGOS[[#This Row],[REG]])</f>
        <v>1</v>
      </c>
    </row>
    <row r="87" spans="1:12" x14ac:dyDescent="0.3">
      <c r="A87" s="318">
        <v>81</v>
      </c>
      <c r="B87" s="72">
        <v>16</v>
      </c>
      <c r="C87" s="78" t="s">
        <v>23</v>
      </c>
      <c r="D87" s="276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01" t="b">
        <f>+ISNUMBER(PAGOS[[#This Row],[REG]])</f>
        <v>1</v>
      </c>
    </row>
    <row r="88" spans="1:12" x14ac:dyDescent="0.3">
      <c r="A88" s="318">
        <v>82</v>
      </c>
      <c r="B88" s="72">
        <v>9</v>
      </c>
      <c r="C88" s="78" t="s">
        <v>17</v>
      </c>
      <c r="D88" s="276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01" t="b">
        <f>+ISNUMBER(PAGOS[[#This Row],[REG]])</f>
        <v>1</v>
      </c>
    </row>
    <row r="89" spans="1:12" x14ac:dyDescent="0.3">
      <c r="A89" s="318">
        <v>83</v>
      </c>
      <c r="B89" s="72">
        <v>14</v>
      </c>
      <c r="C89" s="78" t="s">
        <v>21</v>
      </c>
      <c r="D89" s="276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01" t="b">
        <f>+ISNUMBER(PAGOS[[#This Row],[REG]])</f>
        <v>1</v>
      </c>
    </row>
    <row r="90" spans="1:12" x14ac:dyDescent="0.3">
      <c r="A90" s="318">
        <v>84</v>
      </c>
      <c r="B90" s="72">
        <v>3</v>
      </c>
      <c r="C90" s="78" t="s">
        <v>13</v>
      </c>
      <c r="D90" s="276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01" t="b">
        <f>+ISNUMBER(PAGOS[[#This Row],[REG]])</f>
        <v>1</v>
      </c>
    </row>
    <row r="91" spans="1:12" x14ac:dyDescent="0.3">
      <c r="A91" s="323" t="s">
        <v>129</v>
      </c>
      <c r="B91" s="71">
        <v>14</v>
      </c>
      <c r="C91" s="78" t="s">
        <v>21</v>
      </c>
      <c r="D91" s="276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465</v>
      </c>
      <c r="L91" s="301" t="b">
        <f>+ISNUMBER(PAGOS[[#This Row],[REG]])</f>
        <v>0</v>
      </c>
    </row>
    <row r="92" spans="1:12" x14ac:dyDescent="0.3">
      <c r="A92" s="324">
        <v>85</v>
      </c>
      <c r="B92" s="72">
        <v>14</v>
      </c>
      <c r="C92" s="78" t="s">
        <v>21</v>
      </c>
      <c r="D92" s="276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455</v>
      </c>
      <c r="L92" s="301" t="b">
        <f>+ISNUMBER(PAGOS[[#This Row],[REG]])</f>
        <v>1</v>
      </c>
    </row>
    <row r="93" spans="1:12" x14ac:dyDescent="0.3">
      <c r="A93" s="318">
        <v>86</v>
      </c>
      <c r="B93" s="72">
        <v>5</v>
      </c>
      <c r="C93" s="78" t="s">
        <v>14</v>
      </c>
      <c r="D93" s="276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01" t="b">
        <f>+ISNUMBER(PAGOS[[#This Row],[REG]])</f>
        <v>1</v>
      </c>
    </row>
    <row r="94" spans="1:12" x14ac:dyDescent="0.3">
      <c r="A94" s="318">
        <v>87</v>
      </c>
      <c r="B94" s="72">
        <v>6</v>
      </c>
      <c r="C94" s="78" t="s">
        <v>24</v>
      </c>
      <c r="D94" s="276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01" t="b">
        <f>+ISNUMBER(PAGOS[[#This Row],[REG]])</f>
        <v>1</v>
      </c>
    </row>
    <row r="95" spans="1:12" x14ac:dyDescent="0.3">
      <c r="A95" s="318">
        <v>88</v>
      </c>
      <c r="B95" s="72">
        <v>12</v>
      </c>
      <c r="C95" s="78" t="s">
        <v>20</v>
      </c>
      <c r="D95" s="276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01" t="b">
        <f>+ISNUMBER(PAGOS[[#This Row],[REG]])</f>
        <v>1</v>
      </c>
    </row>
    <row r="96" spans="1:12" x14ac:dyDescent="0.3">
      <c r="A96" s="318">
        <v>89</v>
      </c>
      <c r="B96" s="72">
        <v>16</v>
      </c>
      <c r="C96" s="78" t="s">
        <v>23</v>
      </c>
      <c r="D96" s="276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01" t="b">
        <f>+ISNUMBER(PAGOS[[#This Row],[REG]])</f>
        <v>1</v>
      </c>
    </row>
    <row r="97" spans="1:12" x14ac:dyDescent="0.3">
      <c r="A97" s="318">
        <v>90</v>
      </c>
      <c r="B97" s="72">
        <v>9</v>
      </c>
      <c r="C97" s="78" t="s">
        <v>17</v>
      </c>
      <c r="D97" s="276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01" t="b">
        <f>+ISNUMBER(PAGOS[[#This Row],[REG]])</f>
        <v>1</v>
      </c>
    </row>
    <row r="98" spans="1:12" x14ac:dyDescent="0.3">
      <c r="A98" s="318">
        <v>91</v>
      </c>
      <c r="B98" s="72">
        <v>14</v>
      </c>
      <c r="C98" s="78" t="s">
        <v>21</v>
      </c>
      <c r="D98" s="276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01" t="b">
        <f>+ISNUMBER(PAGOS[[#This Row],[REG]])</f>
        <v>1</v>
      </c>
    </row>
    <row r="99" spans="1:12" x14ac:dyDescent="0.3">
      <c r="A99" s="318">
        <v>92</v>
      </c>
      <c r="B99" s="72">
        <v>3</v>
      </c>
      <c r="C99" s="54" t="s">
        <v>13</v>
      </c>
      <c r="D99" s="276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01" t="b">
        <f>+ISNUMBER(PAGOS[[#This Row],[REG]])</f>
        <v>1</v>
      </c>
    </row>
    <row r="100" spans="1:12" x14ac:dyDescent="0.3">
      <c r="A100" s="324">
        <v>93</v>
      </c>
      <c r="B100" s="71">
        <v>9</v>
      </c>
      <c r="C100" s="78" t="s">
        <v>17</v>
      </c>
      <c r="D100" s="276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456</v>
      </c>
      <c r="L100" s="301" t="b">
        <f>+ISNUMBER(PAGOS[[#This Row],[REG]])</f>
        <v>1</v>
      </c>
    </row>
    <row r="101" spans="1:12" x14ac:dyDescent="0.3">
      <c r="A101" s="318">
        <v>94</v>
      </c>
      <c r="B101" s="72">
        <v>5</v>
      </c>
      <c r="C101" s="78" t="s">
        <v>14</v>
      </c>
      <c r="D101" s="276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01" t="b">
        <f>+ISNUMBER(PAGOS[[#This Row],[REG]])</f>
        <v>1</v>
      </c>
    </row>
    <row r="102" spans="1:12" x14ac:dyDescent="0.3">
      <c r="A102" s="318">
        <v>95</v>
      </c>
      <c r="B102" s="72">
        <v>6</v>
      </c>
      <c r="C102" s="78" t="s">
        <v>24</v>
      </c>
      <c r="D102" s="276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01" t="b">
        <f>+ISNUMBER(PAGOS[[#This Row],[REG]])</f>
        <v>1</v>
      </c>
    </row>
    <row r="103" spans="1:12" x14ac:dyDescent="0.3">
      <c r="A103" s="318">
        <v>96</v>
      </c>
      <c r="B103" s="72">
        <v>12</v>
      </c>
      <c r="C103" s="78" t="s">
        <v>20</v>
      </c>
      <c r="D103" s="276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01" t="b">
        <f>+ISNUMBER(PAGOS[[#This Row],[REG]])</f>
        <v>1</v>
      </c>
    </row>
    <row r="104" spans="1:12" x14ac:dyDescent="0.3">
      <c r="A104" s="318">
        <v>97</v>
      </c>
      <c r="B104" s="72">
        <v>15</v>
      </c>
      <c r="C104" s="78" t="s">
        <v>22</v>
      </c>
      <c r="D104" s="276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01" t="b">
        <f>+ISNUMBER(PAGOS[[#This Row],[REG]])</f>
        <v>1</v>
      </c>
    </row>
    <row r="105" spans="1:12" x14ac:dyDescent="0.3">
      <c r="A105" s="318">
        <v>98</v>
      </c>
      <c r="B105" s="72">
        <v>9</v>
      </c>
      <c r="C105" s="78" t="s">
        <v>17</v>
      </c>
      <c r="D105" s="276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01" t="b">
        <f>+ISNUMBER(PAGOS[[#This Row],[REG]])</f>
        <v>1</v>
      </c>
    </row>
    <row r="106" spans="1:12" x14ac:dyDescent="0.3">
      <c r="A106" s="318">
        <v>99</v>
      </c>
      <c r="B106" s="72">
        <v>14</v>
      </c>
      <c r="C106" s="78" t="s">
        <v>21</v>
      </c>
      <c r="D106" s="276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01" t="b">
        <f>+ISNUMBER(PAGOS[[#This Row],[REG]])</f>
        <v>1</v>
      </c>
    </row>
    <row r="107" spans="1:12" x14ac:dyDescent="0.3">
      <c r="A107" s="322" t="s">
        <v>159</v>
      </c>
      <c r="B107" s="34">
        <v>1</v>
      </c>
      <c r="C107" s="78" t="s">
        <v>408</v>
      </c>
      <c r="D107" s="276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01" t="b">
        <f>+ISNUMBER(PAGOS[[#This Row],[REG]])</f>
        <v>0</v>
      </c>
    </row>
    <row r="108" spans="1:12" x14ac:dyDescent="0.3">
      <c r="A108" s="322" t="s">
        <v>161</v>
      </c>
      <c r="B108" s="34">
        <v>1</v>
      </c>
      <c r="C108" s="78" t="s">
        <v>409</v>
      </c>
      <c r="D108" s="276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01" t="b">
        <f>+ISNUMBER(PAGOS[[#This Row],[REG]])</f>
        <v>0</v>
      </c>
    </row>
    <row r="109" spans="1:12" x14ac:dyDescent="0.3">
      <c r="A109" s="318">
        <v>100</v>
      </c>
      <c r="B109" s="72">
        <v>6</v>
      </c>
      <c r="C109" s="78" t="s">
        <v>24</v>
      </c>
      <c r="D109" s="276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466</v>
      </c>
      <c r="L109" s="301" t="b">
        <f>+ISNUMBER(PAGOS[[#This Row],[REG]])</f>
        <v>1</v>
      </c>
    </row>
    <row r="110" spans="1:12" x14ac:dyDescent="0.3">
      <c r="A110" s="318">
        <v>101</v>
      </c>
      <c r="B110" s="71">
        <v>14</v>
      </c>
      <c r="C110" s="78" t="s">
        <v>21</v>
      </c>
      <c r="D110" s="276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01" t="b">
        <f>+ISNUMBER(PAGOS[[#This Row],[REG]])</f>
        <v>1</v>
      </c>
    </row>
    <row r="111" spans="1:12" x14ac:dyDescent="0.3">
      <c r="A111" s="323" t="s">
        <v>202</v>
      </c>
      <c r="B111" s="72">
        <v>15</v>
      </c>
      <c r="C111" s="78" t="s">
        <v>22</v>
      </c>
      <c r="D111" s="276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467</v>
      </c>
      <c r="L111" s="301" t="b">
        <f>+ISNUMBER(PAGOS[[#This Row],[REG]])</f>
        <v>0</v>
      </c>
    </row>
    <row r="112" spans="1:12" x14ac:dyDescent="0.3">
      <c r="A112" s="318">
        <v>102</v>
      </c>
      <c r="B112" s="72">
        <v>15</v>
      </c>
      <c r="C112" s="78" t="s">
        <v>22</v>
      </c>
      <c r="D112" s="276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468</v>
      </c>
      <c r="L112" s="301" t="b">
        <f>+ISNUMBER(PAGOS[[#This Row],[REG]])</f>
        <v>1</v>
      </c>
    </row>
    <row r="113" spans="1:12" x14ac:dyDescent="0.3">
      <c r="A113" s="318">
        <v>103</v>
      </c>
      <c r="B113" s="72">
        <v>12</v>
      </c>
      <c r="C113" s="78" t="s">
        <v>20</v>
      </c>
      <c r="D113" s="276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01" t="b">
        <f>+ISNUMBER(PAGOS[[#This Row],[REG]])</f>
        <v>1</v>
      </c>
    </row>
    <row r="114" spans="1:12" x14ac:dyDescent="0.3">
      <c r="A114" s="318">
        <v>104</v>
      </c>
      <c r="B114" s="72">
        <v>5</v>
      </c>
      <c r="C114" s="78" t="s">
        <v>14</v>
      </c>
      <c r="D114" s="276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01" t="b">
        <f>+ISNUMBER(PAGOS[[#This Row],[REG]])</f>
        <v>1</v>
      </c>
    </row>
    <row r="115" spans="1:12" x14ac:dyDescent="0.3">
      <c r="A115" s="318">
        <v>105</v>
      </c>
      <c r="B115" s="72">
        <v>6</v>
      </c>
      <c r="C115" s="78" t="s">
        <v>24</v>
      </c>
      <c r="D115" s="276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01" t="b">
        <f>+ISNUMBER(PAGOS[[#This Row],[REG]])</f>
        <v>1</v>
      </c>
    </row>
    <row r="116" spans="1:12" x14ac:dyDescent="0.3">
      <c r="A116" s="318">
        <v>106</v>
      </c>
      <c r="B116" s="72">
        <v>15</v>
      </c>
      <c r="C116" s="78" t="s">
        <v>22</v>
      </c>
      <c r="D116" s="276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01" t="b">
        <f>+ISNUMBER(PAGOS[[#This Row],[REG]])</f>
        <v>1</v>
      </c>
    </row>
    <row r="117" spans="1:12" x14ac:dyDescent="0.3">
      <c r="A117" s="318">
        <v>107</v>
      </c>
      <c r="B117" s="72">
        <v>9</v>
      </c>
      <c r="C117" s="78" t="s">
        <v>17</v>
      </c>
      <c r="D117" s="276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01" t="b">
        <f>+ISNUMBER(PAGOS[[#This Row],[REG]])</f>
        <v>1</v>
      </c>
    </row>
    <row r="118" spans="1:12" x14ac:dyDescent="0.3">
      <c r="A118" s="318">
        <v>108</v>
      </c>
      <c r="B118" s="72">
        <v>14</v>
      </c>
      <c r="C118" s="78" t="s">
        <v>21</v>
      </c>
      <c r="D118" s="276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01" t="b">
        <f>+ISNUMBER(PAGOS[[#This Row],[REG]])</f>
        <v>1</v>
      </c>
    </row>
    <row r="119" spans="1:12" x14ac:dyDescent="0.3">
      <c r="A119" s="318">
        <v>109</v>
      </c>
      <c r="B119" s="72">
        <v>4</v>
      </c>
      <c r="C119" s="78" t="s">
        <v>12</v>
      </c>
      <c r="D119" s="276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01" t="b">
        <f>+ISNUMBER(PAGOS[[#This Row],[REG]])</f>
        <v>1</v>
      </c>
    </row>
    <row r="120" spans="1:12" x14ac:dyDescent="0.3">
      <c r="A120" s="318">
        <v>110</v>
      </c>
      <c r="B120" s="72">
        <v>4</v>
      </c>
      <c r="C120" s="78" t="s">
        <v>12</v>
      </c>
      <c r="D120" s="276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01" t="b">
        <f>+ISNUMBER(PAGOS[[#This Row],[REG]])</f>
        <v>1</v>
      </c>
    </row>
    <row r="121" spans="1:12" x14ac:dyDescent="0.3">
      <c r="A121" s="318">
        <v>111</v>
      </c>
      <c r="B121" s="71">
        <v>5</v>
      </c>
      <c r="C121" s="78" t="s">
        <v>14</v>
      </c>
      <c r="D121" s="276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01" t="b">
        <f>+ISNUMBER(PAGOS[[#This Row],[REG]])</f>
        <v>1</v>
      </c>
    </row>
    <row r="122" spans="1:12" x14ac:dyDescent="0.3">
      <c r="A122" s="318">
        <v>112</v>
      </c>
      <c r="B122" s="72">
        <v>9</v>
      </c>
      <c r="C122" s="78" t="s">
        <v>17</v>
      </c>
      <c r="D122" s="276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01" t="b">
        <f>+ISNUMBER(PAGOS[[#This Row],[REG]])</f>
        <v>1</v>
      </c>
    </row>
    <row r="123" spans="1:12" x14ac:dyDescent="0.3">
      <c r="A123" s="318">
        <v>113</v>
      </c>
      <c r="B123" s="72">
        <v>10</v>
      </c>
      <c r="C123" s="78" t="s">
        <v>18</v>
      </c>
      <c r="D123" s="276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01" t="b">
        <f>+ISNUMBER(PAGOS[[#This Row],[REG]])</f>
        <v>1</v>
      </c>
    </row>
    <row r="124" spans="1:12" x14ac:dyDescent="0.3">
      <c r="A124" s="318">
        <v>114</v>
      </c>
      <c r="B124" s="72">
        <v>12</v>
      </c>
      <c r="C124" s="78" t="s">
        <v>20</v>
      </c>
      <c r="D124" s="276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01" t="b">
        <f>+ISNUMBER(PAGOS[[#This Row],[REG]])</f>
        <v>1</v>
      </c>
    </row>
    <row r="125" spans="1:12" x14ac:dyDescent="0.3">
      <c r="A125" s="318">
        <v>115</v>
      </c>
      <c r="B125" s="72">
        <v>14</v>
      </c>
      <c r="C125" s="78" t="s">
        <v>21</v>
      </c>
      <c r="D125" s="276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01" t="b">
        <f>+ISNUMBER(PAGOS[[#This Row],[REG]])</f>
        <v>1</v>
      </c>
    </row>
    <row r="126" spans="1:12" x14ac:dyDescent="0.3">
      <c r="A126" s="318">
        <v>116</v>
      </c>
      <c r="B126" s="72">
        <v>15</v>
      </c>
      <c r="C126" s="78" t="s">
        <v>22</v>
      </c>
      <c r="D126" s="276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01" t="b">
        <f>+ISNUMBER(PAGOS[[#This Row],[REG]])</f>
        <v>1</v>
      </c>
    </row>
    <row r="127" spans="1:12" x14ac:dyDescent="0.3">
      <c r="A127" s="318">
        <v>117</v>
      </c>
      <c r="B127" s="71">
        <v>5</v>
      </c>
      <c r="C127" s="78" t="s">
        <v>14</v>
      </c>
      <c r="D127" s="276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01" t="b">
        <f>+ISNUMBER(PAGOS[[#This Row],[REG]])</f>
        <v>1</v>
      </c>
    </row>
    <row r="128" spans="1:12" x14ac:dyDescent="0.3">
      <c r="A128" s="318">
        <v>118</v>
      </c>
      <c r="B128" s="72">
        <v>4</v>
      </c>
      <c r="C128" s="78" t="s">
        <v>12</v>
      </c>
      <c r="D128" s="276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01" t="b">
        <f>+ISNUMBER(PAGOS[[#This Row],[REG]])</f>
        <v>1</v>
      </c>
    </row>
    <row r="129" spans="1:12" x14ac:dyDescent="0.3">
      <c r="A129" s="318">
        <v>119</v>
      </c>
      <c r="B129" s="72">
        <v>12</v>
      </c>
      <c r="C129" s="78" t="s">
        <v>20</v>
      </c>
      <c r="D129" s="276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01" t="b">
        <f>+ISNUMBER(PAGOS[[#This Row],[REG]])</f>
        <v>1</v>
      </c>
    </row>
    <row r="130" spans="1:12" x14ac:dyDescent="0.3">
      <c r="A130" s="318">
        <v>120</v>
      </c>
      <c r="B130" s="72">
        <v>15</v>
      </c>
      <c r="C130" s="78" t="s">
        <v>22</v>
      </c>
      <c r="D130" s="276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01" t="b">
        <f>+ISNUMBER(PAGOS[[#This Row],[REG]])</f>
        <v>1</v>
      </c>
    </row>
    <row r="131" spans="1:12" x14ac:dyDescent="0.3">
      <c r="A131" s="318">
        <v>121</v>
      </c>
      <c r="B131" s="72">
        <v>10</v>
      </c>
      <c r="C131" s="78" t="s">
        <v>18</v>
      </c>
      <c r="D131" s="276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01" t="b">
        <f>+ISNUMBER(PAGOS[[#This Row],[REG]])</f>
        <v>1</v>
      </c>
    </row>
    <row r="132" spans="1:12" x14ac:dyDescent="0.3">
      <c r="A132" s="318">
        <v>122</v>
      </c>
      <c r="B132" s="72">
        <v>9</v>
      </c>
      <c r="C132" s="78" t="s">
        <v>17</v>
      </c>
      <c r="D132" s="276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01" t="b">
        <f>+ISNUMBER(PAGOS[[#This Row],[REG]])</f>
        <v>1</v>
      </c>
    </row>
    <row r="133" spans="1:12" x14ac:dyDescent="0.3">
      <c r="A133" s="318">
        <v>123</v>
      </c>
      <c r="B133" s="72">
        <v>14</v>
      </c>
      <c r="C133" s="78" t="s">
        <v>21</v>
      </c>
      <c r="D133" s="276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01" t="b">
        <f>+ISNUMBER(PAGOS[[#This Row],[REG]])</f>
        <v>1</v>
      </c>
    </row>
    <row r="134" spans="1:12" x14ac:dyDescent="0.3">
      <c r="A134" s="322" t="s">
        <v>211</v>
      </c>
      <c r="B134" s="71">
        <v>1</v>
      </c>
      <c r="C134" s="54" t="s">
        <v>19</v>
      </c>
      <c r="D134" s="271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01" t="b">
        <f>+ISNUMBER(PAGOS[[#This Row],[REG]])</f>
        <v>0</v>
      </c>
    </row>
    <row r="135" spans="1:12" x14ac:dyDescent="0.3">
      <c r="A135" s="318">
        <v>124</v>
      </c>
      <c r="B135" s="71">
        <v>14</v>
      </c>
      <c r="C135" s="78" t="s">
        <v>21</v>
      </c>
      <c r="D135" s="276">
        <v>39</v>
      </c>
      <c r="E135" s="35">
        <v>200</v>
      </c>
      <c r="F135" s="314">
        <v>45458</v>
      </c>
      <c r="G135" s="81">
        <v>4</v>
      </c>
      <c r="H135" s="35">
        <v>0</v>
      </c>
      <c r="I135" s="314">
        <v>45458</v>
      </c>
      <c r="J135" s="315">
        <v>4</v>
      </c>
      <c r="K135" s="37" t="s">
        <v>469</v>
      </c>
      <c r="L135" s="316" t="b">
        <f>+ISNUMBER(PAGOS[[#This Row],[REG]])</f>
        <v>1</v>
      </c>
    </row>
    <row r="136" spans="1:12" x14ac:dyDescent="0.3">
      <c r="A136" s="323" t="s">
        <v>213</v>
      </c>
      <c r="B136" s="71">
        <v>14</v>
      </c>
      <c r="C136" s="78" t="s">
        <v>21</v>
      </c>
      <c r="D136" s="276">
        <v>39</v>
      </c>
      <c r="E136" s="35">
        <v>0</v>
      </c>
      <c r="F136" s="314">
        <v>45458</v>
      </c>
      <c r="G136" s="81">
        <v>4</v>
      </c>
      <c r="H136" s="35">
        <v>8</v>
      </c>
      <c r="I136" s="314">
        <v>45458</v>
      </c>
      <c r="J136" s="315">
        <v>4</v>
      </c>
      <c r="K136" s="37" t="s">
        <v>470</v>
      </c>
      <c r="L136" s="316" t="b">
        <f>+ISNUMBER(PAGOS[[#This Row],[REG]])</f>
        <v>0</v>
      </c>
    </row>
    <row r="137" spans="1:12" x14ac:dyDescent="0.3">
      <c r="A137" s="318">
        <v>125</v>
      </c>
      <c r="B137" s="72">
        <v>5</v>
      </c>
      <c r="C137" s="78" t="s">
        <v>14</v>
      </c>
      <c r="D137" s="276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01" t="b">
        <f>+ISNUMBER(PAGOS[[#This Row],[REG]])</f>
        <v>1</v>
      </c>
    </row>
    <row r="138" spans="1:12" x14ac:dyDescent="0.3">
      <c r="A138" s="318">
        <v>126</v>
      </c>
      <c r="B138" s="72">
        <v>4</v>
      </c>
      <c r="C138" s="78" t="s">
        <v>12</v>
      </c>
      <c r="D138" s="276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01" t="b">
        <f>+ISNUMBER(PAGOS[[#This Row],[REG]])</f>
        <v>1</v>
      </c>
    </row>
    <row r="139" spans="1:12" x14ac:dyDescent="0.3">
      <c r="A139" s="318">
        <v>127</v>
      </c>
      <c r="B139" s="72">
        <v>12</v>
      </c>
      <c r="C139" s="78" t="s">
        <v>20</v>
      </c>
      <c r="D139" s="276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01" t="b">
        <f>+ISNUMBER(PAGOS[[#This Row],[REG]])</f>
        <v>1</v>
      </c>
    </row>
    <row r="140" spans="1:12" x14ac:dyDescent="0.3">
      <c r="A140" s="318">
        <v>128</v>
      </c>
      <c r="B140" s="72">
        <v>15</v>
      </c>
      <c r="C140" s="78" t="s">
        <v>22</v>
      </c>
      <c r="D140" s="276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01" t="b">
        <f>+ISNUMBER(PAGOS[[#This Row],[REG]])</f>
        <v>1</v>
      </c>
    </row>
    <row r="141" spans="1:12" x14ac:dyDescent="0.3">
      <c r="A141" s="318">
        <v>129</v>
      </c>
      <c r="B141" s="34">
        <v>10</v>
      </c>
      <c r="C141" s="78" t="s">
        <v>18</v>
      </c>
      <c r="D141" s="276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01" t="b">
        <f>+ISNUMBER(PAGOS[[#This Row],[REG]])</f>
        <v>1</v>
      </c>
    </row>
    <row r="142" spans="1:12" x14ac:dyDescent="0.3">
      <c r="A142" s="318">
        <v>130</v>
      </c>
      <c r="B142" s="72">
        <v>7</v>
      </c>
      <c r="C142" s="78" t="s">
        <v>15</v>
      </c>
      <c r="D142" s="276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01" t="b">
        <f>+ISNUMBER(PAGOS[[#This Row],[REG]])</f>
        <v>1</v>
      </c>
    </row>
    <row r="143" spans="1:12" x14ac:dyDescent="0.3">
      <c r="A143" s="318">
        <v>131</v>
      </c>
      <c r="B143" s="72">
        <v>9</v>
      </c>
      <c r="C143" s="78" t="s">
        <v>17</v>
      </c>
      <c r="D143" s="276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01" t="b">
        <f>+ISNUMBER(PAGOS[[#This Row],[REG]])</f>
        <v>1</v>
      </c>
    </row>
    <row r="144" spans="1:12" x14ac:dyDescent="0.3">
      <c r="A144" s="318">
        <v>132</v>
      </c>
      <c r="B144" s="72">
        <v>14</v>
      </c>
      <c r="C144" s="78" t="s">
        <v>21</v>
      </c>
      <c r="D144" s="276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01" t="b">
        <f>+ISNUMBER(PAGOS[[#This Row],[REG]])</f>
        <v>1</v>
      </c>
    </row>
    <row r="145" spans="1:12" x14ac:dyDescent="0.3">
      <c r="A145" s="318">
        <v>133</v>
      </c>
      <c r="B145" s="71">
        <v>5</v>
      </c>
      <c r="C145" s="78" t="s">
        <v>14</v>
      </c>
      <c r="D145" s="276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01" t="b">
        <f>+ISNUMBER(PAGOS[[#This Row],[REG]])</f>
        <v>1</v>
      </c>
    </row>
    <row r="146" spans="1:12" x14ac:dyDescent="0.3">
      <c r="A146" s="318">
        <v>134</v>
      </c>
      <c r="B146" s="72">
        <v>12</v>
      </c>
      <c r="C146" s="78" t="s">
        <v>20</v>
      </c>
      <c r="D146" s="276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01" t="b">
        <f>+ISNUMBER(PAGOS[[#This Row],[REG]])</f>
        <v>1</v>
      </c>
    </row>
    <row r="147" spans="1:12" x14ac:dyDescent="0.3">
      <c r="A147" s="318">
        <v>135</v>
      </c>
      <c r="B147" s="72">
        <v>15</v>
      </c>
      <c r="C147" s="78" t="s">
        <v>22</v>
      </c>
      <c r="D147" s="276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01" t="b">
        <f>+ISNUMBER(PAGOS[[#This Row],[REG]])</f>
        <v>1</v>
      </c>
    </row>
    <row r="148" spans="1:12" x14ac:dyDescent="0.3">
      <c r="A148" s="318">
        <v>136</v>
      </c>
      <c r="B148" s="72">
        <v>16</v>
      </c>
      <c r="C148" s="78" t="s">
        <v>23</v>
      </c>
      <c r="D148" s="276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01" t="b">
        <f>+ISNUMBER(PAGOS[[#This Row],[REG]])</f>
        <v>1</v>
      </c>
    </row>
    <row r="149" spans="1:12" x14ac:dyDescent="0.3">
      <c r="A149" s="318">
        <v>137</v>
      </c>
      <c r="B149" s="72">
        <v>10</v>
      </c>
      <c r="C149" s="78" t="s">
        <v>18</v>
      </c>
      <c r="D149" s="276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01" t="b">
        <f>+ISNUMBER(PAGOS[[#This Row],[REG]])</f>
        <v>1</v>
      </c>
    </row>
    <row r="150" spans="1:12" x14ac:dyDescent="0.3">
      <c r="A150" s="318">
        <v>138</v>
      </c>
      <c r="B150" s="34">
        <v>7</v>
      </c>
      <c r="C150" s="78" t="s">
        <v>15</v>
      </c>
      <c r="D150" s="276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01" t="b">
        <f>+ISNUMBER(PAGOS[[#This Row],[REG]])</f>
        <v>1</v>
      </c>
    </row>
    <row r="151" spans="1:12" x14ac:dyDescent="0.3">
      <c r="A151" s="318">
        <v>139</v>
      </c>
      <c r="B151" s="34">
        <v>8</v>
      </c>
      <c r="C151" s="78" t="s">
        <v>16</v>
      </c>
      <c r="D151" s="276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01" t="b">
        <f>+ISNUMBER(PAGOS[[#This Row],[REG]])</f>
        <v>1</v>
      </c>
    </row>
    <row r="152" spans="1:12" x14ac:dyDescent="0.3">
      <c r="A152" s="318">
        <v>140</v>
      </c>
      <c r="B152" s="72">
        <v>9</v>
      </c>
      <c r="C152" s="78" t="s">
        <v>17</v>
      </c>
      <c r="D152" s="276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01" t="b">
        <f>+ISNUMBER(PAGOS[[#This Row],[REG]])</f>
        <v>1</v>
      </c>
    </row>
    <row r="153" spans="1:12" x14ac:dyDescent="0.3">
      <c r="A153" s="318">
        <v>141</v>
      </c>
      <c r="B153" s="72">
        <v>14</v>
      </c>
      <c r="C153" s="78" t="s">
        <v>21</v>
      </c>
      <c r="D153" s="276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01" t="b">
        <f>+ISNUMBER(PAGOS[[#This Row],[REG]])</f>
        <v>1</v>
      </c>
    </row>
    <row r="154" spans="1:12" x14ac:dyDescent="0.3">
      <c r="A154" s="318">
        <v>142</v>
      </c>
      <c r="B154" s="71">
        <v>5</v>
      </c>
      <c r="C154" s="78" t="s">
        <v>14</v>
      </c>
      <c r="D154" s="276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01" t="b">
        <f>+ISNUMBER(PAGOS[[#This Row],[REG]])</f>
        <v>1</v>
      </c>
    </row>
    <row r="155" spans="1:12" x14ac:dyDescent="0.3">
      <c r="A155" s="318">
        <v>143</v>
      </c>
      <c r="B155" s="72">
        <v>6</v>
      </c>
      <c r="C155" s="78" t="s">
        <v>24</v>
      </c>
      <c r="D155" s="276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01" t="b">
        <f>+ISNUMBER(PAGOS[[#This Row],[REG]])</f>
        <v>1</v>
      </c>
    </row>
    <row r="156" spans="1:12" x14ac:dyDescent="0.3">
      <c r="A156" s="318">
        <v>144</v>
      </c>
      <c r="B156" s="72">
        <v>12</v>
      </c>
      <c r="C156" s="78" t="s">
        <v>20</v>
      </c>
      <c r="D156" s="276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01" t="b">
        <f>+ISNUMBER(PAGOS[[#This Row],[REG]])</f>
        <v>1</v>
      </c>
    </row>
    <row r="157" spans="1:12" x14ac:dyDescent="0.3">
      <c r="A157" s="318">
        <v>145</v>
      </c>
      <c r="B157" s="72">
        <v>15</v>
      </c>
      <c r="C157" s="78" t="s">
        <v>22</v>
      </c>
      <c r="D157" s="276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01" t="b">
        <f>+ISNUMBER(PAGOS[[#This Row],[REG]])</f>
        <v>1</v>
      </c>
    </row>
    <row r="158" spans="1:12" x14ac:dyDescent="0.3">
      <c r="A158" s="318">
        <v>146</v>
      </c>
      <c r="B158" s="72">
        <v>16</v>
      </c>
      <c r="C158" s="78" t="s">
        <v>23</v>
      </c>
      <c r="D158" s="276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01" t="b">
        <f>+ISNUMBER(PAGOS[[#This Row],[REG]])</f>
        <v>1</v>
      </c>
    </row>
    <row r="159" spans="1:12" x14ac:dyDescent="0.3">
      <c r="A159" s="318">
        <v>147</v>
      </c>
      <c r="B159" s="72">
        <v>10</v>
      </c>
      <c r="C159" s="78" t="s">
        <v>18</v>
      </c>
      <c r="D159" s="276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01" t="b">
        <f>+ISNUMBER(PAGOS[[#This Row],[REG]])</f>
        <v>1</v>
      </c>
    </row>
    <row r="160" spans="1:12" x14ac:dyDescent="0.3">
      <c r="A160" s="318">
        <v>148</v>
      </c>
      <c r="B160" s="34">
        <v>7</v>
      </c>
      <c r="C160" s="78" t="s">
        <v>15</v>
      </c>
      <c r="D160" s="276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01" t="b">
        <f>+ISNUMBER(PAGOS[[#This Row],[REG]])</f>
        <v>1</v>
      </c>
    </row>
    <row r="161" spans="1:12" x14ac:dyDescent="0.3">
      <c r="A161" s="318">
        <v>149</v>
      </c>
      <c r="B161" s="72">
        <v>14</v>
      </c>
      <c r="C161" s="78" t="s">
        <v>21</v>
      </c>
      <c r="D161" s="276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01" t="b">
        <f>+ISNUMBER(PAGOS[[#This Row],[REG]])</f>
        <v>1</v>
      </c>
    </row>
    <row r="162" spans="1:12" x14ac:dyDescent="0.3">
      <c r="A162" s="318">
        <v>150</v>
      </c>
      <c r="B162" s="34">
        <v>8</v>
      </c>
      <c r="C162" s="78" t="s">
        <v>16</v>
      </c>
      <c r="D162" s="276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01" t="b">
        <f>+ISNUMBER(PAGOS[[#This Row],[REG]])</f>
        <v>1</v>
      </c>
    </row>
    <row r="163" spans="1:12" x14ac:dyDescent="0.3">
      <c r="A163" s="318">
        <v>151</v>
      </c>
      <c r="B163" s="72">
        <v>4</v>
      </c>
      <c r="C163" s="78" t="s">
        <v>12</v>
      </c>
      <c r="D163" s="276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01" t="b">
        <f>+ISNUMBER(PAGOS[[#This Row],[REG]])</f>
        <v>1</v>
      </c>
    </row>
    <row r="164" spans="1:12" x14ac:dyDescent="0.3">
      <c r="A164" s="318">
        <v>152</v>
      </c>
      <c r="B164" s="71">
        <v>5</v>
      </c>
      <c r="C164" s="78" t="s">
        <v>14</v>
      </c>
      <c r="D164" s="276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01" t="b">
        <f>+ISNUMBER(PAGOS[[#This Row],[REG]])</f>
        <v>1</v>
      </c>
    </row>
    <row r="165" spans="1:12" x14ac:dyDescent="0.3">
      <c r="A165" s="318">
        <v>153</v>
      </c>
      <c r="B165" s="34">
        <v>7</v>
      </c>
      <c r="C165" s="78" t="s">
        <v>15</v>
      </c>
      <c r="D165" s="276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01" t="b">
        <f>+ISNUMBER(PAGOS[[#This Row],[REG]])</f>
        <v>1</v>
      </c>
    </row>
    <row r="166" spans="1:12" x14ac:dyDescent="0.3">
      <c r="A166" s="318">
        <v>154</v>
      </c>
      <c r="B166" s="34">
        <v>8</v>
      </c>
      <c r="C166" s="78" t="s">
        <v>16</v>
      </c>
      <c r="D166" s="276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01" t="b">
        <f>+ISNUMBER(PAGOS[[#This Row],[REG]])</f>
        <v>1</v>
      </c>
    </row>
    <row r="167" spans="1:12" x14ac:dyDescent="0.3">
      <c r="A167" s="318">
        <v>155</v>
      </c>
      <c r="B167" s="72">
        <v>9</v>
      </c>
      <c r="C167" s="78" t="s">
        <v>17</v>
      </c>
      <c r="D167" s="276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01" t="b">
        <f>+ISNUMBER(PAGOS[[#This Row],[REG]])</f>
        <v>1</v>
      </c>
    </row>
    <row r="168" spans="1:12" x14ac:dyDescent="0.3">
      <c r="A168" s="318">
        <v>156</v>
      </c>
      <c r="B168" s="72">
        <v>12</v>
      </c>
      <c r="C168" s="78" t="s">
        <v>20</v>
      </c>
      <c r="D168" s="276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01" t="b">
        <f>+ISNUMBER(PAGOS[[#This Row],[REG]])</f>
        <v>1</v>
      </c>
    </row>
    <row r="169" spans="1:12" x14ac:dyDescent="0.3">
      <c r="A169" s="318">
        <v>157</v>
      </c>
      <c r="B169" s="72">
        <v>14</v>
      </c>
      <c r="C169" s="78" t="s">
        <v>21</v>
      </c>
      <c r="D169" s="276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01" t="b">
        <f>+ISNUMBER(PAGOS[[#This Row],[REG]])</f>
        <v>1</v>
      </c>
    </row>
    <row r="170" spans="1:12" x14ac:dyDescent="0.3">
      <c r="A170" s="318">
        <v>158</v>
      </c>
      <c r="B170" s="72">
        <v>15</v>
      </c>
      <c r="C170" s="78" t="s">
        <v>22</v>
      </c>
      <c r="D170" s="276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01" t="b">
        <f>+ISNUMBER(PAGOS[[#This Row],[REG]])</f>
        <v>1</v>
      </c>
    </row>
    <row r="171" spans="1:12" x14ac:dyDescent="0.3">
      <c r="A171" s="318">
        <v>159</v>
      </c>
      <c r="B171" s="72">
        <v>16</v>
      </c>
      <c r="C171" s="78" t="s">
        <v>23</v>
      </c>
      <c r="D171" s="276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01" t="b">
        <f>+ISNUMBER(PAGOS[[#This Row],[REG]])</f>
        <v>1</v>
      </c>
    </row>
    <row r="172" spans="1:12" x14ac:dyDescent="0.3">
      <c r="A172" s="318">
        <v>160</v>
      </c>
      <c r="B172" s="72">
        <v>6</v>
      </c>
      <c r="C172" s="78" t="s">
        <v>24</v>
      </c>
      <c r="D172" s="276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01" t="b">
        <f>+ISNUMBER(PAGOS[[#This Row],[REG]])</f>
        <v>1</v>
      </c>
    </row>
    <row r="173" spans="1:12" x14ac:dyDescent="0.3">
      <c r="A173" s="323" t="s">
        <v>242</v>
      </c>
      <c r="B173" s="71">
        <v>14</v>
      </c>
      <c r="C173" s="78" t="s">
        <v>21</v>
      </c>
      <c r="D173" s="276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01" t="b">
        <f>+ISNUMBER(PAGOS[[#This Row],[REG]])</f>
        <v>0</v>
      </c>
    </row>
    <row r="174" spans="1:12" x14ac:dyDescent="0.3">
      <c r="A174" s="323" t="s">
        <v>246</v>
      </c>
      <c r="B174" s="72">
        <v>2</v>
      </c>
      <c r="C174" s="78" t="s">
        <v>71</v>
      </c>
      <c r="D174" s="276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01" t="b">
        <f>+ISNUMBER(PAGOS[[#This Row],[REG]])</f>
        <v>0</v>
      </c>
    </row>
    <row r="175" spans="1:12" x14ac:dyDescent="0.3">
      <c r="A175" s="318">
        <v>161</v>
      </c>
      <c r="B175" s="72">
        <v>5</v>
      </c>
      <c r="C175" s="78" t="s">
        <v>14</v>
      </c>
      <c r="D175" s="276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01" t="b">
        <f>+ISNUMBER(PAGOS[[#This Row],[REG]])</f>
        <v>1</v>
      </c>
    </row>
    <row r="176" spans="1:12" x14ac:dyDescent="0.3">
      <c r="A176" s="318">
        <v>162</v>
      </c>
      <c r="B176" s="72">
        <v>4</v>
      </c>
      <c r="C176" s="78" t="s">
        <v>12</v>
      </c>
      <c r="D176" s="276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01" t="b">
        <f>+ISNUMBER(PAGOS[[#This Row],[REG]])</f>
        <v>1</v>
      </c>
    </row>
    <row r="177" spans="1:12" x14ac:dyDescent="0.3">
      <c r="A177" s="318">
        <v>163</v>
      </c>
      <c r="B177" s="72">
        <v>6</v>
      </c>
      <c r="C177" s="78" t="s">
        <v>24</v>
      </c>
      <c r="D177" s="276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01" t="b">
        <f>+ISNUMBER(PAGOS[[#This Row],[REG]])</f>
        <v>1</v>
      </c>
    </row>
    <row r="178" spans="1:12" x14ac:dyDescent="0.3">
      <c r="A178" s="318">
        <v>164</v>
      </c>
      <c r="B178" s="72">
        <v>12</v>
      </c>
      <c r="C178" s="78" t="s">
        <v>20</v>
      </c>
      <c r="D178" s="276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01" t="b">
        <f>+ISNUMBER(PAGOS[[#This Row],[REG]])</f>
        <v>1</v>
      </c>
    </row>
    <row r="179" spans="1:12" x14ac:dyDescent="0.3">
      <c r="A179" s="318">
        <v>165</v>
      </c>
      <c r="B179" s="34">
        <v>15</v>
      </c>
      <c r="C179" s="78" t="s">
        <v>22</v>
      </c>
      <c r="D179" s="276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01" t="b">
        <f>+ISNUMBER(PAGOS[[#This Row],[REG]])</f>
        <v>1</v>
      </c>
    </row>
    <row r="180" spans="1:12" x14ac:dyDescent="0.3">
      <c r="A180" s="318">
        <v>166</v>
      </c>
      <c r="B180" s="72">
        <v>16</v>
      </c>
      <c r="C180" s="78" t="s">
        <v>23</v>
      </c>
      <c r="D180" s="276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01" t="b">
        <f>+ISNUMBER(PAGOS[[#This Row],[REG]])</f>
        <v>1</v>
      </c>
    </row>
    <row r="181" spans="1:12" x14ac:dyDescent="0.3">
      <c r="A181" s="318">
        <v>167</v>
      </c>
      <c r="B181" s="72">
        <v>11</v>
      </c>
      <c r="C181" s="78" t="s">
        <v>19</v>
      </c>
      <c r="D181" s="276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01" t="b">
        <f>+ISNUMBER(PAGOS[[#This Row],[REG]])</f>
        <v>1</v>
      </c>
    </row>
    <row r="182" spans="1:12" x14ac:dyDescent="0.3">
      <c r="A182" s="318">
        <v>168</v>
      </c>
      <c r="B182" s="34">
        <v>9</v>
      </c>
      <c r="C182" s="78" t="s">
        <v>17</v>
      </c>
      <c r="D182" s="276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01" t="b">
        <f>+ISNUMBER(PAGOS[[#This Row],[REG]])</f>
        <v>1</v>
      </c>
    </row>
    <row r="183" spans="1:12" x14ac:dyDescent="0.3">
      <c r="A183" s="318">
        <v>169</v>
      </c>
      <c r="B183" s="34">
        <v>14</v>
      </c>
      <c r="C183" s="78" t="s">
        <v>21</v>
      </c>
      <c r="D183" s="276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01" t="b">
        <f>+ISNUMBER(PAGOS[[#This Row],[REG]])</f>
        <v>1</v>
      </c>
    </row>
    <row r="184" spans="1:12" x14ac:dyDescent="0.3">
      <c r="A184" s="322" t="s">
        <v>272</v>
      </c>
      <c r="B184" s="72">
        <v>1</v>
      </c>
      <c r="C184" s="78" t="s">
        <v>14</v>
      </c>
      <c r="D184" s="276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01" t="b">
        <f>+ISNUMBER(PAGOS[[#This Row],[REG]])</f>
        <v>0</v>
      </c>
    </row>
    <row r="185" spans="1:12" x14ac:dyDescent="0.3">
      <c r="A185" s="322" t="s">
        <v>273</v>
      </c>
      <c r="B185" s="34">
        <v>1</v>
      </c>
      <c r="C185" s="78" t="s">
        <v>408</v>
      </c>
      <c r="D185" s="276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01" t="b">
        <f>+ISNUMBER(PAGOS[[#This Row],[REG]])</f>
        <v>0</v>
      </c>
    </row>
    <row r="186" spans="1:12" x14ac:dyDescent="0.3">
      <c r="A186" s="318">
        <v>170</v>
      </c>
      <c r="B186" s="72">
        <v>12</v>
      </c>
      <c r="C186" s="78" t="s">
        <v>20</v>
      </c>
      <c r="D186" s="276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471</v>
      </c>
      <c r="L186" s="301" t="b">
        <f>+ISNUMBER(PAGOS[[#This Row],[REG]])</f>
        <v>1</v>
      </c>
    </row>
    <row r="187" spans="1:12" x14ac:dyDescent="0.3">
      <c r="A187" s="323" t="s">
        <v>268</v>
      </c>
      <c r="B187" s="72">
        <v>12</v>
      </c>
      <c r="C187" s="78" t="s">
        <v>20</v>
      </c>
      <c r="D187" s="276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01" t="b">
        <f>+ISNUMBER(PAGOS[[#This Row],[REG]])</f>
        <v>0</v>
      </c>
    </row>
    <row r="188" spans="1:12" x14ac:dyDescent="0.3">
      <c r="A188" s="318">
        <v>171</v>
      </c>
      <c r="B188" s="72">
        <v>15</v>
      </c>
      <c r="C188" s="78" t="s">
        <v>22</v>
      </c>
      <c r="D188" s="276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01" t="b">
        <f>+ISNUMBER(PAGOS[[#This Row],[REG]])</f>
        <v>1</v>
      </c>
    </row>
    <row r="189" spans="1:12" x14ac:dyDescent="0.3">
      <c r="A189" s="318">
        <v>172</v>
      </c>
      <c r="B189" s="72">
        <v>12</v>
      </c>
      <c r="C189" s="78" t="s">
        <v>20</v>
      </c>
      <c r="D189" s="276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01" t="b">
        <f>+ISNUMBER(PAGOS[[#This Row],[REG]])</f>
        <v>1</v>
      </c>
    </row>
    <row r="190" spans="1:12" x14ac:dyDescent="0.3">
      <c r="A190" s="318">
        <v>173</v>
      </c>
      <c r="B190" s="34">
        <v>16</v>
      </c>
      <c r="C190" s="78" t="s">
        <v>23</v>
      </c>
      <c r="D190" s="276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01" t="b">
        <f>+ISNUMBER(PAGOS[[#This Row],[REG]])</f>
        <v>1</v>
      </c>
    </row>
    <row r="191" spans="1:12" x14ac:dyDescent="0.3">
      <c r="A191" s="318">
        <v>174</v>
      </c>
      <c r="B191" s="34">
        <v>4</v>
      </c>
      <c r="C191" s="78" t="s">
        <v>12</v>
      </c>
      <c r="D191" s="276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01" t="b">
        <f>+ISNUMBER(PAGOS[[#This Row],[REG]])</f>
        <v>1</v>
      </c>
    </row>
    <row r="192" spans="1:12" x14ac:dyDescent="0.3">
      <c r="A192" s="318">
        <v>175</v>
      </c>
      <c r="B192" s="34">
        <v>11</v>
      </c>
      <c r="C192" s="78" t="s">
        <v>19</v>
      </c>
      <c r="D192" s="276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01" t="b">
        <f>+ISNUMBER(PAGOS[[#This Row],[REG]])</f>
        <v>1</v>
      </c>
    </row>
    <row r="193" spans="1:12" x14ac:dyDescent="0.3">
      <c r="A193" s="318">
        <v>176</v>
      </c>
      <c r="B193" s="72">
        <v>7</v>
      </c>
      <c r="C193" s="78" t="s">
        <v>15</v>
      </c>
      <c r="D193" s="276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01" t="b">
        <f>+ISNUMBER(PAGOS[[#This Row],[REG]])</f>
        <v>1</v>
      </c>
    </row>
    <row r="194" spans="1:12" x14ac:dyDescent="0.3">
      <c r="A194" s="318">
        <v>177</v>
      </c>
      <c r="B194" s="34">
        <v>8</v>
      </c>
      <c r="C194" s="78" t="s">
        <v>16</v>
      </c>
      <c r="D194" s="276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01" t="b">
        <f>+ISNUMBER(PAGOS[[#This Row],[REG]])</f>
        <v>1</v>
      </c>
    </row>
    <row r="195" spans="1:12" x14ac:dyDescent="0.3">
      <c r="A195" s="318">
        <v>178</v>
      </c>
      <c r="B195" s="72">
        <v>14</v>
      </c>
      <c r="C195" s="78" t="s">
        <v>21</v>
      </c>
      <c r="D195" s="276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01" t="b">
        <f>+ISNUMBER(PAGOS[[#This Row],[REG]])</f>
        <v>1</v>
      </c>
    </row>
    <row r="196" spans="1:12" x14ac:dyDescent="0.3">
      <c r="A196" s="318">
        <v>179</v>
      </c>
      <c r="B196" s="72">
        <v>5</v>
      </c>
      <c r="C196" s="78" t="s">
        <v>14</v>
      </c>
      <c r="D196" s="276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01" t="b">
        <f>+ISNUMBER(PAGOS[[#This Row],[REG]])</f>
        <v>1</v>
      </c>
    </row>
    <row r="197" spans="1:12" x14ac:dyDescent="0.3">
      <c r="A197" s="318">
        <v>180</v>
      </c>
      <c r="B197" s="72">
        <v>6</v>
      </c>
      <c r="C197" s="78" t="s">
        <v>24</v>
      </c>
      <c r="D197" s="276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01" t="b">
        <f>+ISNUMBER(PAGOS[[#This Row],[REG]])</f>
        <v>1</v>
      </c>
    </row>
    <row r="198" spans="1:12" x14ac:dyDescent="0.3">
      <c r="A198" s="322" t="s">
        <v>274</v>
      </c>
      <c r="B198" s="72">
        <v>1</v>
      </c>
      <c r="C198" s="78" t="s">
        <v>13</v>
      </c>
      <c r="D198" s="271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01" t="b">
        <f>+ISNUMBER(PAGOS[[#This Row],[REG]])</f>
        <v>0</v>
      </c>
    </row>
    <row r="199" spans="1:12" x14ac:dyDescent="0.3">
      <c r="A199" s="322" t="s">
        <v>275</v>
      </c>
      <c r="B199" s="71">
        <v>1</v>
      </c>
      <c r="C199" s="54" t="s">
        <v>17</v>
      </c>
      <c r="D199" s="271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01" t="b">
        <f>+ISNUMBER(PAGOS[[#This Row],[REG]])</f>
        <v>0</v>
      </c>
    </row>
    <row r="200" spans="1:12" x14ac:dyDescent="0.3">
      <c r="A200" s="322" t="s">
        <v>276</v>
      </c>
      <c r="B200" s="71">
        <v>1</v>
      </c>
      <c r="C200" s="54" t="s">
        <v>18</v>
      </c>
      <c r="D200" s="271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01" t="b">
        <f>+ISNUMBER(PAGOS[[#This Row],[REG]])</f>
        <v>0</v>
      </c>
    </row>
    <row r="201" spans="1:12" x14ac:dyDescent="0.3">
      <c r="A201" s="322" t="s">
        <v>277</v>
      </c>
      <c r="B201" s="71">
        <v>1</v>
      </c>
      <c r="C201" s="54" t="s">
        <v>19</v>
      </c>
      <c r="D201" s="271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01" t="b">
        <f>+ISNUMBER(PAGOS[[#This Row],[REG]])</f>
        <v>0</v>
      </c>
    </row>
    <row r="202" spans="1:12" x14ac:dyDescent="0.3">
      <c r="A202" s="322" t="s">
        <v>278</v>
      </c>
      <c r="B202" s="71">
        <v>1</v>
      </c>
      <c r="C202" s="54" t="s">
        <v>20</v>
      </c>
      <c r="D202" s="271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01" t="b">
        <f>+ISNUMBER(PAGOS[[#This Row],[REG]])</f>
        <v>0</v>
      </c>
    </row>
    <row r="203" spans="1:12" x14ac:dyDescent="0.3">
      <c r="A203" s="322" t="s">
        <v>279</v>
      </c>
      <c r="B203" s="71">
        <v>1</v>
      </c>
      <c r="C203" s="54" t="s">
        <v>21</v>
      </c>
      <c r="D203" s="271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01" t="b">
        <f>+ISNUMBER(PAGOS[[#This Row],[REG]])</f>
        <v>0</v>
      </c>
    </row>
    <row r="204" spans="1:12" x14ac:dyDescent="0.3">
      <c r="A204" s="322" t="s">
        <v>280</v>
      </c>
      <c r="B204" s="71">
        <v>1</v>
      </c>
      <c r="C204" s="54" t="s">
        <v>22</v>
      </c>
      <c r="D204" s="271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01" t="b">
        <f>+ISNUMBER(PAGOS[[#This Row],[REG]])</f>
        <v>0</v>
      </c>
    </row>
    <row r="205" spans="1:12" x14ac:dyDescent="0.3">
      <c r="A205" s="322" t="s">
        <v>281</v>
      </c>
      <c r="B205" s="71">
        <v>1</v>
      </c>
      <c r="C205" s="54" t="s">
        <v>23</v>
      </c>
      <c r="D205" s="271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01" t="b">
        <f>+ISNUMBER(PAGOS[[#This Row],[REG]])</f>
        <v>0</v>
      </c>
    </row>
    <row r="206" spans="1:12" x14ac:dyDescent="0.3">
      <c r="A206" s="318">
        <v>181</v>
      </c>
      <c r="B206" s="34">
        <v>9</v>
      </c>
      <c r="C206" s="78" t="s">
        <v>17</v>
      </c>
      <c r="D206" s="276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01" t="b">
        <f>+ISNUMBER(PAGOS[[#This Row],[REG]])</f>
        <v>1</v>
      </c>
    </row>
    <row r="207" spans="1:12" x14ac:dyDescent="0.3">
      <c r="A207" s="318">
        <v>182</v>
      </c>
      <c r="B207" s="34">
        <v>6</v>
      </c>
      <c r="C207" s="78" t="s">
        <v>24</v>
      </c>
      <c r="D207" s="276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01" t="b">
        <f>+ISNUMBER(PAGOS[[#This Row],[REG]])</f>
        <v>1</v>
      </c>
    </row>
    <row r="208" spans="1:12" x14ac:dyDescent="0.3">
      <c r="A208" s="323" t="s">
        <v>303</v>
      </c>
      <c r="B208" s="34">
        <v>6</v>
      </c>
      <c r="C208" s="78" t="s">
        <v>24</v>
      </c>
      <c r="D208" s="276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01" t="b">
        <f>+ISNUMBER(PAGOS[[#This Row],[REG]])</f>
        <v>0</v>
      </c>
    </row>
    <row r="209" spans="1:12" x14ac:dyDescent="0.3">
      <c r="A209" s="318">
        <v>183</v>
      </c>
      <c r="B209" s="34">
        <v>11</v>
      </c>
      <c r="C209" s="78" t="s">
        <v>19</v>
      </c>
      <c r="D209" s="276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457</v>
      </c>
      <c r="L209" s="301" t="b">
        <f>+ISNUMBER(PAGOS[[#This Row],[REG]])</f>
        <v>1</v>
      </c>
    </row>
    <row r="210" spans="1:12" x14ac:dyDescent="0.3">
      <c r="A210" s="323" t="s">
        <v>307</v>
      </c>
      <c r="B210" s="34">
        <v>11</v>
      </c>
      <c r="C210" s="78" t="s">
        <v>19</v>
      </c>
      <c r="D210" s="276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01" t="b">
        <f>+ISNUMBER(PAGOS[[#This Row],[REG]])</f>
        <v>0</v>
      </c>
    </row>
    <row r="211" spans="1:12" x14ac:dyDescent="0.3">
      <c r="A211" s="318">
        <v>184</v>
      </c>
      <c r="B211" s="34">
        <v>15</v>
      </c>
      <c r="C211" s="78" t="s">
        <v>22</v>
      </c>
      <c r="D211" s="276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01" t="b">
        <f>+ISNUMBER(PAGOS[[#This Row],[REG]])</f>
        <v>1</v>
      </c>
    </row>
    <row r="212" spans="1:12" x14ac:dyDescent="0.3">
      <c r="A212" s="318">
        <v>185</v>
      </c>
      <c r="B212" s="72">
        <v>5</v>
      </c>
      <c r="C212" s="78" t="s">
        <v>14</v>
      </c>
      <c r="D212" s="276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01" t="b">
        <f>+ISNUMBER(PAGOS[[#This Row],[REG]])</f>
        <v>1</v>
      </c>
    </row>
    <row r="213" spans="1:12" x14ac:dyDescent="0.3">
      <c r="A213" s="318">
        <v>186</v>
      </c>
      <c r="B213" s="34">
        <v>12</v>
      </c>
      <c r="C213" s="78" t="s">
        <v>20</v>
      </c>
      <c r="D213" s="276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01" t="b">
        <f>+ISNUMBER(PAGOS[[#This Row],[REG]])</f>
        <v>1</v>
      </c>
    </row>
    <row r="214" spans="1:12" x14ac:dyDescent="0.3">
      <c r="A214" s="318">
        <v>187</v>
      </c>
      <c r="B214" s="34">
        <v>16</v>
      </c>
      <c r="C214" s="78" t="s">
        <v>23</v>
      </c>
      <c r="D214" s="276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01" t="b">
        <f>+ISNUMBER(PAGOS[[#This Row],[REG]])</f>
        <v>1</v>
      </c>
    </row>
    <row r="215" spans="1:12" x14ac:dyDescent="0.3">
      <c r="A215" s="318">
        <v>188</v>
      </c>
      <c r="B215" s="34">
        <v>9</v>
      </c>
      <c r="C215" s="78" t="s">
        <v>17</v>
      </c>
      <c r="D215" s="276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01" t="b">
        <f>+ISNUMBER(PAGOS[[#This Row],[REG]])</f>
        <v>1</v>
      </c>
    </row>
    <row r="216" spans="1:12" x14ac:dyDescent="0.3">
      <c r="A216" s="318">
        <v>189</v>
      </c>
      <c r="B216" s="34">
        <v>4</v>
      </c>
      <c r="C216" s="78" t="s">
        <v>12</v>
      </c>
      <c r="D216" s="276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01" t="b">
        <f>+ISNUMBER(PAGOS[[#This Row],[REG]])</f>
        <v>1</v>
      </c>
    </row>
    <row r="217" spans="1:12" x14ac:dyDescent="0.3">
      <c r="A217" s="318">
        <v>190</v>
      </c>
      <c r="B217" s="34">
        <v>11</v>
      </c>
      <c r="C217" s="78" t="s">
        <v>19</v>
      </c>
      <c r="D217" s="276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01" t="b">
        <f>+ISNUMBER(PAGOS[[#This Row],[REG]])</f>
        <v>1</v>
      </c>
    </row>
    <row r="218" spans="1:12" x14ac:dyDescent="0.3">
      <c r="A218" s="318">
        <v>191</v>
      </c>
      <c r="B218" s="34">
        <v>7</v>
      </c>
      <c r="C218" s="78" t="s">
        <v>15</v>
      </c>
      <c r="D218" s="276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01" t="b">
        <f>+ISNUMBER(PAGOS[[#This Row],[REG]])</f>
        <v>1</v>
      </c>
    </row>
    <row r="219" spans="1:12" x14ac:dyDescent="0.3">
      <c r="A219" s="318">
        <v>192</v>
      </c>
      <c r="B219" s="34">
        <v>8</v>
      </c>
      <c r="C219" s="78" t="s">
        <v>16</v>
      </c>
      <c r="D219" s="276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01" t="b">
        <f>+ISNUMBER(PAGOS[[#This Row],[REG]])</f>
        <v>1</v>
      </c>
    </row>
    <row r="220" spans="1:12" x14ac:dyDescent="0.3">
      <c r="A220" s="318">
        <v>193</v>
      </c>
      <c r="B220" s="72">
        <v>14</v>
      </c>
      <c r="C220" s="78" t="s">
        <v>21</v>
      </c>
      <c r="D220" s="276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01" t="b">
        <f>+ISNUMBER(PAGOS[[#This Row],[REG]])</f>
        <v>1</v>
      </c>
    </row>
    <row r="221" spans="1:12" x14ac:dyDescent="0.3">
      <c r="A221" s="318">
        <v>194</v>
      </c>
      <c r="B221" s="34">
        <v>10</v>
      </c>
      <c r="C221" s="78" t="s">
        <v>18</v>
      </c>
      <c r="D221" s="276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01" t="b">
        <f>+ISNUMBER(PAGOS[[#This Row],[REG]])</f>
        <v>1</v>
      </c>
    </row>
    <row r="222" spans="1:12" x14ac:dyDescent="0.3">
      <c r="A222" s="322" t="s">
        <v>283</v>
      </c>
      <c r="B222" s="34">
        <v>1</v>
      </c>
      <c r="C222" s="78" t="s">
        <v>24</v>
      </c>
      <c r="D222" s="276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01" t="b">
        <f>+ISNUMBER(PAGOS[[#This Row],[REG]])</f>
        <v>0</v>
      </c>
    </row>
    <row r="223" spans="1:12" x14ac:dyDescent="0.3">
      <c r="A223" s="322" t="s">
        <v>284</v>
      </c>
      <c r="B223" s="34">
        <v>1</v>
      </c>
      <c r="C223" s="78" t="s">
        <v>409</v>
      </c>
      <c r="D223" s="276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01" t="b">
        <f>+ISNUMBER(PAGOS[[#This Row],[REG]])</f>
        <v>0</v>
      </c>
    </row>
    <row r="224" spans="1:12" x14ac:dyDescent="0.3">
      <c r="A224" s="318">
        <v>195</v>
      </c>
      <c r="B224" s="34">
        <v>3</v>
      </c>
      <c r="C224" s="78" t="s">
        <v>13</v>
      </c>
      <c r="D224" s="276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01" t="b">
        <f>+ISNUMBER(PAGOS[[#This Row],[REG]])</f>
        <v>1</v>
      </c>
    </row>
    <row r="225" spans="1:12" x14ac:dyDescent="0.3">
      <c r="A225" s="318">
        <v>196</v>
      </c>
      <c r="B225" s="34">
        <v>10</v>
      </c>
      <c r="C225" s="78" t="s">
        <v>18</v>
      </c>
      <c r="D225" s="276">
        <v>56</v>
      </c>
      <c r="E225" s="35">
        <v>40</v>
      </c>
      <c r="F225" s="314">
        <v>45672</v>
      </c>
      <c r="G225" s="81">
        <v>2</v>
      </c>
      <c r="H225" s="35">
        <v>0</v>
      </c>
      <c r="I225" s="314">
        <v>45672</v>
      </c>
      <c r="J225" s="315">
        <v>2</v>
      </c>
      <c r="K225" s="37" t="s">
        <v>458</v>
      </c>
      <c r="L225" s="313" t="b">
        <f>+ISNUMBER(PAGOS[[#This Row],[REG]])</f>
        <v>1</v>
      </c>
    </row>
    <row r="226" spans="1:12" x14ac:dyDescent="0.3">
      <c r="A226" s="325" t="s">
        <v>288</v>
      </c>
      <c r="B226" s="34">
        <v>10</v>
      </c>
      <c r="C226" s="78" t="s">
        <v>18</v>
      </c>
      <c r="D226" s="276">
        <v>56</v>
      </c>
      <c r="E226" s="35">
        <v>0</v>
      </c>
      <c r="F226" s="314">
        <v>45672</v>
      </c>
      <c r="G226" s="81">
        <v>2</v>
      </c>
      <c r="H226" s="35">
        <v>4</v>
      </c>
      <c r="I226" s="314">
        <v>45672</v>
      </c>
      <c r="J226" s="315">
        <v>2</v>
      </c>
      <c r="K226" s="37" t="s">
        <v>459</v>
      </c>
      <c r="L226" s="313" t="b">
        <f>+ISNUMBER(PAGOS[[#This Row],[REG]])</f>
        <v>0</v>
      </c>
    </row>
    <row r="227" spans="1:12" x14ac:dyDescent="0.3">
      <c r="A227" s="318">
        <v>197</v>
      </c>
      <c r="B227" s="34">
        <v>9</v>
      </c>
      <c r="C227" s="78" t="s">
        <v>17</v>
      </c>
      <c r="D227" s="276">
        <v>48</v>
      </c>
      <c r="E227" s="35">
        <v>100</v>
      </c>
      <c r="F227" s="314">
        <v>45672</v>
      </c>
      <c r="G227" s="81">
        <v>5</v>
      </c>
      <c r="H227" s="35">
        <v>0</v>
      </c>
      <c r="I227" s="314">
        <v>45672</v>
      </c>
      <c r="J227" s="315">
        <v>5</v>
      </c>
      <c r="K227" s="37" t="s">
        <v>335</v>
      </c>
      <c r="L227" s="313" t="b">
        <f>+ISNUMBER(PAGOS[[#This Row],[REG]])</f>
        <v>1</v>
      </c>
    </row>
    <row r="228" spans="1:12" x14ac:dyDescent="0.3">
      <c r="A228" s="323" t="s">
        <v>400</v>
      </c>
      <c r="B228" s="34">
        <v>9</v>
      </c>
      <c r="C228" s="78" t="s">
        <v>17</v>
      </c>
      <c r="D228" s="276">
        <v>48</v>
      </c>
      <c r="E228" s="35">
        <v>0</v>
      </c>
      <c r="F228" s="314">
        <v>45672</v>
      </c>
      <c r="G228" s="81">
        <v>5</v>
      </c>
      <c r="H228" s="35">
        <v>12</v>
      </c>
      <c r="I228" s="314">
        <v>45672</v>
      </c>
      <c r="J228" s="315">
        <v>5</v>
      </c>
      <c r="K228" s="37" t="s">
        <v>460</v>
      </c>
      <c r="L228" s="313" t="b">
        <f>+ISNUMBER(PAGOS[[#This Row],[REG]])</f>
        <v>0</v>
      </c>
    </row>
    <row r="229" spans="1:12" x14ac:dyDescent="0.3">
      <c r="A229" s="318">
        <v>198</v>
      </c>
      <c r="B229" s="72">
        <v>9</v>
      </c>
      <c r="C229" s="78" t="s">
        <v>17</v>
      </c>
      <c r="D229" s="276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472</v>
      </c>
      <c r="L229" s="301" t="b">
        <f>+ISNUMBER(PAGOS[[#This Row],[REG]])</f>
        <v>1</v>
      </c>
    </row>
    <row r="230" spans="1:12" x14ac:dyDescent="0.3">
      <c r="A230" s="323" t="s">
        <v>337</v>
      </c>
      <c r="B230" s="34">
        <v>9</v>
      </c>
      <c r="C230" s="78" t="s">
        <v>17</v>
      </c>
      <c r="D230" s="276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473</v>
      </c>
      <c r="L230" s="301" t="b">
        <f>+ISNUMBER(PAGOS[[#This Row],[REG]])</f>
        <v>0</v>
      </c>
    </row>
    <row r="231" spans="1:12" x14ac:dyDescent="0.3">
      <c r="A231" s="318">
        <v>199</v>
      </c>
      <c r="B231" s="34">
        <v>3</v>
      </c>
      <c r="C231" s="78" t="s">
        <v>13</v>
      </c>
      <c r="D231" s="276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474</v>
      </c>
      <c r="L231" s="301" t="b">
        <f>+ISNUMBER(PAGOS[[#This Row],[REG]])</f>
        <v>1</v>
      </c>
    </row>
    <row r="232" spans="1:12" x14ac:dyDescent="0.3">
      <c r="A232" s="318">
        <v>200</v>
      </c>
      <c r="B232" s="34">
        <v>14</v>
      </c>
      <c r="C232" s="78" t="s">
        <v>21</v>
      </c>
      <c r="D232" s="276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475</v>
      </c>
      <c r="L232" s="301" t="b">
        <f>+ISNUMBER(PAGOS[[#This Row],[REG]])</f>
        <v>1</v>
      </c>
    </row>
    <row r="233" spans="1:12" x14ac:dyDescent="0.3">
      <c r="A233" s="323" t="s">
        <v>353</v>
      </c>
      <c r="B233" s="34">
        <v>14</v>
      </c>
      <c r="C233" s="78" t="s">
        <v>21</v>
      </c>
      <c r="D233" s="276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473</v>
      </c>
      <c r="L233" s="301" t="b">
        <f>+ISNUMBER(PAGOS[[#This Row],[REG]])</f>
        <v>0</v>
      </c>
    </row>
    <row r="234" spans="1:12" x14ac:dyDescent="0.3">
      <c r="A234" s="318">
        <v>201</v>
      </c>
      <c r="B234" s="34">
        <v>15</v>
      </c>
      <c r="C234" s="78" t="s">
        <v>22</v>
      </c>
      <c r="D234" s="276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01" t="b">
        <f>+ISNUMBER(PAGOS[[#This Row],[REG]])</f>
        <v>1</v>
      </c>
    </row>
    <row r="235" spans="1:12" x14ac:dyDescent="0.3">
      <c r="A235" s="318">
        <v>202</v>
      </c>
      <c r="B235" s="34">
        <v>16</v>
      </c>
      <c r="C235" s="78" t="s">
        <v>23</v>
      </c>
      <c r="D235" s="276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01" t="b">
        <f>+ISNUMBER(PAGOS[[#This Row],[REG]])</f>
        <v>1</v>
      </c>
    </row>
    <row r="236" spans="1:12" x14ac:dyDescent="0.3">
      <c r="A236" s="318">
        <v>203</v>
      </c>
      <c r="B236" s="34">
        <v>4</v>
      </c>
      <c r="C236" s="78" t="s">
        <v>12</v>
      </c>
      <c r="D236" s="276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01" t="b">
        <f>+ISNUMBER(PAGOS[[#This Row],[REG]])</f>
        <v>1</v>
      </c>
    </row>
    <row r="237" spans="1:12" x14ac:dyDescent="0.3">
      <c r="A237" s="318">
        <v>204</v>
      </c>
      <c r="B237" s="34">
        <v>7</v>
      </c>
      <c r="C237" s="78" t="s">
        <v>15</v>
      </c>
      <c r="D237" s="276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01" t="b">
        <f>+ISNUMBER(PAGOS[[#This Row],[REG]])</f>
        <v>1</v>
      </c>
    </row>
    <row r="238" spans="1:12" x14ac:dyDescent="0.3">
      <c r="A238" s="318">
        <v>205</v>
      </c>
      <c r="B238" s="34">
        <v>8</v>
      </c>
      <c r="C238" s="78" t="s">
        <v>16</v>
      </c>
      <c r="D238" s="276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01" t="b">
        <f>+ISNUMBER(PAGOS[[#This Row],[REG]])</f>
        <v>1</v>
      </c>
    </row>
    <row r="239" spans="1:12" x14ac:dyDescent="0.3">
      <c r="A239" s="318">
        <v>206</v>
      </c>
      <c r="B239" s="34">
        <v>14</v>
      </c>
      <c r="C239" s="78" t="s">
        <v>21</v>
      </c>
      <c r="D239" s="276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01" t="b">
        <f>+ISNUMBER(PAGOS[[#This Row],[REG]])</f>
        <v>1</v>
      </c>
    </row>
    <row r="240" spans="1:12" x14ac:dyDescent="0.3">
      <c r="A240" s="318">
        <v>207</v>
      </c>
      <c r="B240" s="34">
        <v>12</v>
      </c>
      <c r="C240" s="78" t="s">
        <v>20</v>
      </c>
      <c r="D240" s="276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01" t="b">
        <f>+ISNUMBER(PAGOS[[#This Row],[REG]])</f>
        <v>1</v>
      </c>
    </row>
    <row r="241" spans="1:12" x14ac:dyDescent="0.3">
      <c r="A241" s="318">
        <v>208</v>
      </c>
      <c r="B241" s="72">
        <v>6</v>
      </c>
      <c r="C241" s="78" t="s">
        <v>24</v>
      </c>
      <c r="D241" s="276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01" t="b">
        <f>+ISNUMBER(PAGOS[[#This Row],[REG]])</f>
        <v>1</v>
      </c>
    </row>
    <row r="242" spans="1:12" x14ac:dyDescent="0.3">
      <c r="A242" s="318">
        <v>209</v>
      </c>
      <c r="B242" s="72">
        <v>11</v>
      </c>
      <c r="C242" s="78" t="s">
        <v>19</v>
      </c>
      <c r="D242" s="276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01" t="b">
        <f>+ISNUMBER(PAGOS[[#This Row],[REG]])</f>
        <v>1</v>
      </c>
    </row>
    <row r="243" spans="1:12" x14ac:dyDescent="0.3">
      <c r="A243" s="318">
        <v>210</v>
      </c>
      <c r="B243" s="34">
        <v>5</v>
      </c>
      <c r="C243" s="78" t="s">
        <v>14</v>
      </c>
      <c r="D243" s="276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01" t="b">
        <f>+ISNUMBER(PAGOS[[#This Row],[REG]])</f>
        <v>1</v>
      </c>
    </row>
    <row r="244" spans="1:12" x14ac:dyDescent="0.3">
      <c r="A244" s="318">
        <v>211</v>
      </c>
      <c r="B244" s="34">
        <v>3</v>
      </c>
      <c r="C244" s="78" t="s">
        <v>13</v>
      </c>
      <c r="D244" s="276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01" t="b">
        <f>+ISNUMBER(PAGOS[[#This Row],[REG]])</f>
        <v>1</v>
      </c>
    </row>
    <row r="245" spans="1:12" x14ac:dyDescent="0.3">
      <c r="A245" s="317">
        <v>212</v>
      </c>
      <c r="B245" s="34">
        <v>16</v>
      </c>
      <c r="C245" s="54" t="s">
        <v>23</v>
      </c>
      <c r="D245" s="271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01" t="b">
        <f>+ISNUMBER(PAGOS[[#This Row],[REG]])</f>
        <v>1</v>
      </c>
    </row>
    <row r="246" spans="1:12" x14ac:dyDescent="0.3">
      <c r="A246" s="317">
        <v>213</v>
      </c>
      <c r="B246" s="34">
        <v>15</v>
      </c>
      <c r="C246" s="78" t="s">
        <v>22</v>
      </c>
      <c r="D246" s="276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01" t="b">
        <f>+ISNUMBER(PAGOS[[#This Row],[REG]])</f>
        <v>1</v>
      </c>
    </row>
    <row r="247" spans="1:12" x14ac:dyDescent="0.3">
      <c r="A247" s="317">
        <v>214</v>
      </c>
      <c r="B247" s="34">
        <v>16</v>
      </c>
      <c r="C247" s="78" t="s">
        <v>23</v>
      </c>
      <c r="D247" s="276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01" t="b">
        <f>+ISNUMBER(PAGOS[[#This Row],[REG]])</f>
        <v>1</v>
      </c>
    </row>
    <row r="248" spans="1:12" x14ac:dyDescent="0.3">
      <c r="A248" s="317">
        <v>215</v>
      </c>
      <c r="B248" s="72">
        <v>4</v>
      </c>
      <c r="C248" s="78" t="s">
        <v>12</v>
      </c>
      <c r="D248" s="276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01" t="b">
        <f>+ISNUMBER(PAGOS[[#This Row],[REG]])</f>
        <v>1</v>
      </c>
    </row>
    <row r="249" spans="1:12" x14ac:dyDescent="0.3">
      <c r="A249" s="317">
        <v>216</v>
      </c>
      <c r="B249" s="34">
        <v>7</v>
      </c>
      <c r="C249" s="78" t="s">
        <v>15</v>
      </c>
      <c r="D249" s="276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01" t="b">
        <f>+ISNUMBER(PAGOS[[#This Row],[REG]])</f>
        <v>1</v>
      </c>
    </row>
    <row r="250" spans="1:12" x14ac:dyDescent="0.3">
      <c r="A250" s="317">
        <v>217</v>
      </c>
      <c r="B250" s="34">
        <v>8</v>
      </c>
      <c r="C250" s="78" t="s">
        <v>16</v>
      </c>
      <c r="D250" s="276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01" t="b">
        <f>+ISNUMBER(PAGOS[[#This Row],[REG]])</f>
        <v>1</v>
      </c>
    </row>
    <row r="251" spans="1:12" x14ac:dyDescent="0.3">
      <c r="A251" s="317">
        <v>218</v>
      </c>
      <c r="B251" s="72">
        <v>3</v>
      </c>
      <c r="C251" s="78" t="s">
        <v>13</v>
      </c>
      <c r="D251" s="276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01" t="b">
        <f>+ISNUMBER(PAGOS[[#This Row],[REG]])</f>
        <v>1</v>
      </c>
    </row>
    <row r="252" spans="1:12" x14ac:dyDescent="0.3">
      <c r="A252" s="317">
        <v>219</v>
      </c>
      <c r="B252" s="34">
        <v>12</v>
      </c>
      <c r="C252" s="78" t="s">
        <v>20</v>
      </c>
      <c r="D252" s="276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01" t="b">
        <f>+ISNUMBER(PAGOS[[#This Row],[REG]])</f>
        <v>1</v>
      </c>
    </row>
    <row r="253" spans="1:12" x14ac:dyDescent="0.3">
      <c r="A253" s="317">
        <v>220</v>
      </c>
      <c r="B253" s="34">
        <v>10</v>
      </c>
      <c r="C253" s="78" t="s">
        <v>18</v>
      </c>
      <c r="D253" s="276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01" t="b">
        <f>+ISNUMBER(PAGOS[[#This Row],[REG]])</f>
        <v>1</v>
      </c>
    </row>
    <row r="254" spans="1:12" x14ac:dyDescent="0.3">
      <c r="A254" s="317">
        <v>221</v>
      </c>
      <c r="B254" s="34">
        <v>6</v>
      </c>
      <c r="C254" s="78" t="s">
        <v>24</v>
      </c>
      <c r="D254" s="276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01" t="b">
        <f>+ISNUMBER(PAGOS[[#This Row],[REG]])</f>
        <v>1</v>
      </c>
    </row>
    <row r="255" spans="1:12" x14ac:dyDescent="0.3">
      <c r="A255" s="317">
        <v>222</v>
      </c>
      <c r="B255" s="34">
        <v>11</v>
      </c>
      <c r="C255" s="78" t="s">
        <v>19</v>
      </c>
      <c r="D255" s="276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01" t="b">
        <f>+ISNUMBER(PAGOS[[#This Row],[REG]])</f>
        <v>1</v>
      </c>
    </row>
    <row r="256" spans="1:12" x14ac:dyDescent="0.3">
      <c r="A256" s="317">
        <v>223</v>
      </c>
      <c r="B256" s="34">
        <v>9</v>
      </c>
      <c r="C256" s="78" t="s">
        <v>17</v>
      </c>
      <c r="D256" s="276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01" t="b">
        <f>+ISNUMBER(PAGOS[[#This Row],[REG]])</f>
        <v>1</v>
      </c>
    </row>
    <row r="257" spans="1:12" x14ac:dyDescent="0.3">
      <c r="A257" s="317">
        <v>224</v>
      </c>
      <c r="B257" s="34">
        <v>14</v>
      </c>
      <c r="C257" s="78" t="s">
        <v>21</v>
      </c>
      <c r="D257" s="276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01" t="b">
        <f>+ISNUMBER(PAGOS[[#This Row],[REG]])</f>
        <v>1</v>
      </c>
    </row>
    <row r="258" spans="1:12" x14ac:dyDescent="0.3">
      <c r="A258" s="322" t="s">
        <v>317</v>
      </c>
      <c r="B258" s="333">
        <v>1</v>
      </c>
      <c r="C258" s="78" t="s">
        <v>70</v>
      </c>
      <c r="D258" s="276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01" t="b">
        <f>+ISNUMBER(PAGOS[[#This Row],[REG]])</f>
        <v>0</v>
      </c>
    </row>
    <row r="259" spans="1:12" x14ac:dyDescent="0.3">
      <c r="A259" s="318">
        <v>225</v>
      </c>
      <c r="B259" s="34">
        <v>16</v>
      </c>
      <c r="C259" s="78" t="s">
        <v>23</v>
      </c>
      <c r="D259" s="276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01" t="b">
        <f>+ISNUMBER(PAGOS[[#This Row],[REG]])</f>
        <v>1</v>
      </c>
    </row>
    <row r="260" spans="1:12" x14ac:dyDescent="0.3">
      <c r="A260" s="318">
        <v>226</v>
      </c>
      <c r="B260" s="34">
        <v>15</v>
      </c>
      <c r="C260" s="78" t="s">
        <v>22</v>
      </c>
      <c r="D260" s="276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01" t="b">
        <f>+ISNUMBER(PAGOS[[#This Row],[REG]])</f>
        <v>1</v>
      </c>
    </row>
    <row r="261" spans="1:12" x14ac:dyDescent="0.3">
      <c r="A261" s="318">
        <v>227</v>
      </c>
      <c r="B261" s="34">
        <v>16</v>
      </c>
      <c r="C261" s="78" t="s">
        <v>23</v>
      </c>
      <c r="D261" s="276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01" t="b">
        <f>+ISNUMBER(PAGOS[[#This Row],[REG]])</f>
        <v>1</v>
      </c>
    </row>
    <row r="262" spans="1:12" x14ac:dyDescent="0.3">
      <c r="A262" s="318">
        <v>228</v>
      </c>
      <c r="B262" s="34">
        <v>12</v>
      </c>
      <c r="C262" s="78" t="s">
        <v>20</v>
      </c>
      <c r="D262" s="276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01" t="b">
        <f>+ISNUMBER(PAGOS[[#This Row],[REG]])</f>
        <v>1</v>
      </c>
    </row>
    <row r="263" spans="1:12" x14ac:dyDescent="0.3">
      <c r="A263" s="318">
        <v>229</v>
      </c>
      <c r="B263" s="34">
        <v>6</v>
      </c>
      <c r="C263" s="78" t="s">
        <v>24</v>
      </c>
      <c r="D263" s="276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01" t="b">
        <f>+ISNUMBER(PAGOS[[#This Row],[REG]])</f>
        <v>1</v>
      </c>
    </row>
    <row r="264" spans="1:12" x14ac:dyDescent="0.3">
      <c r="A264" s="318">
        <v>230</v>
      </c>
      <c r="B264" s="34">
        <v>11</v>
      </c>
      <c r="C264" s="78" t="s">
        <v>19</v>
      </c>
      <c r="D264" s="276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01" t="b">
        <f>+ISNUMBER(PAGOS[[#This Row],[REG]])</f>
        <v>1</v>
      </c>
    </row>
    <row r="265" spans="1:12" x14ac:dyDescent="0.3">
      <c r="A265" s="318">
        <v>231</v>
      </c>
      <c r="B265" s="34">
        <v>14</v>
      </c>
      <c r="C265" s="78" t="s">
        <v>21</v>
      </c>
      <c r="D265" s="276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01" t="b">
        <f>+ISNUMBER(PAGOS[[#This Row],[REG]])</f>
        <v>1</v>
      </c>
    </row>
    <row r="266" spans="1:12" x14ac:dyDescent="0.3">
      <c r="A266" s="318">
        <v>232</v>
      </c>
      <c r="B266" s="34">
        <v>5</v>
      </c>
      <c r="C266" s="78" t="s">
        <v>14</v>
      </c>
      <c r="D266" s="276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01" t="b">
        <f>+ISNUMBER(PAGOS[[#This Row],[REG]])</f>
        <v>1</v>
      </c>
    </row>
    <row r="267" spans="1:12" x14ac:dyDescent="0.3">
      <c r="A267" s="318">
        <v>233</v>
      </c>
      <c r="B267" s="34">
        <v>8</v>
      </c>
      <c r="C267" s="78" t="s">
        <v>16</v>
      </c>
      <c r="D267" s="276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01" t="b">
        <f>+ISNUMBER(PAGOS[[#This Row],[REG]])</f>
        <v>1</v>
      </c>
    </row>
    <row r="268" spans="1:12" x14ac:dyDescent="0.3">
      <c r="A268" s="318">
        <v>234</v>
      </c>
      <c r="B268" s="34">
        <v>16</v>
      </c>
      <c r="C268" s="78" t="s">
        <v>23</v>
      </c>
      <c r="D268" s="276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01" t="b">
        <f>+ISNUMBER(PAGOS[[#This Row],[REG]])</f>
        <v>1</v>
      </c>
    </row>
    <row r="269" spans="1:12" x14ac:dyDescent="0.3">
      <c r="A269" s="318">
        <v>235</v>
      </c>
      <c r="B269" s="34">
        <v>16</v>
      </c>
      <c r="C269" s="78" t="s">
        <v>23</v>
      </c>
      <c r="D269" s="276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01" t="b">
        <f>+ISNUMBER(PAGOS[[#This Row],[REG]])</f>
        <v>1</v>
      </c>
    </row>
    <row r="270" spans="1:12" x14ac:dyDescent="0.3">
      <c r="A270" s="318">
        <v>236</v>
      </c>
      <c r="B270" s="34">
        <v>10</v>
      </c>
      <c r="C270" s="78" t="s">
        <v>18</v>
      </c>
      <c r="D270" s="276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01" t="b">
        <f>+ISNUMBER(PAGOS[[#This Row],[REG]])</f>
        <v>1</v>
      </c>
    </row>
    <row r="271" spans="1:12" x14ac:dyDescent="0.3">
      <c r="A271" s="318">
        <v>237</v>
      </c>
      <c r="B271" s="34">
        <v>9</v>
      </c>
      <c r="C271" s="78" t="s">
        <v>17</v>
      </c>
      <c r="D271" s="276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01" t="b">
        <f>+ISNUMBER(PAGOS[[#This Row],[REG]])</f>
        <v>1</v>
      </c>
    </row>
    <row r="272" spans="1:12" x14ac:dyDescent="0.3">
      <c r="A272" s="318">
        <v>238</v>
      </c>
      <c r="B272" s="34">
        <v>10</v>
      </c>
      <c r="C272" s="78" t="s">
        <v>18</v>
      </c>
      <c r="D272" s="276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01" t="b">
        <f>+ISNUMBER(PAGOS[[#This Row],[REG]])</f>
        <v>1</v>
      </c>
    </row>
    <row r="273" spans="1:12" x14ac:dyDescent="0.3">
      <c r="A273" s="323" t="s">
        <v>392</v>
      </c>
      <c r="B273" s="34">
        <v>10</v>
      </c>
      <c r="C273" s="78" t="s">
        <v>18</v>
      </c>
      <c r="D273" s="276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01" t="b">
        <f>+ISNUMBER(PAGOS[[#This Row],[REG]])</f>
        <v>0</v>
      </c>
    </row>
    <row r="274" spans="1:12" x14ac:dyDescent="0.3">
      <c r="A274" s="318">
        <v>239</v>
      </c>
      <c r="B274" s="34">
        <v>12</v>
      </c>
      <c r="C274" s="78" t="s">
        <v>20</v>
      </c>
      <c r="D274" s="276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01" t="b">
        <f>+ISNUMBER(PAGOS[[#This Row],[REG]])</f>
        <v>1</v>
      </c>
    </row>
    <row r="275" spans="1:12" x14ac:dyDescent="0.3">
      <c r="A275" s="318">
        <v>240</v>
      </c>
      <c r="B275" s="34">
        <v>6</v>
      </c>
      <c r="C275" s="78" t="s">
        <v>24</v>
      </c>
      <c r="D275" s="276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01" t="b">
        <f>+ISNUMBER(PAGOS[[#This Row],[REG]])</f>
        <v>1</v>
      </c>
    </row>
    <row r="276" spans="1:12" x14ac:dyDescent="0.3">
      <c r="A276" s="318">
        <v>241</v>
      </c>
      <c r="B276" s="34">
        <v>11</v>
      </c>
      <c r="C276" s="78" t="s">
        <v>19</v>
      </c>
      <c r="D276" s="276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01" t="b">
        <f>+ISNUMBER(PAGOS[[#This Row],[REG]])</f>
        <v>1</v>
      </c>
    </row>
    <row r="277" spans="1:12" x14ac:dyDescent="0.3">
      <c r="A277" s="318">
        <v>242</v>
      </c>
      <c r="B277" s="34">
        <v>14</v>
      </c>
      <c r="C277" s="78" t="s">
        <v>21</v>
      </c>
      <c r="D277" s="276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01" t="b">
        <f>+ISNUMBER(PAGOS[[#This Row],[REG]])</f>
        <v>1</v>
      </c>
    </row>
    <row r="278" spans="1:12" x14ac:dyDescent="0.3">
      <c r="A278" s="318">
        <v>243</v>
      </c>
      <c r="B278" s="34">
        <v>5</v>
      </c>
      <c r="C278" s="78" t="s">
        <v>14</v>
      </c>
      <c r="D278" s="276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01" t="b">
        <f>+ISNUMBER(PAGOS[[#This Row],[REG]])</f>
        <v>1</v>
      </c>
    </row>
    <row r="279" spans="1:12" x14ac:dyDescent="0.3">
      <c r="A279" s="318">
        <v>244</v>
      </c>
      <c r="B279" s="34">
        <v>8</v>
      </c>
      <c r="C279" s="78" t="s">
        <v>16</v>
      </c>
      <c r="D279" s="276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01" t="b">
        <f>+ISNUMBER(PAGOS[[#This Row],[REG]])</f>
        <v>1</v>
      </c>
    </row>
    <row r="280" spans="1:12" x14ac:dyDescent="0.3">
      <c r="A280" s="318">
        <v>245</v>
      </c>
      <c r="B280" s="34">
        <v>8</v>
      </c>
      <c r="C280" s="78" t="s">
        <v>16</v>
      </c>
      <c r="D280" s="276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01" t="b">
        <f>+ISNUMBER(PAGOS[[#This Row],[REG]])</f>
        <v>1</v>
      </c>
    </row>
    <row r="281" spans="1:12" x14ac:dyDescent="0.3">
      <c r="A281" s="323" t="s">
        <v>393</v>
      </c>
      <c r="B281" s="34">
        <v>8</v>
      </c>
      <c r="C281" s="78" t="s">
        <v>16</v>
      </c>
      <c r="D281" s="276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01" t="b">
        <f>+ISNUMBER(PAGOS[[#This Row],[REG]])</f>
        <v>0</v>
      </c>
    </row>
    <row r="282" spans="1:12" x14ac:dyDescent="0.3">
      <c r="A282" s="318">
        <v>246</v>
      </c>
      <c r="B282" s="34">
        <v>16</v>
      </c>
      <c r="C282" s="78" t="s">
        <v>23</v>
      </c>
      <c r="D282" s="276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01" t="b">
        <f>+ISNUMBER(PAGOS[[#This Row],[REG]])</f>
        <v>1</v>
      </c>
    </row>
    <row r="283" spans="1:12" x14ac:dyDescent="0.3">
      <c r="A283" s="318">
        <v>247</v>
      </c>
      <c r="B283" s="34">
        <v>9</v>
      </c>
      <c r="C283" s="78" t="s">
        <v>17</v>
      </c>
      <c r="D283" s="276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01" t="b">
        <f>+ISNUMBER(PAGOS[[#This Row],[REG]])</f>
        <v>1</v>
      </c>
    </row>
    <row r="284" spans="1:12" x14ac:dyDescent="0.3">
      <c r="A284" s="318" t="s">
        <v>346</v>
      </c>
      <c r="B284" s="46">
        <v>17</v>
      </c>
      <c r="C284" s="78" t="s">
        <v>339</v>
      </c>
      <c r="D284" s="276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01" t="b">
        <f>+ISNUMBER(PAGOS[[#This Row],[REG]])</f>
        <v>0</v>
      </c>
    </row>
    <row r="285" spans="1:12" x14ac:dyDescent="0.3">
      <c r="A285" s="317" t="s">
        <v>348</v>
      </c>
      <c r="B285" s="46">
        <v>18</v>
      </c>
      <c r="C285" s="78" t="s">
        <v>340</v>
      </c>
      <c r="D285" s="276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01" t="b">
        <f>+ISNUMBER(PAGOS[[#This Row],[REG]])</f>
        <v>0</v>
      </c>
    </row>
    <row r="286" spans="1:12" x14ac:dyDescent="0.3">
      <c r="A286" s="317" t="s">
        <v>361</v>
      </c>
      <c r="B286" s="46">
        <v>13</v>
      </c>
      <c r="C286" s="78" t="s">
        <v>341</v>
      </c>
      <c r="D286" s="276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01" t="b">
        <f>+ISNUMBER(PAGOS[[#This Row],[REG]])</f>
        <v>0</v>
      </c>
    </row>
    <row r="287" spans="1:12" x14ac:dyDescent="0.3">
      <c r="A287" s="318">
        <v>248</v>
      </c>
      <c r="B287" s="34">
        <v>7</v>
      </c>
      <c r="C287" s="78" t="s">
        <v>15</v>
      </c>
      <c r="D287" s="276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01" t="b">
        <f>+ISNUMBER(PAGOS[[#This Row],[REG]])</f>
        <v>1</v>
      </c>
    </row>
    <row r="288" spans="1:12" x14ac:dyDescent="0.3">
      <c r="A288" s="318">
        <v>249</v>
      </c>
      <c r="B288" s="34">
        <v>5</v>
      </c>
      <c r="C288" s="78" t="s">
        <v>14</v>
      </c>
      <c r="D288" s="276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01" t="b">
        <f>+ISNUMBER(PAGOS[[#This Row],[REG]])</f>
        <v>1</v>
      </c>
    </row>
    <row r="289" spans="1:12" x14ac:dyDescent="0.3">
      <c r="A289" s="318">
        <v>250</v>
      </c>
      <c r="B289" s="34">
        <v>5</v>
      </c>
      <c r="C289" s="78" t="s">
        <v>14</v>
      </c>
      <c r="D289" s="276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01" t="b">
        <f>+ISNUMBER(PAGOS[[#This Row],[REG]])</f>
        <v>1</v>
      </c>
    </row>
    <row r="290" spans="1:12" x14ac:dyDescent="0.3">
      <c r="A290" s="323" t="s">
        <v>394</v>
      </c>
      <c r="B290" s="34">
        <v>5</v>
      </c>
      <c r="C290" s="78" t="s">
        <v>14</v>
      </c>
      <c r="D290" s="276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01" t="b">
        <f>+ISNUMBER(PAGOS[[#This Row],[REG]])</f>
        <v>0</v>
      </c>
    </row>
    <row r="291" spans="1:12" x14ac:dyDescent="0.3">
      <c r="A291" s="323" t="s">
        <v>395</v>
      </c>
      <c r="B291" s="34">
        <v>5</v>
      </c>
      <c r="C291" s="78" t="s">
        <v>14</v>
      </c>
      <c r="D291" s="276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01" t="b">
        <f>+ISNUMBER(PAGOS[[#This Row],[REG]])</f>
        <v>0</v>
      </c>
    </row>
    <row r="292" spans="1:12" x14ac:dyDescent="0.3">
      <c r="A292" s="318">
        <v>251</v>
      </c>
      <c r="B292" s="34">
        <v>16</v>
      </c>
      <c r="C292" s="78" t="s">
        <v>23</v>
      </c>
      <c r="D292" s="276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01" t="b">
        <f>+ISNUMBER(PAGOS[[#This Row],[REG]])</f>
        <v>1</v>
      </c>
    </row>
    <row r="293" spans="1:12" x14ac:dyDescent="0.3">
      <c r="A293" s="318">
        <v>252</v>
      </c>
      <c r="B293" s="34">
        <v>6</v>
      </c>
      <c r="C293" s="78" t="s">
        <v>24</v>
      </c>
      <c r="D293" s="276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01" t="b">
        <f>+ISNUMBER(PAGOS[[#This Row],[REG]])</f>
        <v>1</v>
      </c>
    </row>
    <row r="294" spans="1:12" x14ac:dyDescent="0.3">
      <c r="A294" s="318">
        <v>253</v>
      </c>
      <c r="B294" s="34">
        <v>11</v>
      </c>
      <c r="C294" s="78" t="s">
        <v>19</v>
      </c>
      <c r="D294" s="276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01" t="b">
        <f>+ISNUMBER(PAGOS[[#This Row],[REG]])</f>
        <v>1</v>
      </c>
    </row>
    <row r="295" spans="1:12" x14ac:dyDescent="0.3">
      <c r="A295" s="318">
        <v>254</v>
      </c>
      <c r="B295" s="34">
        <v>9</v>
      </c>
      <c r="C295" s="78" t="s">
        <v>17</v>
      </c>
      <c r="D295" s="276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01" t="b">
        <f>+ISNUMBER(PAGOS[[#This Row],[REG]])</f>
        <v>1</v>
      </c>
    </row>
    <row r="296" spans="1:12" x14ac:dyDescent="0.3">
      <c r="A296" s="318">
        <v>255</v>
      </c>
      <c r="B296" s="34">
        <v>14</v>
      </c>
      <c r="C296" s="78" t="s">
        <v>21</v>
      </c>
      <c r="D296" s="276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01" t="b">
        <f>+ISNUMBER(PAGOS[[#This Row],[REG]])</f>
        <v>1</v>
      </c>
    </row>
    <row r="297" spans="1:12" x14ac:dyDescent="0.3">
      <c r="A297" s="318">
        <v>256</v>
      </c>
      <c r="B297" s="72">
        <v>5</v>
      </c>
      <c r="C297" s="78" t="s">
        <v>14</v>
      </c>
      <c r="D297" s="276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01" t="b">
        <f>+ISNUMBER(PAGOS[[#This Row],[REG]])</f>
        <v>1</v>
      </c>
    </row>
    <row r="298" spans="1:12" x14ac:dyDescent="0.3">
      <c r="A298" s="318">
        <v>257</v>
      </c>
      <c r="B298" s="72">
        <v>10</v>
      </c>
      <c r="C298" s="78" t="s">
        <v>18</v>
      </c>
      <c r="D298" s="276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01" t="b">
        <f>+ISNUMBER(PAGOS[[#This Row],[REG]])</f>
        <v>1</v>
      </c>
    </row>
    <row r="299" spans="1:12" x14ac:dyDescent="0.3">
      <c r="A299" s="318">
        <v>258</v>
      </c>
      <c r="B299" s="34">
        <v>8</v>
      </c>
      <c r="C299" s="78" t="s">
        <v>16</v>
      </c>
      <c r="D299" s="276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01" t="b">
        <f>+ISNUMBER(PAGOS[[#This Row],[REG]])</f>
        <v>1</v>
      </c>
    </row>
    <row r="300" spans="1:12" x14ac:dyDescent="0.3">
      <c r="A300" s="318">
        <v>259</v>
      </c>
      <c r="B300" s="34">
        <v>12</v>
      </c>
      <c r="C300" s="78" t="s">
        <v>20</v>
      </c>
      <c r="D300" s="276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01" t="b">
        <f>+ISNUMBER(PAGOS[[#This Row],[REG]])</f>
        <v>1</v>
      </c>
    </row>
    <row r="301" spans="1:12" x14ac:dyDescent="0.3">
      <c r="A301" s="318">
        <v>260</v>
      </c>
      <c r="B301" s="34">
        <v>4</v>
      </c>
      <c r="C301" s="78" t="s">
        <v>12</v>
      </c>
      <c r="D301" s="276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01" t="b">
        <f>+ISNUMBER(PAGOS[[#This Row],[REG]])</f>
        <v>1</v>
      </c>
    </row>
    <row r="302" spans="1:12" x14ac:dyDescent="0.3">
      <c r="A302" s="318">
        <v>261</v>
      </c>
      <c r="B302" s="34">
        <v>3</v>
      </c>
      <c r="C302" s="78" t="s">
        <v>13</v>
      </c>
      <c r="D302" s="276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01" t="b">
        <f>+ISNUMBER(PAGOS[[#This Row],[REG]])</f>
        <v>1</v>
      </c>
    </row>
    <row r="303" spans="1:12" x14ac:dyDescent="0.3">
      <c r="A303" s="318">
        <v>262</v>
      </c>
      <c r="B303" s="34">
        <v>16</v>
      </c>
      <c r="C303" s="78" t="s">
        <v>23</v>
      </c>
      <c r="D303" s="276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01" t="b">
        <f>+ISNUMBER(PAGOS[[#This Row],[REG]])</f>
        <v>1</v>
      </c>
    </row>
    <row r="304" spans="1:12" x14ac:dyDescent="0.3">
      <c r="A304" s="318">
        <v>263</v>
      </c>
      <c r="B304" s="34">
        <v>12</v>
      </c>
      <c r="C304" s="78" t="s">
        <v>20</v>
      </c>
      <c r="D304" s="276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01" t="b">
        <f>+ISNUMBER(PAGOS[[#This Row],[REG]])</f>
        <v>1</v>
      </c>
    </row>
    <row r="305" spans="1:12" x14ac:dyDescent="0.3">
      <c r="A305" s="318">
        <v>264</v>
      </c>
      <c r="B305" s="34">
        <v>6</v>
      </c>
      <c r="C305" s="78" t="s">
        <v>24</v>
      </c>
      <c r="D305" s="276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01" t="b">
        <f>+ISNUMBER(PAGOS[[#This Row],[REG]])</f>
        <v>1</v>
      </c>
    </row>
    <row r="306" spans="1:12" x14ac:dyDescent="0.3">
      <c r="A306" s="318">
        <v>265</v>
      </c>
      <c r="B306" s="34">
        <v>9</v>
      </c>
      <c r="C306" s="78" t="s">
        <v>17</v>
      </c>
      <c r="D306" s="276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01" t="b">
        <f>+ISNUMBER(PAGOS[[#This Row],[REG]])</f>
        <v>1</v>
      </c>
    </row>
    <row r="307" spans="1:12" x14ac:dyDescent="0.3">
      <c r="A307" s="318">
        <v>266</v>
      </c>
      <c r="B307" s="34">
        <v>14</v>
      </c>
      <c r="C307" s="78" t="s">
        <v>21</v>
      </c>
      <c r="D307" s="276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01" t="b">
        <f>+ISNUMBER(PAGOS[[#This Row],[REG]])</f>
        <v>1</v>
      </c>
    </row>
    <row r="308" spans="1:12" x14ac:dyDescent="0.3">
      <c r="A308" s="318">
        <v>267</v>
      </c>
      <c r="B308" s="34">
        <v>10</v>
      </c>
      <c r="C308" s="78" t="s">
        <v>18</v>
      </c>
      <c r="D308" s="276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01" t="b">
        <f>+ISNUMBER(PAGOS[[#This Row],[REG]])</f>
        <v>1</v>
      </c>
    </row>
    <row r="309" spans="1:12" x14ac:dyDescent="0.3">
      <c r="A309" s="318">
        <v>268</v>
      </c>
      <c r="B309" s="34">
        <v>8</v>
      </c>
      <c r="C309" s="78" t="s">
        <v>16</v>
      </c>
      <c r="D309" s="276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01" t="b">
        <f>+ISNUMBER(PAGOS[[#This Row],[REG]])</f>
        <v>1</v>
      </c>
    </row>
    <row r="310" spans="1:12" x14ac:dyDescent="0.3">
      <c r="A310" s="318">
        <v>269</v>
      </c>
      <c r="B310" s="34">
        <v>5</v>
      </c>
      <c r="C310" s="78" t="s">
        <v>14</v>
      </c>
      <c r="D310" s="276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01" t="b">
        <f>+ISNUMBER(PAGOS[[#This Row],[REG]])</f>
        <v>1</v>
      </c>
    </row>
    <row r="311" spans="1:12" x14ac:dyDescent="0.3">
      <c r="A311" s="318">
        <v>270</v>
      </c>
      <c r="B311" s="46">
        <v>17</v>
      </c>
      <c r="C311" s="78" t="s">
        <v>339</v>
      </c>
      <c r="D311" s="276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01" t="b">
        <f>+ISNUMBER(PAGOS[[#This Row],[REG]])</f>
        <v>1</v>
      </c>
    </row>
    <row r="312" spans="1:12" x14ac:dyDescent="0.3">
      <c r="A312" s="318">
        <v>271</v>
      </c>
      <c r="B312" s="72">
        <v>3</v>
      </c>
      <c r="C312" s="78" t="s">
        <v>13</v>
      </c>
      <c r="D312" s="276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01" t="b">
        <f>+ISNUMBER(PAGOS[[#This Row],[REG]])</f>
        <v>1</v>
      </c>
    </row>
    <row r="313" spans="1:12" x14ac:dyDescent="0.3">
      <c r="A313" s="318">
        <v>272</v>
      </c>
      <c r="B313" s="72">
        <v>4</v>
      </c>
      <c r="C313" s="78" t="s">
        <v>12</v>
      </c>
      <c r="D313" s="276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01" t="b">
        <f>+ISNUMBER(PAGOS[[#This Row],[REG]])</f>
        <v>1</v>
      </c>
    </row>
    <row r="314" spans="1:12" x14ac:dyDescent="0.3">
      <c r="A314" s="318">
        <v>273</v>
      </c>
      <c r="B314" s="34">
        <v>16</v>
      </c>
      <c r="C314" s="78" t="s">
        <v>23</v>
      </c>
      <c r="D314" s="276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01" t="b">
        <f>+ISNUMBER(PAGOS[[#This Row],[REG]])</f>
        <v>1</v>
      </c>
    </row>
    <row r="315" spans="1:12" x14ac:dyDescent="0.3">
      <c r="A315" s="318">
        <v>274</v>
      </c>
      <c r="B315" s="34">
        <v>11</v>
      </c>
      <c r="C315" s="78" t="s">
        <v>19</v>
      </c>
      <c r="D315" s="276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01" t="b">
        <f>+ISNUMBER(PAGOS[[#This Row],[REG]])</f>
        <v>1</v>
      </c>
    </row>
    <row r="316" spans="1:12" x14ac:dyDescent="0.3">
      <c r="A316" s="318">
        <v>275</v>
      </c>
      <c r="B316" s="34">
        <v>12</v>
      </c>
      <c r="C316" s="78" t="s">
        <v>20</v>
      </c>
      <c r="D316" s="276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01" t="b">
        <f>+ISNUMBER(PAGOS[[#This Row],[REG]])</f>
        <v>1</v>
      </c>
    </row>
    <row r="317" spans="1:12" x14ac:dyDescent="0.3">
      <c r="A317" s="318">
        <v>276</v>
      </c>
      <c r="B317" s="34">
        <v>6</v>
      </c>
      <c r="C317" s="78" t="s">
        <v>24</v>
      </c>
      <c r="D317" s="276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01" t="b">
        <f>+ISNUMBER(PAGOS[[#This Row],[REG]])</f>
        <v>1</v>
      </c>
    </row>
    <row r="318" spans="1:12" x14ac:dyDescent="0.3">
      <c r="A318" s="318">
        <v>277</v>
      </c>
      <c r="B318" s="34">
        <v>9</v>
      </c>
      <c r="C318" s="78" t="s">
        <v>17</v>
      </c>
      <c r="D318" s="276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01" t="b">
        <f>+ISNUMBER(PAGOS[[#This Row],[REG]])</f>
        <v>1</v>
      </c>
    </row>
    <row r="319" spans="1:12" x14ac:dyDescent="0.3">
      <c r="A319" s="318">
        <v>278</v>
      </c>
      <c r="B319" s="34">
        <v>14</v>
      </c>
      <c r="C319" s="78" t="s">
        <v>21</v>
      </c>
      <c r="D319" s="276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01" t="b">
        <f>+ISNUMBER(PAGOS[[#This Row],[REG]])</f>
        <v>1</v>
      </c>
    </row>
    <row r="320" spans="1:12" x14ac:dyDescent="0.3">
      <c r="A320" s="318">
        <v>279</v>
      </c>
      <c r="B320" s="34">
        <v>10</v>
      </c>
      <c r="C320" s="78" t="s">
        <v>18</v>
      </c>
      <c r="D320" s="276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01" t="b">
        <f>+ISNUMBER(PAGOS[[#This Row],[REG]])</f>
        <v>1</v>
      </c>
    </row>
    <row r="321" spans="1:12" x14ac:dyDescent="0.3">
      <c r="A321" s="318">
        <v>280</v>
      </c>
      <c r="B321" s="34">
        <v>8</v>
      </c>
      <c r="C321" s="78" t="s">
        <v>16</v>
      </c>
      <c r="D321" s="276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01" t="b">
        <f>+ISNUMBER(PAGOS[[#This Row],[REG]])</f>
        <v>1</v>
      </c>
    </row>
    <row r="322" spans="1:12" x14ac:dyDescent="0.3">
      <c r="A322" s="318">
        <v>281</v>
      </c>
      <c r="B322" s="34">
        <v>5</v>
      </c>
      <c r="C322" s="78" t="s">
        <v>14</v>
      </c>
      <c r="D322" s="276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01" t="b">
        <f>+ISNUMBER(PAGOS[[#This Row],[REG]])</f>
        <v>1</v>
      </c>
    </row>
    <row r="323" spans="1:12" x14ac:dyDescent="0.3">
      <c r="A323" s="318">
        <v>282</v>
      </c>
      <c r="B323" s="46">
        <v>17</v>
      </c>
      <c r="C323" s="78" t="s">
        <v>339</v>
      </c>
      <c r="D323" s="276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01" t="b">
        <f>+ISNUMBER(PAGOS[[#This Row],[REG]])</f>
        <v>1</v>
      </c>
    </row>
    <row r="324" spans="1:12" x14ac:dyDescent="0.3">
      <c r="A324" s="318">
        <v>283</v>
      </c>
      <c r="B324" s="72">
        <v>4</v>
      </c>
      <c r="C324" s="78" t="s">
        <v>12</v>
      </c>
      <c r="D324" s="276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01" t="b">
        <f>+ISNUMBER(PAGOS[[#This Row],[REG]])</f>
        <v>1</v>
      </c>
    </row>
    <row r="325" spans="1:12" x14ac:dyDescent="0.3">
      <c r="A325" s="318">
        <v>284</v>
      </c>
      <c r="B325" s="72">
        <v>3</v>
      </c>
      <c r="C325" s="78" t="s">
        <v>13</v>
      </c>
      <c r="D325" s="276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01" t="b">
        <f>+ISNUMBER(PAGOS[[#This Row],[REG]])</f>
        <v>1</v>
      </c>
    </row>
    <row r="326" spans="1:12" x14ac:dyDescent="0.3">
      <c r="A326" s="318">
        <v>285</v>
      </c>
      <c r="B326" s="34">
        <v>16</v>
      </c>
      <c r="C326" s="78" t="s">
        <v>23</v>
      </c>
      <c r="D326" s="276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01" t="b">
        <f>+ISNUMBER(PAGOS[[#This Row],[REG]])</f>
        <v>1</v>
      </c>
    </row>
    <row r="327" spans="1:12" x14ac:dyDescent="0.3">
      <c r="A327" s="318">
        <v>286</v>
      </c>
      <c r="B327" s="34">
        <v>11</v>
      </c>
      <c r="C327" s="78" t="s">
        <v>19</v>
      </c>
      <c r="D327" s="276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01" t="b">
        <f>+ISNUMBER(PAGOS[[#This Row],[REG]])</f>
        <v>1</v>
      </c>
    </row>
    <row r="328" spans="1:12" x14ac:dyDescent="0.3">
      <c r="A328" s="317">
        <v>287</v>
      </c>
      <c r="B328" s="71">
        <v>16</v>
      </c>
      <c r="C328" s="54" t="s">
        <v>23</v>
      </c>
      <c r="D328" s="276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423</v>
      </c>
      <c r="L328" s="301" t="b">
        <f>+ISNUMBER(PAGOS[[#This Row],[REG]])</f>
        <v>1</v>
      </c>
    </row>
    <row r="329" spans="1:12" x14ac:dyDescent="0.3">
      <c r="A329" s="322" t="s">
        <v>427</v>
      </c>
      <c r="B329" s="71">
        <v>1</v>
      </c>
      <c r="C329" s="54" t="s">
        <v>70</v>
      </c>
      <c r="D329" s="276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428</v>
      </c>
      <c r="L329" s="301" t="b">
        <f>+ISNUMBER(PAGOS[[#This Row],[REG]])</f>
        <v>0</v>
      </c>
    </row>
    <row r="330" spans="1:12" x14ac:dyDescent="0.3">
      <c r="A330" s="317">
        <v>288</v>
      </c>
      <c r="B330" s="71">
        <v>12</v>
      </c>
      <c r="C330" s="54" t="s">
        <v>20</v>
      </c>
      <c r="D330" s="276">
        <v>55</v>
      </c>
      <c r="E330" s="33">
        <v>100</v>
      </c>
      <c r="F330" s="55">
        <v>45884</v>
      </c>
      <c r="G330" s="63">
        <v>9</v>
      </c>
      <c r="H330" s="332">
        <v>20</v>
      </c>
      <c r="I330" s="55">
        <v>45884</v>
      </c>
      <c r="J330" s="67">
        <v>9</v>
      </c>
      <c r="K330" s="39" t="s">
        <v>430</v>
      </c>
      <c r="L330" s="301" t="b">
        <f>+ISNUMBER(PAGOS[[#This Row],[REG]])</f>
        <v>1</v>
      </c>
    </row>
    <row r="331" spans="1:12" x14ac:dyDescent="0.3">
      <c r="A331" s="317">
        <v>289</v>
      </c>
      <c r="B331" s="71">
        <v>6</v>
      </c>
      <c r="C331" s="54" t="s">
        <v>24</v>
      </c>
      <c r="D331" s="276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431</v>
      </c>
      <c r="L331" s="301" t="b">
        <f>+ISNUMBER(PAGOS[[#This Row],[REG]])</f>
        <v>1</v>
      </c>
    </row>
    <row r="332" spans="1:12" x14ac:dyDescent="0.3">
      <c r="A332" s="317">
        <v>290</v>
      </c>
      <c r="B332" s="71">
        <v>9</v>
      </c>
      <c r="C332" s="54" t="s">
        <v>17</v>
      </c>
      <c r="D332" s="276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432</v>
      </c>
      <c r="L332" s="301" t="b">
        <f>+ISNUMBER(PAGOS[[#This Row],[REG]])</f>
        <v>1</v>
      </c>
    </row>
    <row r="333" spans="1:12" x14ac:dyDescent="0.3">
      <c r="A333" s="317">
        <v>291</v>
      </c>
      <c r="B333" s="71">
        <v>14</v>
      </c>
      <c r="C333" s="54" t="s">
        <v>21</v>
      </c>
      <c r="D333" s="276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449</v>
      </c>
      <c r="L333" s="301" t="b">
        <f>+ISNUMBER(PAGOS[[#This Row],[REG]])</f>
        <v>1</v>
      </c>
    </row>
    <row r="334" spans="1:12" x14ac:dyDescent="0.3">
      <c r="A334" s="317">
        <v>292</v>
      </c>
      <c r="B334" s="71">
        <v>10</v>
      </c>
      <c r="C334" s="54" t="s">
        <v>18</v>
      </c>
      <c r="D334" s="276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433</v>
      </c>
      <c r="L334" s="301" t="b">
        <f>+ISNUMBER(PAGOS[[#This Row],[REG]])</f>
        <v>1</v>
      </c>
    </row>
    <row r="335" spans="1:12" x14ac:dyDescent="0.3">
      <c r="A335" s="317">
        <v>293</v>
      </c>
      <c r="B335" s="71">
        <v>8</v>
      </c>
      <c r="C335" s="54" t="s">
        <v>16</v>
      </c>
      <c r="D335" s="276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433</v>
      </c>
      <c r="L335" s="301" t="b">
        <f>+ISNUMBER(PAGOS[[#This Row],[REG]])</f>
        <v>1</v>
      </c>
    </row>
    <row r="336" spans="1:12" x14ac:dyDescent="0.3">
      <c r="A336" s="317">
        <v>294</v>
      </c>
      <c r="B336" s="71">
        <v>5</v>
      </c>
      <c r="C336" s="54" t="s">
        <v>14</v>
      </c>
      <c r="D336" s="276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434</v>
      </c>
      <c r="L336" s="301" t="b">
        <f>+ISNUMBER(PAGOS[[#This Row],[REG]])</f>
        <v>1</v>
      </c>
    </row>
    <row r="337" spans="1:12" x14ac:dyDescent="0.3">
      <c r="A337" s="317">
        <v>295</v>
      </c>
      <c r="B337" s="71">
        <v>11</v>
      </c>
      <c r="C337" s="54" t="s">
        <v>19</v>
      </c>
      <c r="D337" s="276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454</v>
      </c>
      <c r="L337" s="301" t="b">
        <f>+ISNUMBER(PAGOS[[#This Row],[REG]])</f>
        <v>1</v>
      </c>
    </row>
    <row r="338" spans="1:12" x14ac:dyDescent="0.3">
      <c r="A338" s="317">
        <v>296</v>
      </c>
      <c r="B338" s="71">
        <v>6</v>
      </c>
      <c r="C338" s="54" t="s">
        <v>24</v>
      </c>
      <c r="D338" s="276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450</v>
      </c>
      <c r="L338" s="301" t="b">
        <f>+ISNUMBER(PAGOS[[#This Row],[REG]])</f>
        <v>1</v>
      </c>
    </row>
    <row r="339" spans="1:12" x14ac:dyDescent="0.3">
      <c r="A339" s="320" t="s">
        <v>461</v>
      </c>
      <c r="B339" s="71">
        <v>6</v>
      </c>
      <c r="C339" s="54" t="s">
        <v>24</v>
      </c>
      <c r="D339" s="276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451</v>
      </c>
      <c r="L339" s="301" t="b">
        <f>+ISNUMBER(PAGOS[[#This Row],[REG]])</f>
        <v>0</v>
      </c>
    </row>
    <row r="340" spans="1:12" x14ac:dyDescent="0.3">
      <c r="A340" s="317">
        <v>297</v>
      </c>
      <c r="B340" s="71">
        <v>6</v>
      </c>
      <c r="C340" s="54" t="s">
        <v>24</v>
      </c>
      <c r="D340" s="276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452</v>
      </c>
      <c r="L340" s="301" t="b">
        <f>+ISNUMBER(PAGOS[[#This Row],[REG]])</f>
        <v>1</v>
      </c>
    </row>
    <row r="341" spans="1:12" x14ac:dyDescent="0.3">
      <c r="A341" s="320" t="s">
        <v>462</v>
      </c>
      <c r="B341" s="71">
        <v>6</v>
      </c>
      <c r="C341" s="54" t="s">
        <v>24</v>
      </c>
      <c r="D341" s="276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453</v>
      </c>
      <c r="L341" s="301" t="b">
        <f>+ISNUMBER(PAGOS[[#This Row],[REG]])</f>
        <v>0</v>
      </c>
    </row>
    <row r="342" spans="1:12" x14ac:dyDescent="0.3">
      <c r="A342" s="317">
        <v>298</v>
      </c>
      <c r="B342" s="71">
        <v>17</v>
      </c>
      <c r="C342" s="54" t="s">
        <v>339</v>
      </c>
      <c r="D342" s="276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434</v>
      </c>
      <c r="L342" s="301" t="b">
        <f>+ISNUMBER(PAGOS[[#This Row],[REG]])</f>
        <v>1</v>
      </c>
    </row>
    <row r="343" spans="1:12" x14ac:dyDescent="0.3">
      <c r="A343" s="317">
        <v>299</v>
      </c>
      <c r="B343" s="71">
        <v>12</v>
      </c>
      <c r="C343" s="54" t="s">
        <v>20</v>
      </c>
      <c r="D343" s="276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481</v>
      </c>
      <c r="L343" s="301" t="b">
        <f>+ISNUMBER(PAGOS[[#This Row],[REG]])</f>
        <v>1</v>
      </c>
    </row>
    <row r="344" spans="1:12" x14ac:dyDescent="0.3">
      <c r="A344" s="323" t="s">
        <v>463</v>
      </c>
      <c r="B344" s="71">
        <v>12</v>
      </c>
      <c r="C344" s="54" t="s">
        <v>20</v>
      </c>
      <c r="D344" s="276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480</v>
      </c>
      <c r="L344" s="301" t="b">
        <f>+ISNUMBER(PAGOS[[#This Row],[REG]])</f>
        <v>0</v>
      </c>
    </row>
    <row r="345" spans="1:12" x14ac:dyDescent="0.3">
      <c r="A345" s="317">
        <v>300</v>
      </c>
      <c r="B345" s="71">
        <v>16</v>
      </c>
      <c r="C345" s="54" t="s">
        <v>23</v>
      </c>
      <c r="D345" s="276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482</v>
      </c>
      <c r="L345" s="301" t="b">
        <f>+ISNUMBER(PAGOS[[#This Row],[REG]])</f>
        <v>1</v>
      </c>
    </row>
    <row r="346" spans="1:12" x14ac:dyDescent="0.3">
      <c r="A346" s="317">
        <v>301</v>
      </c>
      <c r="B346" s="71">
        <v>7</v>
      </c>
      <c r="C346" s="54" t="s">
        <v>408</v>
      </c>
      <c r="D346" s="276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488</v>
      </c>
      <c r="L346" s="301" t="b">
        <f>+ISNUMBER(PAGOS[[#This Row],[REG]])</f>
        <v>1</v>
      </c>
    </row>
    <row r="347" spans="1:12" x14ac:dyDescent="0.3">
      <c r="A347" s="317">
        <v>302</v>
      </c>
      <c r="B347" s="71">
        <v>7</v>
      </c>
      <c r="C347" s="54" t="s">
        <v>408</v>
      </c>
      <c r="D347" s="276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488</v>
      </c>
      <c r="L347" s="301" t="b">
        <f>+ISNUMBER(PAGOS[[#This Row],[REG]])</f>
        <v>1</v>
      </c>
    </row>
    <row r="348" spans="1:12" x14ac:dyDescent="0.3">
      <c r="A348" s="317">
        <v>303</v>
      </c>
      <c r="B348" s="71">
        <v>16</v>
      </c>
      <c r="C348" s="54" t="s">
        <v>23</v>
      </c>
      <c r="D348" s="276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482</v>
      </c>
      <c r="L348" s="301" t="b">
        <f>+ISNUMBER(PAGOS[[#This Row],[REG]])</f>
        <v>1</v>
      </c>
    </row>
    <row r="349" spans="1:12" x14ac:dyDescent="0.3">
      <c r="A349" s="317" t="s">
        <v>496</v>
      </c>
      <c r="B349" s="71">
        <v>1</v>
      </c>
      <c r="C349" s="54" t="s">
        <v>24</v>
      </c>
      <c r="D349" s="276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497</v>
      </c>
      <c r="L349" s="301" t="b">
        <f>+ISNUMBER(PAGOS[[#This Row],[REG]])</f>
        <v>0</v>
      </c>
    </row>
    <row r="350" spans="1:12" x14ac:dyDescent="0.3">
      <c r="A350" s="317">
        <v>304</v>
      </c>
      <c r="B350" s="71">
        <v>5</v>
      </c>
      <c r="C350" s="54" t="s">
        <v>14</v>
      </c>
      <c r="D350" s="276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433</v>
      </c>
      <c r="L350" s="301" t="b">
        <f>+ISNUMBER(PAGOS[[#This Row],[REG]])</f>
        <v>1</v>
      </c>
    </row>
    <row r="351" spans="1:12" x14ac:dyDescent="0.3">
      <c r="A351" s="317">
        <v>305</v>
      </c>
      <c r="B351" s="71">
        <v>17</v>
      </c>
      <c r="C351" s="54" t="s">
        <v>339</v>
      </c>
      <c r="D351" s="276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433</v>
      </c>
      <c r="L351" s="301" t="b">
        <f>+ISNUMBER(PAGOS[[#This Row],[REG]])</f>
        <v>1</v>
      </c>
    </row>
    <row r="352" spans="1:12" x14ac:dyDescent="0.3">
      <c r="A352" s="317">
        <v>306</v>
      </c>
      <c r="B352" s="71">
        <v>6</v>
      </c>
      <c r="C352" s="54" t="s">
        <v>24</v>
      </c>
      <c r="D352" s="276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498</v>
      </c>
      <c r="L352" s="301" t="b">
        <f>+ISNUMBER(PAGOS[[#This Row],[REG]])</f>
        <v>1</v>
      </c>
    </row>
    <row r="353" spans="1:12" x14ac:dyDescent="0.3">
      <c r="A353" s="317">
        <v>307</v>
      </c>
      <c r="B353" s="71">
        <v>15</v>
      </c>
      <c r="C353" s="54" t="s">
        <v>22</v>
      </c>
      <c r="D353" s="276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482</v>
      </c>
      <c r="L353" s="301" t="b">
        <f>+ISNUMBER(PAGOS[[#This Row],[REG]])</f>
        <v>1</v>
      </c>
    </row>
    <row r="354" spans="1:12" x14ac:dyDescent="0.3">
      <c r="A354" s="317">
        <v>308</v>
      </c>
      <c r="B354" s="71">
        <v>18</v>
      </c>
      <c r="C354" s="54" t="s">
        <v>340</v>
      </c>
      <c r="D354" s="276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482</v>
      </c>
      <c r="L354" s="301" t="b">
        <f>+ISNUMBER(PAGOS[[#This Row],[REG]])</f>
        <v>1</v>
      </c>
    </row>
    <row r="355" spans="1:12" x14ac:dyDescent="0.3">
      <c r="A355" s="317">
        <v>309</v>
      </c>
      <c r="B355" s="71">
        <v>12</v>
      </c>
      <c r="C355" s="54" t="s">
        <v>20</v>
      </c>
      <c r="D355" s="276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482</v>
      </c>
      <c r="L355" s="301" t="b">
        <f>+ISNUMBER(PAGOS[[#This Row],[REG]])</f>
        <v>1</v>
      </c>
    </row>
    <row r="356" spans="1:12" x14ac:dyDescent="0.3">
      <c r="A356" s="317">
        <v>310</v>
      </c>
      <c r="B356" s="71">
        <v>4</v>
      </c>
      <c r="C356" s="54" t="s">
        <v>12</v>
      </c>
      <c r="D356" s="276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482</v>
      </c>
      <c r="L356" s="301" t="b">
        <f>+ISNUMBER(PAGOS[[#This Row],[REG]])</f>
        <v>1</v>
      </c>
    </row>
    <row r="357" spans="1:12" x14ac:dyDescent="0.3">
      <c r="A357" s="317">
        <v>311</v>
      </c>
      <c r="B357" s="71">
        <v>12</v>
      </c>
      <c r="C357" s="54" t="s">
        <v>20</v>
      </c>
      <c r="D357" s="276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482</v>
      </c>
      <c r="L357" s="301" t="b">
        <f>+ISNUMBER(PAGOS[[#This Row],[REG]])</f>
        <v>1</v>
      </c>
    </row>
    <row r="358" spans="1:12" x14ac:dyDescent="0.3">
      <c r="A358" s="317">
        <v>312</v>
      </c>
      <c r="B358" s="71">
        <v>3</v>
      </c>
      <c r="C358" s="54" t="s">
        <v>13</v>
      </c>
      <c r="D358" s="276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498</v>
      </c>
      <c r="L358" s="301" t="b">
        <f>+ISNUMBER(PAGOS[[#This Row],[REG]])</f>
        <v>1</v>
      </c>
    </row>
    <row r="359" spans="1:12" x14ac:dyDescent="0.3">
      <c r="A359" s="317">
        <v>313</v>
      </c>
      <c r="B359" s="71">
        <v>7</v>
      </c>
      <c r="C359" s="54" t="s">
        <v>408</v>
      </c>
      <c r="D359" s="276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499</v>
      </c>
      <c r="L359" s="301" t="b">
        <f>+ISNUMBER(PAGOS[[#This Row],[REG]])</f>
        <v>1</v>
      </c>
    </row>
    <row r="360" spans="1:12" x14ac:dyDescent="0.3">
      <c r="A360" s="317">
        <v>314</v>
      </c>
      <c r="B360" s="71">
        <v>7</v>
      </c>
      <c r="C360" s="54" t="s">
        <v>408</v>
      </c>
      <c r="D360" s="276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499</v>
      </c>
      <c r="L360" s="301" t="b">
        <f>+ISNUMBER(PAGOS[[#This Row],[REG]])</f>
        <v>1</v>
      </c>
    </row>
    <row r="361" spans="1:12" x14ac:dyDescent="0.3">
      <c r="A361" s="317">
        <v>315</v>
      </c>
      <c r="B361" s="71">
        <v>8</v>
      </c>
      <c r="C361" s="54" t="s">
        <v>16</v>
      </c>
      <c r="D361" s="276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505</v>
      </c>
      <c r="L361" s="301" t="b">
        <f>+ISNUMBER(PAGOS[[#This Row],[REG]])</f>
        <v>1</v>
      </c>
    </row>
    <row r="362" spans="1:12" x14ac:dyDescent="0.3">
      <c r="A362" s="317" t="s">
        <v>502</v>
      </c>
      <c r="B362" s="71">
        <v>8</v>
      </c>
      <c r="C362" s="54" t="s">
        <v>16</v>
      </c>
      <c r="D362" s="276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503</v>
      </c>
      <c r="L362" s="301" t="b">
        <f>+ISNUMBER(PAGOS[[#This Row],[REG]])</f>
        <v>0</v>
      </c>
    </row>
    <row r="363" spans="1:12" x14ac:dyDescent="0.3">
      <c r="A363" s="317">
        <v>316</v>
      </c>
      <c r="B363" s="71">
        <v>7</v>
      </c>
      <c r="C363" s="54" t="s">
        <v>408</v>
      </c>
      <c r="D363" s="276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504</v>
      </c>
      <c r="L363" s="301" t="b">
        <f>+ISNUMBER(PAGOS[[#This Row],[REG]])</f>
        <v>1</v>
      </c>
    </row>
    <row r="364" spans="1:12" x14ac:dyDescent="0.3">
      <c r="A364" s="317">
        <v>317</v>
      </c>
      <c r="B364" s="71">
        <v>10</v>
      </c>
      <c r="C364" s="54" t="s">
        <v>18</v>
      </c>
      <c r="D364" s="276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507</v>
      </c>
      <c r="L364" s="301" t="b">
        <f>+ISNUMBER(PAGOS[[#This Row],[REG]])</f>
        <v>1</v>
      </c>
    </row>
    <row r="365" spans="1:12" x14ac:dyDescent="0.3">
      <c r="A365" s="317">
        <v>318</v>
      </c>
      <c r="B365" s="71">
        <v>9</v>
      </c>
      <c r="C365" s="54" t="s">
        <v>17</v>
      </c>
      <c r="D365" s="276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508</v>
      </c>
      <c r="L365" s="301" t="b">
        <f>+ISNUMBER(PAGOS[[#This Row],[REG]])</f>
        <v>1</v>
      </c>
    </row>
    <row r="366" spans="1:12" x14ac:dyDescent="0.3">
      <c r="A366" s="317">
        <v>319</v>
      </c>
      <c r="B366" s="71">
        <v>16</v>
      </c>
      <c r="C366" s="54" t="s">
        <v>23</v>
      </c>
      <c r="D366" s="276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482</v>
      </c>
      <c r="L366" s="301" t="b">
        <f>+ISNUMBER(PAGOS[[#This Row],[REG]])</f>
        <v>1</v>
      </c>
    </row>
    <row r="367" spans="1:12" x14ac:dyDescent="0.3">
      <c r="A367" s="317" t="s">
        <v>513</v>
      </c>
      <c r="B367" s="71">
        <v>1</v>
      </c>
      <c r="C367" s="54" t="s">
        <v>70</v>
      </c>
      <c r="D367" s="276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514</v>
      </c>
      <c r="L367" s="301" t="b">
        <f>+ISNUMBER(PAGOS[[#This Row],[REG]])</f>
        <v>0</v>
      </c>
    </row>
    <row r="368" spans="1:12" x14ac:dyDescent="0.3">
      <c r="A368" s="317">
        <v>320</v>
      </c>
      <c r="B368" s="71">
        <v>5</v>
      </c>
      <c r="C368" s="54" t="s">
        <v>14</v>
      </c>
      <c r="D368" s="276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507</v>
      </c>
      <c r="L368" s="301" t="b">
        <f>+ISNUMBER(PAGOS[[#This Row],[REG]])</f>
        <v>1</v>
      </c>
    </row>
    <row r="369" spans="1:12" x14ac:dyDescent="0.3">
      <c r="A369" s="317">
        <v>321</v>
      </c>
      <c r="B369" s="71">
        <v>17</v>
      </c>
      <c r="C369" s="54" t="s">
        <v>339</v>
      </c>
      <c r="D369" s="276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507</v>
      </c>
      <c r="L369" s="301" t="b">
        <f>+ISNUMBER(PAGOS[[#This Row],[REG]])</f>
        <v>1</v>
      </c>
    </row>
    <row r="370" spans="1:12" x14ac:dyDescent="0.3">
      <c r="A370" s="317">
        <v>322</v>
      </c>
      <c r="B370" s="71">
        <v>6</v>
      </c>
      <c r="C370" s="54" t="s">
        <v>24</v>
      </c>
      <c r="D370" s="276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515</v>
      </c>
      <c r="L370" s="301" t="b">
        <f>+ISNUMBER(PAGOS[[#This Row],[REG]])</f>
        <v>1</v>
      </c>
    </row>
    <row r="371" spans="1:12" x14ac:dyDescent="0.3">
      <c r="A371" s="317">
        <v>323</v>
      </c>
      <c r="B371" s="71">
        <v>15</v>
      </c>
      <c r="C371" s="54" t="s">
        <v>22</v>
      </c>
      <c r="D371" s="276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515</v>
      </c>
      <c r="L371" s="301" t="b">
        <f>+ISNUMBER(PAGOS[[#This Row],[REG]])</f>
        <v>1</v>
      </c>
    </row>
    <row r="372" spans="1:12" x14ac:dyDescent="0.3">
      <c r="A372" s="317">
        <v>324</v>
      </c>
      <c r="B372" s="71">
        <v>18</v>
      </c>
      <c r="C372" s="54" t="s">
        <v>340</v>
      </c>
      <c r="D372" s="276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515</v>
      </c>
      <c r="L372" s="301" t="b">
        <f>+ISNUMBER(PAGOS[[#This Row],[REG]])</f>
        <v>1</v>
      </c>
    </row>
    <row r="373" spans="1:12" x14ac:dyDescent="0.3">
      <c r="A373" s="317">
        <v>325</v>
      </c>
      <c r="B373" s="71">
        <v>7</v>
      </c>
      <c r="C373" s="54" t="s">
        <v>408</v>
      </c>
      <c r="D373" s="276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515</v>
      </c>
      <c r="L373" s="301" t="b">
        <f>+ISNUMBER(PAGOS[[#This Row],[REG]])</f>
        <v>1</v>
      </c>
    </row>
    <row r="374" spans="1:12" x14ac:dyDescent="0.3">
      <c r="A374" s="317">
        <v>326</v>
      </c>
      <c r="B374" s="71">
        <v>12</v>
      </c>
      <c r="C374" s="54" t="s">
        <v>20</v>
      </c>
      <c r="D374" s="276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515</v>
      </c>
      <c r="L374" s="301" t="b">
        <f>+ISNUMBER(PAGOS[[#This Row],[REG]])</f>
        <v>1</v>
      </c>
    </row>
    <row r="375" spans="1:12" x14ac:dyDescent="0.3">
      <c r="A375" s="317">
        <v>327</v>
      </c>
      <c r="B375" s="71">
        <v>4</v>
      </c>
      <c r="C375" s="54" t="s">
        <v>12</v>
      </c>
      <c r="D375" s="276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515</v>
      </c>
      <c r="L375" s="301" t="b">
        <f>+ISNUMBER(PAGOS[[#This Row],[REG]])</f>
        <v>1</v>
      </c>
    </row>
    <row r="376" spans="1:12" x14ac:dyDescent="0.3">
      <c r="A376" s="317">
        <v>328</v>
      </c>
      <c r="B376" s="71">
        <v>12</v>
      </c>
      <c r="C376" s="54" t="s">
        <v>20</v>
      </c>
      <c r="D376" s="276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515</v>
      </c>
      <c r="L376" s="301" t="b">
        <f>+ISNUMBER(PAGOS[[#This Row],[REG]])</f>
        <v>1</v>
      </c>
    </row>
    <row r="377" spans="1:12" x14ac:dyDescent="0.3">
      <c r="A377" s="317">
        <v>329</v>
      </c>
      <c r="B377" s="71">
        <v>5</v>
      </c>
      <c r="C377" s="54" t="s">
        <v>14</v>
      </c>
      <c r="D377" s="276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516</v>
      </c>
      <c r="L377" s="301" t="b">
        <f>+ISNUMBER(PAGOS[[#This Row],[REG]])</f>
        <v>1</v>
      </c>
    </row>
    <row r="378" spans="1:12" x14ac:dyDescent="0.3">
      <c r="A378" s="317">
        <v>330</v>
      </c>
      <c r="B378" s="71">
        <v>3</v>
      </c>
      <c r="C378" s="54" t="s">
        <v>13</v>
      </c>
      <c r="D378" s="276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515</v>
      </c>
      <c r="L378" s="301" t="b">
        <f>+ISNUMBER(PAGOS[[#This Row],[REG]])</f>
        <v>1</v>
      </c>
    </row>
    <row r="379" spans="1:12" x14ac:dyDescent="0.3">
      <c r="A379" s="317">
        <v>331</v>
      </c>
      <c r="B379" s="71">
        <v>8</v>
      </c>
      <c r="C379" s="54" t="s">
        <v>409</v>
      </c>
      <c r="D379" s="276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499</v>
      </c>
      <c r="L379" s="301" t="b">
        <f>+ISNUMBER(PAGOS[[#This Row],[REG]])</f>
        <v>1</v>
      </c>
    </row>
    <row r="380" spans="1:12" x14ac:dyDescent="0.3">
      <c r="A380" s="317">
        <v>332</v>
      </c>
      <c r="B380" s="71">
        <v>7</v>
      </c>
      <c r="C380" s="54" t="s">
        <v>408</v>
      </c>
      <c r="D380" s="276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482</v>
      </c>
      <c r="L380" s="301" t="b">
        <f>+ISNUMBER(PAGOS[[#This Row],[REG]])</f>
        <v>1</v>
      </c>
    </row>
    <row r="381" spans="1:12" x14ac:dyDescent="0.3">
      <c r="A381" s="317">
        <v>333</v>
      </c>
      <c r="B381" s="71">
        <v>9</v>
      </c>
      <c r="C381" s="54" t="s">
        <v>17</v>
      </c>
      <c r="D381" s="276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518</v>
      </c>
      <c r="L381" s="301" t="b">
        <f>+ISNUMBER(PAGOS[[#This Row],[REG]])</f>
        <v>1</v>
      </c>
    </row>
    <row r="382" spans="1:12" x14ac:dyDescent="0.3">
      <c r="A382" s="317">
        <v>334</v>
      </c>
      <c r="B382" s="71">
        <v>18</v>
      </c>
      <c r="C382" s="54" t="s">
        <v>340</v>
      </c>
      <c r="D382" s="276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520</v>
      </c>
      <c r="L382" s="301" t="b">
        <f>+ISNUMBER(PAGOS[[#This Row],[REG]])</f>
        <v>1</v>
      </c>
    </row>
    <row r="383" spans="1:12" x14ac:dyDescent="0.3">
      <c r="A383" s="317">
        <v>335</v>
      </c>
      <c r="B383" s="71">
        <v>18</v>
      </c>
      <c r="C383" s="54" t="s">
        <v>340</v>
      </c>
      <c r="D383" s="276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521</v>
      </c>
      <c r="L383" s="301" t="b">
        <f>+ISNUMBER(PAGOS[[#This Row],[REG]])</f>
        <v>1</v>
      </c>
    </row>
    <row r="384" spans="1:12" x14ac:dyDescent="0.3">
      <c r="A384" s="317" t="s">
        <v>522</v>
      </c>
      <c r="B384" s="71">
        <v>18</v>
      </c>
      <c r="C384" s="54" t="s">
        <v>340</v>
      </c>
      <c r="D384" s="276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523</v>
      </c>
      <c r="L384" s="301" t="b">
        <f>+ISNUMBER(PAGOS[[#This Row],[REG]])</f>
        <v>0</v>
      </c>
    </row>
    <row r="385" spans="1:12" x14ac:dyDescent="0.3">
      <c r="A385" s="317" t="s">
        <v>527</v>
      </c>
      <c r="B385" s="71">
        <v>2</v>
      </c>
      <c r="C385" s="54" t="s">
        <v>71</v>
      </c>
      <c r="D385" s="276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528</v>
      </c>
      <c r="L385" s="301" t="b">
        <f>+ISNUMBER(PAGOS[[#This Row],[REG]])</f>
        <v>0</v>
      </c>
    </row>
    <row r="386" spans="1:12" x14ac:dyDescent="0.3">
      <c r="A386" s="317">
        <v>336</v>
      </c>
      <c r="B386" s="71">
        <v>16</v>
      </c>
      <c r="C386" s="54" t="s">
        <v>23</v>
      </c>
      <c r="D386" s="276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515</v>
      </c>
      <c r="L386" s="301" t="b">
        <f>+ISNUMBER(PAGOS[[#This Row],[REG]])</f>
        <v>1</v>
      </c>
    </row>
    <row r="387" spans="1:12" x14ac:dyDescent="0.3">
      <c r="A387" s="317">
        <v>337</v>
      </c>
      <c r="B387" s="71">
        <v>5</v>
      </c>
      <c r="C387" s="54" t="s">
        <v>14</v>
      </c>
      <c r="D387" s="276">
        <v>71</v>
      </c>
      <c r="E387" s="33">
        <v>100</v>
      </c>
      <c r="F387" s="55">
        <v>45976</v>
      </c>
      <c r="G387" s="63">
        <v>6</v>
      </c>
      <c r="H387" s="33">
        <v>24</v>
      </c>
      <c r="I387" s="55">
        <v>45976</v>
      </c>
      <c r="J387" s="67">
        <v>6</v>
      </c>
      <c r="K387" s="39" t="s">
        <v>531</v>
      </c>
      <c r="L387" s="301" t="b">
        <f>+ISNUMBER(PAGOS[[#This Row],[REG]])</f>
        <v>1</v>
      </c>
    </row>
    <row r="388" spans="1:12" x14ac:dyDescent="0.3">
      <c r="A388" s="317">
        <v>338</v>
      </c>
      <c r="B388" s="71">
        <v>17</v>
      </c>
      <c r="C388" s="54" t="s">
        <v>339</v>
      </c>
      <c r="D388" s="276">
        <v>72</v>
      </c>
      <c r="E388" s="33">
        <v>166.67</v>
      </c>
      <c r="F388" s="55">
        <v>45976</v>
      </c>
      <c r="G388" s="63">
        <v>6</v>
      </c>
      <c r="H388" s="33">
        <v>40</v>
      </c>
      <c r="I388" s="55">
        <v>45976</v>
      </c>
      <c r="J388" s="67">
        <v>6</v>
      </c>
      <c r="K388" s="39" t="s">
        <v>531</v>
      </c>
      <c r="L388" s="301" t="b">
        <f>+ISNUMBER(PAGOS[[#This Row],[REG]])</f>
        <v>1</v>
      </c>
    </row>
    <row r="389" spans="1:12" x14ac:dyDescent="0.3">
      <c r="A389" s="317">
        <v>339</v>
      </c>
      <c r="B389" s="71">
        <v>6</v>
      </c>
      <c r="C389" s="54" t="s">
        <v>24</v>
      </c>
      <c r="D389" s="276">
        <v>77</v>
      </c>
      <c r="E389" s="33">
        <v>100</v>
      </c>
      <c r="F389" s="55">
        <v>45976</v>
      </c>
      <c r="G389" s="63">
        <v>3</v>
      </c>
      <c r="H389" s="33">
        <v>24</v>
      </c>
      <c r="I389" s="55">
        <v>45976</v>
      </c>
      <c r="J389" s="67">
        <v>3</v>
      </c>
      <c r="K389" s="39" t="s">
        <v>434</v>
      </c>
      <c r="L389" s="301" t="b">
        <f>+ISNUMBER(PAGOS[[#This Row],[REG]])</f>
        <v>1</v>
      </c>
    </row>
    <row r="390" spans="1:12" x14ac:dyDescent="0.3">
      <c r="A390" s="317">
        <v>340</v>
      </c>
      <c r="B390" s="71">
        <v>15</v>
      </c>
      <c r="C390" s="54" t="s">
        <v>22</v>
      </c>
      <c r="D390" s="276">
        <v>78</v>
      </c>
      <c r="E390" s="33">
        <v>100</v>
      </c>
      <c r="F390" s="55">
        <v>45976</v>
      </c>
      <c r="G390" s="63">
        <v>3</v>
      </c>
      <c r="H390" s="33">
        <v>14</v>
      </c>
      <c r="I390" s="55">
        <v>45976</v>
      </c>
      <c r="J390" s="67">
        <v>3</v>
      </c>
      <c r="K390" s="39" t="s">
        <v>434</v>
      </c>
      <c r="L390" s="301" t="b">
        <f>+ISNUMBER(PAGOS[[#This Row],[REG]])</f>
        <v>1</v>
      </c>
    </row>
    <row r="391" spans="1:12" x14ac:dyDescent="0.3">
      <c r="A391" s="317">
        <v>341</v>
      </c>
      <c r="B391" s="71">
        <v>7</v>
      </c>
      <c r="C391" s="54" t="s">
        <v>408</v>
      </c>
      <c r="D391" s="276">
        <v>80</v>
      </c>
      <c r="E391" s="33">
        <v>100</v>
      </c>
      <c r="F391" s="55">
        <v>45976</v>
      </c>
      <c r="G391" s="63">
        <v>3</v>
      </c>
      <c r="H391" s="33">
        <v>8</v>
      </c>
      <c r="I391" s="55">
        <v>45976</v>
      </c>
      <c r="J391" s="67">
        <v>3</v>
      </c>
      <c r="K391" s="39" t="s">
        <v>434</v>
      </c>
      <c r="L391" s="301" t="b">
        <f>+ISNUMBER(PAGOS[[#This Row],[REG]])</f>
        <v>1</v>
      </c>
    </row>
    <row r="392" spans="1:12" x14ac:dyDescent="0.3">
      <c r="A392" s="317">
        <v>342</v>
      </c>
      <c r="B392" s="71">
        <v>8</v>
      </c>
      <c r="C392" s="54" t="s">
        <v>409</v>
      </c>
      <c r="D392" s="276">
        <v>91</v>
      </c>
      <c r="E392" s="33">
        <v>700</v>
      </c>
      <c r="F392" s="55">
        <v>45976</v>
      </c>
      <c r="G392" s="63">
        <v>2</v>
      </c>
      <c r="H392" s="33">
        <v>56</v>
      </c>
      <c r="I392" s="55">
        <v>45976</v>
      </c>
      <c r="J392" s="67">
        <v>2</v>
      </c>
      <c r="K392" s="39" t="s">
        <v>532</v>
      </c>
      <c r="L392" s="301" t="b">
        <f>+ISNUMBER(PAGOS[[#This Row],[REG]])</f>
        <v>1</v>
      </c>
    </row>
    <row r="393" spans="1:12" x14ac:dyDescent="0.3">
      <c r="A393" s="317">
        <v>343</v>
      </c>
      <c r="B393" s="71">
        <v>18</v>
      </c>
      <c r="C393" s="54" t="s">
        <v>340</v>
      </c>
      <c r="D393" s="276">
        <v>95</v>
      </c>
      <c r="E393" s="33">
        <v>100</v>
      </c>
      <c r="F393" s="55">
        <v>45976</v>
      </c>
      <c r="G393" s="63">
        <v>1</v>
      </c>
      <c r="H393" s="33">
        <v>8</v>
      </c>
      <c r="I393" s="55">
        <v>45976</v>
      </c>
      <c r="J393" s="67">
        <v>1</v>
      </c>
      <c r="K393" s="39" t="s">
        <v>482</v>
      </c>
      <c r="L393" s="301" t="b">
        <f>+ISNUMBER(PAGOS[[#This Row],[REG]])</f>
        <v>1</v>
      </c>
    </row>
    <row r="394" spans="1:12" x14ac:dyDescent="0.3">
      <c r="A394" s="317">
        <v>344</v>
      </c>
      <c r="B394" s="71">
        <v>12</v>
      </c>
      <c r="C394" s="54" t="s">
        <v>20</v>
      </c>
      <c r="D394" s="276">
        <v>81</v>
      </c>
      <c r="E394" s="33">
        <v>110</v>
      </c>
      <c r="F394" s="55">
        <v>45976</v>
      </c>
      <c r="G394" s="63">
        <v>3</v>
      </c>
      <c r="H394" s="33">
        <v>22</v>
      </c>
      <c r="I394" s="55">
        <v>45976</v>
      </c>
      <c r="J394" s="67">
        <v>3</v>
      </c>
      <c r="K394" s="39" t="s">
        <v>533</v>
      </c>
      <c r="L394" s="301" t="b">
        <f>+ISNUMBER(PAGOS[[#This Row],[REG]])</f>
        <v>1</v>
      </c>
    </row>
    <row r="395" spans="1:12" x14ac:dyDescent="0.3">
      <c r="A395" s="317" t="s">
        <v>536</v>
      </c>
      <c r="B395" s="71">
        <v>2</v>
      </c>
      <c r="C395" s="54" t="s">
        <v>71</v>
      </c>
      <c r="D395" s="276">
        <v>0</v>
      </c>
      <c r="E395" s="33">
        <v>66.25</v>
      </c>
      <c r="F395" s="55">
        <v>45976</v>
      </c>
      <c r="G395" s="63">
        <v>0</v>
      </c>
      <c r="H395" s="33">
        <v>0</v>
      </c>
      <c r="I395" s="55">
        <v>45976</v>
      </c>
      <c r="J395" s="67">
        <v>0</v>
      </c>
      <c r="K395" s="39" t="s">
        <v>537</v>
      </c>
      <c r="L395" s="301" t="b">
        <f>+ISNUMBER(PAGOS[[#This Row],[REG]])</f>
        <v>0</v>
      </c>
    </row>
    <row r="396" spans="1:12" x14ac:dyDescent="0.3">
      <c r="A396" s="317">
        <v>345</v>
      </c>
      <c r="B396" s="71">
        <v>10</v>
      </c>
      <c r="C396" s="54" t="s">
        <v>18</v>
      </c>
      <c r="D396" s="276">
        <v>94</v>
      </c>
      <c r="E396" s="33">
        <v>50</v>
      </c>
      <c r="F396" s="55">
        <v>45978</v>
      </c>
      <c r="G396" s="63">
        <v>1</v>
      </c>
      <c r="H396" s="33">
        <v>0</v>
      </c>
      <c r="I396" s="55">
        <v>45978</v>
      </c>
      <c r="J396" s="67">
        <v>1</v>
      </c>
      <c r="K396" s="39" t="s">
        <v>538</v>
      </c>
      <c r="L396" s="301" t="b">
        <f>+ISNUMBER(PAGOS[[#This Row],[REG]])</f>
        <v>1</v>
      </c>
    </row>
    <row r="397" spans="1:12" x14ac:dyDescent="0.3">
      <c r="A397" s="317">
        <v>346</v>
      </c>
      <c r="B397" s="71">
        <v>16</v>
      </c>
      <c r="C397" s="54" t="s">
        <v>23</v>
      </c>
      <c r="D397" s="276">
        <v>93</v>
      </c>
      <c r="E397" s="33">
        <v>200</v>
      </c>
      <c r="F397" s="55">
        <v>45978</v>
      </c>
      <c r="G397" s="63">
        <v>1</v>
      </c>
      <c r="H397" s="33">
        <v>12</v>
      </c>
      <c r="I397" s="55">
        <v>45978</v>
      </c>
      <c r="J397" s="67">
        <v>1</v>
      </c>
      <c r="K397" s="39" t="s">
        <v>539</v>
      </c>
      <c r="L397" s="301" t="b">
        <f>+ISNUMBER(PAGOS[[#This Row],[REG]])</f>
        <v>1</v>
      </c>
    </row>
    <row r="398" spans="1:12" x14ac:dyDescent="0.3">
      <c r="A398" s="317" t="s">
        <v>540</v>
      </c>
      <c r="B398" s="71">
        <v>2</v>
      </c>
      <c r="C398" s="54" t="s">
        <v>71</v>
      </c>
      <c r="D398" s="276">
        <v>0</v>
      </c>
      <c r="E398" s="33">
        <v>160</v>
      </c>
      <c r="F398" s="55">
        <v>45983</v>
      </c>
      <c r="G398" s="63">
        <v>0</v>
      </c>
      <c r="H398" s="33">
        <v>0</v>
      </c>
      <c r="I398" s="55">
        <v>45983</v>
      </c>
      <c r="J398" s="67">
        <v>0</v>
      </c>
      <c r="K398" s="39" t="s">
        <v>541</v>
      </c>
      <c r="L398" s="301" t="b">
        <f>+ISNUMBER(PAGOS[[#This Row],[REG]])</f>
        <v>0</v>
      </c>
    </row>
    <row r="399" spans="1:12" x14ac:dyDescent="0.3">
      <c r="A399" s="317">
        <v>347</v>
      </c>
      <c r="B399" s="71">
        <v>16</v>
      </c>
      <c r="C399" s="54" t="s">
        <v>23</v>
      </c>
      <c r="D399" s="276">
        <v>90</v>
      </c>
      <c r="E399" s="33">
        <v>50</v>
      </c>
      <c r="F399" s="55">
        <v>46000</v>
      </c>
      <c r="G399" s="63">
        <v>3</v>
      </c>
      <c r="H399" s="33">
        <v>3</v>
      </c>
      <c r="I399" s="55">
        <v>46000</v>
      </c>
      <c r="J399" s="67">
        <v>3</v>
      </c>
      <c r="K399" s="39" t="s">
        <v>434</v>
      </c>
      <c r="L399" s="301" t="b">
        <f>+ISNUMBER(PAGOS[[#This Row],[REG]])</f>
        <v>1</v>
      </c>
    </row>
    <row r="400" spans="1:12" x14ac:dyDescent="0.3">
      <c r="A400" s="317" t="s">
        <v>542</v>
      </c>
      <c r="B400" s="71">
        <v>2</v>
      </c>
      <c r="C400" s="54" t="s">
        <v>71</v>
      </c>
      <c r="D400" s="276">
        <v>0</v>
      </c>
      <c r="E400" s="33">
        <v>624.14</v>
      </c>
      <c r="F400" s="55">
        <v>46003</v>
      </c>
      <c r="G400" s="63">
        <v>0</v>
      </c>
      <c r="H400" s="33">
        <v>0</v>
      </c>
      <c r="I400" s="55">
        <v>46003</v>
      </c>
      <c r="J400" s="67">
        <v>0</v>
      </c>
      <c r="K400" s="39" t="s">
        <v>543</v>
      </c>
      <c r="L400" s="301" t="b">
        <f>+ISNUMBER(PAGOS[[#This Row],[REG]])</f>
        <v>0</v>
      </c>
    </row>
    <row r="401" spans="1:12" x14ac:dyDescent="0.3">
      <c r="A401" s="317" t="s">
        <v>549</v>
      </c>
      <c r="B401" s="71">
        <v>1</v>
      </c>
      <c r="C401" s="54" t="s">
        <v>70</v>
      </c>
      <c r="D401" s="276">
        <v>0</v>
      </c>
      <c r="E401" s="33">
        <v>10</v>
      </c>
      <c r="F401" s="55">
        <v>46008</v>
      </c>
      <c r="G401" s="63">
        <v>0</v>
      </c>
      <c r="H401" s="33">
        <v>0</v>
      </c>
      <c r="I401" s="55">
        <v>46008</v>
      </c>
      <c r="J401" s="67">
        <v>0</v>
      </c>
      <c r="K401" s="39" t="s">
        <v>550</v>
      </c>
      <c r="L401" s="301" t="b">
        <f>+ISNUMBER(PAGOS[[#This Row],[REG]])</f>
        <v>0</v>
      </c>
    </row>
    <row r="402" spans="1:12" x14ac:dyDescent="0.3">
      <c r="A402" s="317">
        <v>348</v>
      </c>
      <c r="B402" s="71">
        <v>5</v>
      </c>
      <c r="C402" s="54" t="s">
        <v>14</v>
      </c>
      <c r="D402" s="276">
        <v>71</v>
      </c>
      <c r="E402" s="33">
        <v>100</v>
      </c>
      <c r="F402" s="55">
        <v>46008</v>
      </c>
      <c r="G402" s="63">
        <v>7</v>
      </c>
      <c r="H402" s="33">
        <v>24</v>
      </c>
      <c r="I402" s="55">
        <v>46008</v>
      </c>
      <c r="J402" s="67">
        <v>7</v>
      </c>
      <c r="K402" s="39" t="s">
        <v>432</v>
      </c>
      <c r="L402" s="301" t="b">
        <f>+ISNUMBER(PAGOS[[#This Row],[REG]])</f>
        <v>1</v>
      </c>
    </row>
    <row r="403" spans="1:12" x14ac:dyDescent="0.3">
      <c r="A403" s="317">
        <v>349</v>
      </c>
      <c r="B403" s="71">
        <v>17</v>
      </c>
      <c r="C403" s="54" t="s">
        <v>339</v>
      </c>
      <c r="D403" s="276">
        <v>72</v>
      </c>
      <c r="E403" s="33">
        <v>166.67</v>
      </c>
      <c r="F403" s="55">
        <v>46008</v>
      </c>
      <c r="G403" s="63">
        <v>7</v>
      </c>
      <c r="H403" s="33">
        <v>40</v>
      </c>
      <c r="I403" s="55">
        <v>46008</v>
      </c>
      <c r="J403" s="67">
        <v>7</v>
      </c>
      <c r="K403" s="39" t="s">
        <v>498</v>
      </c>
      <c r="L403" s="301" t="b">
        <f>+ISNUMBER(PAGOS[[#This Row],[REG]])</f>
        <v>1</v>
      </c>
    </row>
    <row r="404" spans="1:12" x14ac:dyDescent="0.3">
      <c r="A404" s="317">
        <v>350</v>
      </c>
      <c r="B404" s="71">
        <v>6</v>
      </c>
      <c r="C404" s="54" t="s">
        <v>24</v>
      </c>
      <c r="D404" s="276">
        <v>77</v>
      </c>
      <c r="E404" s="33">
        <v>100</v>
      </c>
      <c r="F404" s="55">
        <v>46008</v>
      </c>
      <c r="G404" s="63">
        <v>4</v>
      </c>
      <c r="H404" s="33">
        <v>24</v>
      </c>
      <c r="I404" s="55">
        <v>46008</v>
      </c>
      <c r="J404" s="67">
        <v>4</v>
      </c>
      <c r="K404" s="39" t="s">
        <v>433</v>
      </c>
      <c r="L404" s="301" t="b">
        <f>+ISNUMBER(PAGOS[[#This Row],[REG]])</f>
        <v>1</v>
      </c>
    </row>
    <row r="405" spans="1:12" x14ac:dyDescent="0.3">
      <c r="A405" s="317">
        <v>351</v>
      </c>
      <c r="B405" s="71">
        <v>15</v>
      </c>
      <c r="C405" s="54" t="s">
        <v>22</v>
      </c>
      <c r="D405" s="276">
        <v>78</v>
      </c>
      <c r="E405" s="33">
        <v>100</v>
      </c>
      <c r="F405" s="55">
        <v>46008</v>
      </c>
      <c r="G405" s="63">
        <v>4</v>
      </c>
      <c r="H405" s="33">
        <v>14</v>
      </c>
      <c r="I405" s="55">
        <v>46008</v>
      </c>
      <c r="J405" s="67">
        <v>4</v>
      </c>
      <c r="K405" s="39" t="s">
        <v>433</v>
      </c>
      <c r="L405" s="301" t="b">
        <f>+ISNUMBER(PAGOS[[#This Row],[REG]])</f>
        <v>1</v>
      </c>
    </row>
    <row r="406" spans="1:12" x14ac:dyDescent="0.3">
      <c r="A406" s="317">
        <v>352</v>
      </c>
      <c r="B406" s="71">
        <v>7</v>
      </c>
      <c r="C406" s="54" t="s">
        <v>408</v>
      </c>
      <c r="D406" s="276">
        <v>80</v>
      </c>
      <c r="E406" s="33">
        <v>100</v>
      </c>
      <c r="F406" s="55">
        <v>46008</v>
      </c>
      <c r="G406" s="63">
        <v>4</v>
      </c>
      <c r="H406" s="33">
        <v>8</v>
      </c>
      <c r="I406" s="55">
        <v>46008</v>
      </c>
      <c r="J406" s="67">
        <v>4</v>
      </c>
      <c r="K406" s="39" t="s">
        <v>433</v>
      </c>
      <c r="L406" s="301" t="b">
        <f>+ISNUMBER(PAGOS[[#This Row],[REG]])</f>
        <v>1</v>
      </c>
    </row>
    <row r="407" spans="1:12" x14ac:dyDescent="0.3">
      <c r="A407" s="317">
        <v>353</v>
      </c>
      <c r="B407" s="71">
        <v>12</v>
      </c>
      <c r="C407" s="54" t="s">
        <v>20</v>
      </c>
      <c r="D407" s="276">
        <v>81</v>
      </c>
      <c r="E407" s="33">
        <v>110</v>
      </c>
      <c r="F407" s="55">
        <v>46008</v>
      </c>
      <c r="G407" s="63">
        <v>4</v>
      </c>
      <c r="H407" s="33">
        <v>22</v>
      </c>
      <c r="I407" s="55">
        <v>46008</v>
      </c>
      <c r="J407" s="67">
        <v>4</v>
      </c>
      <c r="K407" s="39" t="s">
        <v>498</v>
      </c>
      <c r="L407" s="301" t="b">
        <f>+ISNUMBER(PAGOS[[#This Row],[REG]])</f>
        <v>1</v>
      </c>
    </row>
    <row r="408" spans="1:12" x14ac:dyDescent="0.3">
      <c r="A408" s="317">
        <v>354</v>
      </c>
      <c r="B408" s="71">
        <v>10</v>
      </c>
      <c r="C408" s="54" t="s">
        <v>18</v>
      </c>
      <c r="D408" s="276">
        <v>94</v>
      </c>
      <c r="E408" s="33">
        <v>50</v>
      </c>
      <c r="F408" s="55">
        <v>46008</v>
      </c>
      <c r="G408" s="63">
        <v>2</v>
      </c>
      <c r="H408" s="33">
        <v>6</v>
      </c>
      <c r="I408" s="55">
        <v>46008</v>
      </c>
      <c r="J408" s="67">
        <v>2</v>
      </c>
      <c r="K408" s="39" t="s">
        <v>515</v>
      </c>
      <c r="L408" s="301" t="b">
        <f>+ISNUMBER(PAGOS[[#This Row],[REG]])</f>
        <v>1</v>
      </c>
    </row>
    <row r="409" spans="1:12" x14ac:dyDescent="0.3">
      <c r="A409" s="317">
        <v>355</v>
      </c>
      <c r="B409" s="71">
        <v>18</v>
      </c>
      <c r="C409" s="54" t="s">
        <v>340</v>
      </c>
      <c r="D409" s="276">
        <v>95</v>
      </c>
      <c r="E409" s="33">
        <v>100</v>
      </c>
      <c r="F409" s="55">
        <v>46008</v>
      </c>
      <c r="G409" s="63">
        <v>2</v>
      </c>
      <c r="H409" s="33">
        <v>8</v>
      </c>
      <c r="I409" s="55">
        <v>46008</v>
      </c>
      <c r="J409" s="67">
        <v>2</v>
      </c>
      <c r="K409" s="39" t="s">
        <v>515</v>
      </c>
      <c r="L409" s="301" t="b">
        <f>+ISNUMBER(PAGOS[[#This Row],[REG]])</f>
        <v>1</v>
      </c>
    </row>
    <row r="410" spans="1:12" x14ac:dyDescent="0.3">
      <c r="A410" s="317">
        <v>356</v>
      </c>
      <c r="B410" s="71">
        <v>13</v>
      </c>
      <c r="C410" s="54" t="s">
        <v>341</v>
      </c>
      <c r="D410" s="276">
        <v>97</v>
      </c>
      <c r="E410" s="33">
        <v>100</v>
      </c>
      <c r="F410" s="55">
        <v>46008</v>
      </c>
      <c r="G410" s="63">
        <v>1</v>
      </c>
      <c r="H410" s="33">
        <v>20</v>
      </c>
      <c r="I410" s="55">
        <v>46008</v>
      </c>
      <c r="J410" s="67">
        <v>1</v>
      </c>
      <c r="K410" s="39" t="s">
        <v>482</v>
      </c>
      <c r="L410" s="301" t="b">
        <f>+ISNUMBER(PAGOS[[#This Row],[REG]])</f>
        <v>1</v>
      </c>
    </row>
    <row r="411" spans="1:12" x14ac:dyDescent="0.3">
      <c r="A411" s="317">
        <v>357</v>
      </c>
      <c r="B411" s="71">
        <v>11</v>
      </c>
      <c r="C411" s="54" t="s">
        <v>19</v>
      </c>
      <c r="D411" s="276">
        <v>98</v>
      </c>
      <c r="E411" s="33">
        <v>33.33</v>
      </c>
      <c r="F411" s="55">
        <v>46008</v>
      </c>
      <c r="G411" s="63">
        <v>1</v>
      </c>
      <c r="H411" s="33">
        <v>4</v>
      </c>
      <c r="I411" s="55">
        <v>46008</v>
      </c>
      <c r="J411" s="67">
        <v>1</v>
      </c>
      <c r="K411" s="39" t="s">
        <v>482</v>
      </c>
      <c r="L411" s="301" t="b">
        <f>+ISNUMBER(PAGOS[[#This Row],[REG]])</f>
        <v>1</v>
      </c>
    </row>
    <row r="412" spans="1:12" x14ac:dyDescent="0.3">
      <c r="A412" s="317">
        <v>358</v>
      </c>
      <c r="B412" s="71">
        <v>18</v>
      </c>
      <c r="C412" s="54" t="s">
        <v>340</v>
      </c>
      <c r="D412" s="276">
        <v>95</v>
      </c>
      <c r="E412" s="33">
        <v>200</v>
      </c>
      <c r="F412" s="55">
        <v>46008</v>
      </c>
      <c r="G412" s="63">
        <v>2</v>
      </c>
      <c r="H412" s="33">
        <v>0</v>
      </c>
      <c r="I412" s="55">
        <v>46008</v>
      </c>
      <c r="J412" s="67">
        <v>2</v>
      </c>
      <c r="K412" s="39" t="s">
        <v>553</v>
      </c>
      <c r="L412" s="301" t="b">
        <f>+ISNUMBER(PAGOS[[#This Row],[REG]])</f>
        <v>1</v>
      </c>
    </row>
    <row r="413" spans="1:12" x14ac:dyDescent="0.3">
      <c r="A413" s="317" t="s">
        <v>554</v>
      </c>
      <c r="B413" s="71">
        <v>18</v>
      </c>
      <c r="C413" s="54" t="s">
        <v>340</v>
      </c>
      <c r="D413" s="276">
        <v>95</v>
      </c>
      <c r="E413" s="33">
        <v>0</v>
      </c>
      <c r="F413" s="55">
        <v>46008</v>
      </c>
      <c r="G413" s="63">
        <v>2</v>
      </c>
      <c r="H413" s="33">
        <v>16</v>
      </c>
      <c r="I413" s="55">
        <v>46008</v>
      </c>
      <c r="J413" s="67">
        <v>2</v>
      </c>
      <c r="K413" s="39" t="s">
        <v>553</v>
      </c>
      <c r="L413" s="301" t="b">
        <f>+ISNUMBER(PAGOS[[#This Row],[REG]])</f>
        <v>0</v>
      </c>
    </row>
  </sheetData>
  <sheetProtection algorithmName="SHA-512" hashValue="8HLmkt4KFd84SfLIrWOY8cIDXleoUvU2/RGcoI7+jHXkORcEuXPlKTOH9bsugyOubCpb6gUob22wfk0HCIziWA==" saltValue="HJjX4slGooagU7CFtAlGd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2"/>
  <sheetViews>
    <sheetView workbookViewId="0">
      <selection activeCell="C41" sqref="C41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2" t="s">
        <v>381</v>
      </c>
      <c r="B1" s="233" t="s">
        <v>48</v>
      </c>
      <c r="C1" s="233" t="s">
        <v>69</v>
      </c>
      <c r="D1" s="234" t="s">
        <v>297</v>
      </c>
    </row>
    <row r="2" spans="1:6" x14ac:dyDescent="0.3">
      <c r="A2" s="334" cm="1">
        <f t="array" ref="A2">IF(DENERO_CAJA[[#This Row],[MONTO]]&lt;&gt;"",ROW()-ROW(DENERO_CAJA[#Headers]),"")</f>
        <v>1</v>
      </c>
      <c r="B2" s="224">
        <v>44788</v>
      </c>
      <c r="C2" s="246">
        <v>130</v>
      </c>
      <c r="D2" s="230"/>
      <c r="F2" s="264"/>
    </row>
    <row r="3" spans="1:6" x14ac:dyDescent="0.3">
      <c r="A3" s="334" cm="1">
        <f t="array" ref="A3">IF(DENERO_CAJA[[#This Row],[MONTO]]&lt;&gt;"",ROW()-ROW(DENERO_CAJA[#Headers]),"")</f>
        <v>2</v>
      </c>
      <c r="B3" s="224">
        <v>44819</v>
      </c>
      <c r="C3" s="246">
        <v>100</v>
      </c>
      <c r="D3" s="230"/>
      <c r="F3" s="264"/>
    </row>
    <row r="4" spans="1:6" x14ac:dyDescent="0.3">
      <c r="A4" s="334" cm="1">
        <f t="array" ref="A4">IF(DENERO_CAJA[[#This Row],[MONTO]]&lt;&gt;"",ROW()-ROW(DENERO_CAJA[#Headers]),"")</f>
        <v>3</v>
      </c>
      <c r="B4" s="224">
        <v>44849</v>
      </c>
      <c r="C4" s="246">
        <v>113.2</v>
      </c>
      <c r="D4" s="230" t="s">
        <v>174</v>
      </c>
      <c r="F4" s="264"/>
    </row>
    <row r="5" spans="1:6" x14ac:dyDescent="0.3">
      <c r="A5" s="334" cm="1">
        <f t="array" ref="A5">IF(DENERO_CAJA[[#This Row],[MONTO]]&lt;&gt;"",ROW()-ROW(DENERO_CAJA[#Headers]),"")</f>
        <v>4</v>
      </c>
      <c r="B5" s="224">
        <v>44880</v>
      </c>
      <c r="C5" s="246">
        <v>130.4</v>
      </c>
      <c r="D5" s="230"/>
      <c r="F5" s="264"/>
    </row>
    <row r="6" spans="1:6" x14ac:dyDescent="0.3">
      <c r="A6" s="334" cm="1">
        <f t="array" ref="A6">IF(DENERO_CAJA[[#This Row],[MONTO]]&lt;&gt;"",ROW()-ROW(DENERO_CAJA[#Headers]),"")</f>
        <v>5</v>
      </c>
      <c r="B6" s="224">
        <v>44910</v>
      </c>
      <c r="C6" s="246">
        <v>108.4</v>
      </c>
      <c r="D6" s="230"/>
      <c r="F6" s="264"/>
    </row>
    <row r="7" spans="1:6" x14ac:dyDescent="0.3">
      <c r="A7" s="334" cm="1">
        <f t="array" ref="A7">IF(DENERO_CAJA[[#This Row],[MONTO]]&lt;&gt;"",ROW()-ROW(DENERO_CAJA[#Headers]),"")</f>
        <v>6</v>
      </c>
      <c r="B7" s="224">
        <v>44941</v>
      </c>
      <c r="C7" s="246">
        <v>133.80000000000001</v>
      </c>
      <c r="D7" s="230"/>
      <c r="F7" s="264"/>
    </row>
    <row r="8" spans="1:6" x14ac:dyDescent="0.3">
      <c r="A8" s="334" cm="1">
        <f t="array" ref="A8">IF(DENERO_CAJA[[#This Row],[MONTO]]&lt;&gt;"",ROW()-ROW(DENERO_CAJA[#Headers]),"")</f>
        <v>7</v>
      </c>
      <c r="B8" s="224">
        <v>44972</v>
      </c>
      <c r="C8" s="246">
        <v>52.87</v>
      </c>
      <c r="D8" s="230"/>
      <c r="F8" s="264"/>
    </row>
    <row r="9" spans="1:6" x14ac:dyDescent="0.3">
      <c r="A9" s="335" cm="1">
        <f t="array" ref="A9">IF(DENERO_CAJA[[#This Row],[MONTO]]&lt;&gt;"",ROW()-ROW(DENERO_CAJA[#Headers]),"")</f>
        <v>8</v>
      </c>
      <c r="B9" s="224">
        <v>45000</v>
      </c>
      <c r="C9" s="246">
        <v>24.94</v>
      </c>
      <c r="D9" s="235"/>
      <c r="F9" s="264"/>
    </row>
    <row r="10" spans="1:6" x14ac:dyDescent="0.3">
      <c r="A10" s="335" cm="1">
        <f t="array" ref="A10">IF(DENERO_CAJA[[#This Row],[MONTO]]&lt;&gt;"",ROW()-ROW(DENERO_CAJA[#Headers]),"")</f>
        <v>9</v>
      </c>
      <c r="B10" s="224">
        <v>45031</v>
      </c>
      <c r="C10" s="246">
        <v>366.6</v>
      </c>
      <c r="D10" s="235"/>
      <c r="F10" s="264"/>
    </row>
    <row r="11" spans="1:6" x14ac:dyDescent="0.3">
      <c r="A11" s="335" cm="1">
        <f t="array" ref="A11">IF(DENERO_CAJA[[#This Row],[MONTO]]&lt;&gt;"",ROW()-ROW(DENERO_CAJA[#Headers]),"")</f>
        <v>10</v>
      </c>
      <c r="B11" s="224">
        <v>45061</v>
      </c>
      <c r="C11" s="246">
        <v>583</v>
      </c>
      <c r="D11" s="235"/>
      <c r="F11" s="264"/>
    </row>
    <row r="12" spans="1:6" x14ac:dyDescent="0.3">
      <c r="A12" s="335" cm="1">
        <f t="array" ref="A12">IF(DENERO_CAJA[[#This Row],[MONTO]]&lt;&gt;"",ROW()-ROW(DENERO_CAJA[#Headers]),"")</f>
        <v>11</v>
      </c>
      <c r="B12" s="224">
        <v>45092</v>
      </c>
      <c r="C12" s="246">
        <v>60</v>
      </c>
      <c r="D12" s="235"/>
      <c r="F12" s="264"/>
    </row>
    <row r="13" spans="1:6" x14ac:dyDescent="0.3">
      <c r="A13" s="335" cm="1">
        <f t="array" ref="A13">IF(DENERO_CAJA[[#This Row],[MONTO]]&lt;&gt;"",ROW()-ROW(DENERO_CAJA[#Headers]),"")</f>
        <v>12</v>
      </c>
      <c r="B13" s="224">
        <v>45122</v>
      </c>
      <c r="C13" s="246">
        <v>230</v>
      </c>
      <c r="D13" s="235"/>
      <c r="F13" s="264"/>
    </row>
    <row r="14" spans="1:6" x14ac:dyDescent="0.3">
      <c r="A14" s="335" cm="1">
        <f t="array" ref="A14">IF(DENERO_CAJA[[#This Row],[MONTO]]&lt;&gt;"",ROW()-ROW(DENERO_CAJA[#Headers]),"")</f>
        <v>13</v>
      </c>
      <c r="B14" s="224">
        <v>45153</v>
      </c>
      <c r="C14" s="246">
        <v>394</v>
      </c>
      <c r="D14" s="235"/>
      <c r="F14" s="264"/>
    </row>
    <row r="15" spans="1:6" x14ac:dyDescent="0.3">
      <c r="A15" s="335" cm="1">
        <f t="array" ref="A15">IF(DENERO_CAJA[[#This Row],[MONTO]]&lt;&gt;"",ROW()-ROW(DENERO_CAJA[#Headers]),"")</f>
        <v>14</v>
      </c>
      <c r="B15" s="224">
        <v>45184</v>
      </c>
      <c r="C15" s="246">
        <v>75</v>
      </c>
      <c r="D15" s="235"/>
      <c r="F15" s="264"/>
    </row>
    <row r="16" spans="1:6" x14ac:dyDescent="0.3">
      <c r="A16" s="335" cm="1">
        <f t="array" ref="A16">IF(DENERO_CAJA[[#This Row],[MONTO]]&lt;&gt;"",ROW()-ROW(DENERO_CAJA[#Headers]),"")</f>
        <v>15</v>
      </c>
      <c r="B16" s="224">
        <v>45214</v>
      </c>
      <c r="C16" s="246">
        <v>164</v>
      </c>
      <c r="D16" s="235"/>
      <c r="F16" s="264"/>
    </row>
    <row r="17" spans="1:6" x14ac:dyDescent="0.3">
      <c r="A17" s="335" cm="1">
        <f t="array" ref="A17">IF(DENERO_CAJA[[#This Row],[MONTO]]&lt;&gt;"",ROW()-ROW(DENERO_CAJA[#Headers]),"")</f>
        <v>16</v>
      </c>
      <c r="B17" s="224">
        <v>45245</v>
      </c>
      <c r="C17" s="246">
        <v>13.66</v>
      </c>
      <c r="D17" s="235"/>
      <c r="F17" s="264"/>
    </row>
    <row r="18" spans="1:6" x14ac:dyDescent="0.3">
      <c r="A18" s="335" cm="1">
        <f t="array" ref="A18">IF(DENERO_CAJA[[#This Row],[MONTO]]&lt;&gt;"",ROW()-ROW(DENERO_CAJA[#Headers]),"")</f>
        <v>17</v>
      </c>
      <c r="B18" s="224">
        <v>45275</v>
      </c>
      <c r="C18" s="246">
        <v>320.8</v>
      </c>
      <c r="D18" s="235"/>
      <c r="F18" s="264"/>
    </row>
    <row r="19" spans="1:6" x14ac:dyDescent="0.3">
      <c r="A19" s="335" cm="1">
        <f t="array" ref="A19">IF(DENERO_CAJA[[#This Row],[MONTO]]&lt;&gt;"",ROW()-ROW(DENERO_CAJA[#Headers]),"")</f>
        <v>18</v>
      </c>
      <c r="B19" s="224">
        <v>45306</v>
      </c>
      <c r="C19" s="246">
        <v>331.94</v>
      </c>
      <c r="D19" s="235"/>
      <c r="F19" s="264"/>
    </row>
    <row r="20" spans="1:6" x14ac:dyDescent="0.3">
      <c r="A20" s="335" cm="1">
        <f t="array" ref="A20">IF(DENERO_CAJA[[#This Row],[MONTO]]&lt;&gt;"",ROW()-ROW(DENERO_CAJA[#Headers]),"")</f>
        <v>19</v>
      </c>
      <c r="B20" s="224">
        <v>45337</v>
      </c>
      <c r="C20" s="246">
        <v>473.08</v>
      </c>
      <c r="D20" s="235"/>
      <c r="F20" s="264"/>
    </row>
    <row r="21" spans="1:6" x14ac:dyDescent="0.3">
      <c r="A21" s="335" cm="1">
        <f t="array" ref="A21">IF(DENERO_CAJA[[#This Row],[MONTO]]&lt;&gt;"",ROW()-ROW(DENERO_CAJA[#Headers]),"")</f>
        <v>20</v>
      </c>
      <c r="B21" s="224">
        <v>45366</v>
      </c>
      <c r="C21" s="246">
        <v>53.22</v>
      </c>
      <c r="D21" s="235"/>
      <c r="F21" s="264"/>
    </row>
    <row r="22" spans="1:6" x14ac:dyDescent="0.3">
      <c r="A22" s="335" cm="1">
        <f t="array" ref="A22">IF(DENERO_CAJA[[#This Row],[MONTO]]&lt;&gt;"",ROW()-ROW(DENERO_CAJA[#Headers]),"")</f>
        <v>21</v>
      </c>
      <c r="B22" s="224">
        <v>45397</v>
      </c>
      <c r="C22" s="246">
        <v>469.36</v>
      </c>
      <c r="D22" s="235"/>
      <c r="F22" s="264"/>
    </row>
    <row r="23" spans="1:6" x14ac:dyDescent="0.3">
      <c r="A23" s="335" cm="1">
        <f t="array" ref="A23">IF(DENERO_CAJA[[#This Row],[MONTO]]&lt;&gt;"",ROW()-ROW(DENERO_CAJA[#Headers]),"")</f>
        <v>22</v>
      </c>
      <c r="B23" s="224">
        <v>45427</v>
      </c>
      <c r="C23" s="246">
        <v>139.5</v>
      </c>
      <c r="D23" s="235"/>
      <c r="F23" s="264"/>
    </row>
    <row r="24" spans="1:6" x14ac:dyDescent="0.3">
      <c r="A24" s="335" cm="1">
        <f t="array" ref="A24">IF(DENERO_CAJA[[#This Row],[MONTO]]&lt;&gt;"",ROW()-ROW(DENERO_CAJA[#Headers]),"")</f>
        <v>23</v>
      </c>
      <c r="B24" s="224">
        <v>45458</v>
      </c>
      <c r="C24" s="246">
        <v>46.24</v>
      </c>
      <c r="D24" s="235"/>
      <c r="F24" s="264"/>
    </row>
    <row r="25" spans="1:6" x14ac:dyDescent="0.3">
      <c r="A25" s="335" cm="1">
        <f t="array" ref="A25">IF(DENERO_CAJA[[#This Row],[MONTO]]&lt;&gt;"",ROW()-ROW(DENERO_CAJA[#Headers]),"")</f>
        <v>24</v>
      </c>
      <c r="B25" s="224">
        <v>45488</v>
      </c>
      <c r="C25" s="246">
        <v>136.94999999999999</v>
      </c>
      <c r="D25" s="235"/>
      <c r="F25" s="264"/>
    </row>
    <row r="26" spans="1:6" x14ac:dyDescent="0.3">
      <c r="A26" s="335" cm="1">
        <f t="array" ref="A26">IF(DENERO_CAJA[[#This Row],[MONTO]]&lt;&gt;"",ROW()-ROW(DENERO_CAJA[#Headers]),"")</f>
        <v>25</v>
      </c>
      <c r="B26" s="224">
        <v>45519</v>
      </c>
      <c r="C26" s="246">
        <v>198.33</v>
      </c>
      <c r="D26" s="235"/>
      <c r="F26" s="264"/>
    </row>
    <row r="27" spans="1:6" x14ac:dyDescent="0.3">
      <c r="A27" s="335" cm="1">
        <f t="array" ref="A27">IF(DENERO_CAJA[[#This Row],[MONTO]]&lt;&gt;"",ROW()-ROW(DENERO_CAJA[#Headers]),"")</f>
        <v>26</v>
      </c>
      <c r="B27" s="224">
        <v>45550</v>
      </c>
      <c r="C27" s="246">
        <v>645.71</v>
      </c>
      <c r="D27" s="235"/>
      <c r="F27" s="264"/>
    </row>
    <row r="28" spans="1:6" x14ac:dyDescent="0.3">
      <c r="A28" s="335" cm="1">
        <f t="array" ref="A28">IF(DENERO_CAJA[[#This Row],[MONTO]]&lt;&gt;"",ROW()-ROW(DENERO_CAJA[#Headers]),"")</f>
        <v>27</v>
      </c>
      <c r="B28" s="224">
        <v>45580</v>
      </c>
      <c r="C28" s="246">
        <v>613.79</v>
      </c>
      <c r="D28" s="235"/>
      <c r="F28" s="264"/>
    </row>
    <row r="29" spans="1:6" x14ac:dyDescent="0.3">
      <c r="A29" s="335" cm="1">
        <f t="array" ref="A29">IF(DENERO_CAJA[[#This Row],[MONTO]]&lt;&gt;"",ROW()-ROW(DENERO_CAJA[#Headers]),"")</f>
        <v>28</v>
      </c>
      <c r="B29" s="224">
        <v>45611</v>
      </c>
      <c r="C29" s="246">
        <v>223.68</v>
      </c>
      <c r="D29" s="235"/>
      <c r="F29" s="264"/>
    </row>
    <row r="30" spans="1:6" x14ac:dyDescent="0.3">
      <c r="A30" s="335" cm="1">
        <f t="array" ref="A30">IF(DENERO_CAJA[[#This Row],[MONTO]]&lt;&gt;"",ROW()-ROW(DENERO_CAJA[#Headers]),"")</f>
        <v>29</v>
      </c>
      <c r="B30" s="224">
        <v>45641</v>
      </c>
      <c r="C30" s="246">
        <v>120.72</v>
      </c>
      <c r="D30" s="235"/>
      <c r="F30" s="264"/>
    </row>
    <row r="31" spans="1:6" x14ac:dyDescent="0.3">
      <c r="A31" s="335" cm="1">
        <f t="array" ref="A31">IF(DENERO_CAJA[[#This Row],[MONTO]]&lt;&gt;"",ROW()-ROW(DENERO_CAJA[#Headers]),"")</f>
        <v>30</v>
      </c>
      <c r="B31" s="224">
        <v>45672</v>
      </c>
      <c r="C31" s="246">
        <v>233.66</v>
      </c>
      <c r="D31" s="235"/>
      <c r="F31" s="264"/>
    </row>
    <row r="32" spans="1:6" x14ac:dyDescent="0.3">
      <c r="A32" s="335" cm="1">
        <f t="array" ref="A32">IF(DENERO_CAJA[[#This Row],[MONTO]]&lt;&gt;"",ROW()-ROW(DENERO_CAJA[#Headers]),"")</f>
        <v>31</v>
      </c>
      <c r="B32" s="224">
        <v>45703</v>
      </c>
      <c r="C32" s="246">
        <v>346</v>
      </c>
      <c r="D32" s="235"/>
      <c r="F32" s="264"/>
    </row>
    <row r="33" spans="1:6" x14ac:dyDescent="0.3">
      <c r="A33" s="335" cm="1">
        <f t="array" ref="A33">IF(DENERO_CAJA[[#This Row],[MONTO]]&lt;&gt;"",ROW()-ROW(DENERO_CAJA[#Headers]),"")</f>
        <v>32</v>
      </c>
      <c r="B33" s="224">
        <v>45731</v>
      </c>
      <c r="C33" s="246">
        <v>13.67</v>
      </c>
      <c r="D33" s="235"/>
      <c r="F33" s="264"/>
    </row>
    <row r="34" spans="1:6" x14ac:dyDescent="0.3">
      <c r="A34" s="335" cm="1">
        <f t="array" ref="A34">IF(DENERO_CAJA[[#This Row],[MONTO]]&lt;&gt;"",ROW()-ROW(DENERO_CAJA[#Headers]),"")</f>
        <v>33</v>
      </c>
      <c r="B34" s="224">
        <v>45762</v>
      </c>
      <c r="C34" s="246">
        <v>1573.34</v>
      </c>
      <c r="D34" s="235"/>
      <c r="F34" s="264"/>
    </row>
    <row r="35" spans="1:6" x14ac:dyDescent="0.3">
      <c r="A35" s="335" cm="1">
        <f t="array" ref="A35">IF(DENERO_CAJA[[#This Row],[MONTO]]&lt;&gt;"",ROW()-ROW(DENERO_CAJA[#Headers]),"")</f>
        <v>34</v>
      </c>
      <c r="B35" s="224">
        <v>45792</v>
      </c>
      <c r="C35" s="246">
        <v>66.34</v>
      </c>
      <c r="D35" s="235"/>
      <c r="F35" s="264"/>
    </row>
    <row r="36" spans="1:6" x14ac:dyDescent="0.3">
      <c r="A36" s="335" cm="1">
        <f t="array" ref="A36">IF(DENERO_CAJA[[#This Row],[MONTO]]&lt;&gt;"",ROW()-ROW(DENERO_CAJA[#Headers]),"")</f>
        <v>35</v>
      </c>
      <c r="B36" s="224">
        <v>45823</v>
      </c>
      <c r="C36" s="246">
        <v>1836.81</v>
      </c>
      <c r="D36" s="235"/>
      <c r="F36" s="264"/>
    </row>
    <row r="37" spans="1:6" x14ac:dyDescent="0.3">
      <c r="A37" s="335" cm="1">
        <f t="array" ref="A37">IF(DENERO_CAJA[[#This Row],[MONTO]]&lt;&gt;"",ROW()-ROW(DENERO_CAJA[#Headers]),"")</f>
        <v>36</v>
      </c>
      <c r="B37" s="224">
        <v>45853</v>
      </c>
      <c r="C37" s="246">
        <f>3518.49</f>
        <v>3518.49</v>
      </c>
      <c r="D37" s="235" t="s">
        <v>426</v>
      </c>
      <c r="F37" s="264"/>
    </row>
    <row r="38" spans="1:6" x14ac:dyDescent="0.3">
      <c r="A38" s="335">
        <v>37</v>
      </c>
      <c r="B38" s="41">
        <v>45884</v>
      </c>
      <c r="C38" s="45">
        <v>1041.96</v>
      </c>
      <c r="D38" s="235" t="s">
        <v>445</v>
      </c>
    </row>
    <row r="39" spans="1:6" x14ac:dyDescent="0.3">
      <c r="A39" s="335">
        <v>38</v>
      </c>
      <c r="B39" s="41">
        <v>45915</v>
      </c>
      <c r="C39" s="45">
        <v>1253.83</v>
      </c>
      <c r="D39" s="235" t="s">
        <v>509</v>
      </c>
    </row>
    <row r="40" spans="1:6" x14ac:dyDescent="0.3">
      <c r="A40" s="335">
        <v>39</v>
      </c>
      <c r="B40" s="41">
        <v>45945</v>
      </c>
      <c r="C40" s="45">
        <v>2283.7800000000002</v>
      </c>
      <c r="D40" s="235" t="s">
        <v>530</v>
      </c>
    </row>
    <row r="41" spans="1:6" x14ac:dyDescent="0.3">
      <c r="A41" s="335">
        <v>40</v>
      </c>
      <c r="B41" s="41">
        <v>45976</v>
      </c>
      <c r="C41" s="45">
        <v>2381.06</v>
      </c>
      <c r="D41" s="235" t="s">
        <v>556</v>
      </c>
    </row>
    <row r="42" spans="1:6" x14ac:dyDescent="0.3">
      <c r="A42" s="335">
        <v>41</v>
      </c>
      <c r="B42" s="41">
        <v>46008</v>
      </c>
      <c r="C42" s="45">
        <v>81.06</v>
      </c>
      <c r="D42" s="235" t="s">
        <v>565</v>
      </c>
    </row>
  </sheetData>
  <sheetProtection algorithmName="SHA-512" hashValue="CLpDOCPEQ8eJx0i7AKZvW1qbCCe2inSxaZ1I5XEL3dYnOvD+0/nIcDV01XvFmT+ytkMk5hTAwQ01Lr3gMqTB7w==" saltValue="u4ffKh0L9Bbo970qcBjsiQ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73" t="s">
        <v>422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</row>
    <row r="3" spans="2:18" ht="15.6" thickTop="1" thickBot="1" x14ac:dyDescent="0.35">
      <c r="D3" s="371"/>
      <c r="E3" s="80"/>
      <c r="F3" s="371" t="s">
        <v>545</v>
      </c>
      <c r="G3" s="372"/>
      <c r="H3" s="352"/>
      <c r="I3" s="371" t="s">
        <v>546</v>
      </c>
      <c r="J3" s="80"/>
      <c r="K3" s="352"/>
    </row>
    <row r="4" spans="2:18" ht="15" thickTop="1" x14ac:dyDescent="0.3">
      <c r="B4" s="375" t="s">
        <v>410</v>
      </c>
      <c r="E4" s="353"/>
      <c r="F4" s="353"/>
      <c r="G4" s="354" t="s">
        <v>413</v>
      </c>
      <c r="H4" s="354" t="s">
        <v>414</v>
      </c>
      <c r="I4" s="355" t="s">
        <v>416</v>
      </c>
      <c r="J4" s="355" t="s">
        <v>414</v>
      </c>
      <c r="K4" s="356" t="s">
        <v>414</v>
      </c>
      <c r="L4" s="357" t="s">
        <v>413</v>
      </c>
      <c r="M4" s="357" t="s">
        <v>32</v>
      </c>
      <c r="N4" s="353"/>
      <c r="O4" s="353"/>
      <c r="P4" s="353"/>
      <c r="Q4" s="353"/>
    </row>
    <row r="5" spans="2:18" x14ac:dyDescent="0.3">
      <c r="B5" s="375" t="s">
        <v>27</v>
      </c>
      <c r="C5" s="375" t="s">
        <v>11</v>
      </c>
      <c r="D5" t="s">
        <v>544</v>
      </c>
      <c r="E5" s="355" t="s">
        <v>411</v>
      </c>
      <c r="F5" s="355" t="s">
        <v>412</v>
      </c>
      <c r="G5" s="354" t="s">
        <v>116</v>
      </c>
      <c r="H5" s="354" t="s">
        <v>116</v>
      </c>
      <c r="I5" s="355" t="s">
        <v>415</v>
      </c>
      <c r="J5" s="355" t="s">
        <v>415</v>
      </c>
      <c r="K5" s="356" t="s">
        <v>548</v>
      </c>
      <c r="L5" s="357" t="s">
        <v>547</v>
      </c>
      <c r="M5" s="357" t="s">
        <v>547</v>
      </c>
      <c r="N5" s="355" t="s">
        <v>418</v>
      </c>
      <c r="O5" s="355" t="s">
        <v>419</v>
      </c>
      <c r="P5" s="355" t="s">
        <v>421</v>
      </c>
      <c r="Q5" s="355" t="s">
        <v>25</v>
      </c>
    </row>
    <row r="6" spans="2:18" x14ac:dyDescent="0.3">
      <c r="B6" s="358">
        <v>1</v>
      </c>
      <c r="C6" s="358" t="s">
        <v>70</v>
      </c>
      <c r="D6" s="358">
        <v>1</v>
      </c>
      <c r="E6" s="358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59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60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60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59">
        <v>0</v>
      </c>
      <c r="J6" s="359">
        <v>0</v>
      </c>
      <c r="K6" s="361">
        <v>0</v>
      </c>
      <c r="L6" s="362">
        <f>+G6-(I6)</f>
        <v>0</v>
      </c>
      <c r="M6" s="362">
        <f t="shared" ref="M6:M23" si="0">+H6-(J6+K6)</f>
        <v>0</v>
      </c>
      <c r="N6" s="363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33.5</v>
      </c>
      <c r="O6" s="363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64">
        <f>IF(OR(B6=1,B6=2),0,($H$24+$N$24)-($O$24+$K$24))/16</f>
        <v>0</v>
      </c>
      <c r="Q6" s="365">
        <f>+E6+P6</f>
        <v>0</v>
      </c>
    </row>
    <row r="7" spans="2:18" x14ac:dyDescent="0.3">
      <c r="B7" s="358">
        <v>2</v>
      </c>
      <c r="C7" s="358" t="s">
        <v>71</v>
      </c>
      <c r="D7" s="358">
        <v>1</v>
      </c>
      <c r="E7" s="358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59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60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60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59">
        <v>0</v>
      </c>
      <c r="J7" s="359">
        <v>0</v>
      </c>
      <c r="K7" s="361">
        <v>0</v>
      </c>
      <c r="L7" s="362">
        <f t="shared" ref="L7:L23" si="1">+G7-(I7)</f>
        <v>0</v>
      </c>
      <c r="M7" s="362">
        <f t="shared" si="0"/>
        <v>0</v>
      </c>
      <c r="N7" s="363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63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1268.31</v>
      </c>
      <c r="P7" s="364">
        <f t="shared" ref="P7:P23" si="2">IF(OR(B7=1,B7=2),0,($H$24+$N$24)-($O$24+$K$24))/16</f>
        <v>0</v>
      </c>
      <c r="Q7" s="365">
        <f t="shared" ref="Q7:Q23" si="3">+E7+P7</f>
        <v>0</v>
      </c>
    </row>
    <row r="8" spans="2:18" x14ac:dyDescent="0.3">
      <c r="B8" s="358">
        <v>3</v>
      </c>
      <c r="C8" s="358" t="s">
        <v>13</v>
      </c>
      <c r="D8" s="358">
        <v>41</v>
      </c>
      <c r="E8" s="358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410</v>
      </c>
      <c r="F8" s="359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60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60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59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59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61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62">
        <f t="shared" si="1"/>
        <v>-9.9999999999909051E-3</v>
      </c>
      <c r="M8" s="362">
        <f t="shared" si="0"/>
        <v>0</v>
      </c>
      <c r="N8" s="363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63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64">
        <f t="shared" si="2"/>
        <v>222.37437499999996</v>
      </c>
      <c r="Q8" s="365">
        <f t="shared" si="3"/>
        <v>632.37437499999999</v>
      </c>
      <c r="R8" s="110"/>
    </row>
    <row r="9" spans="2:18" x14ac:dyDescent="0.3">
      <c r="B9" s="358">
        <v>4</v>
      </c>
      <c r="C9" s="358" t="s">
        <v>12</v>
      </c>
      <c r="D9" s="358">
        <v>41</v>
      </c>
      <c r="E9" s="358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410</v>
      </c>
      <c r="F9" s="359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60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60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59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59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61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62">
        <f t="shared" si="1"/>
        <v>0</v>
      </c>
      <c r="M9" s="362">
        <f t="shared" si="0"/>
        <v>0</v>
      </c>
      <c r="N9" s="363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63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64">
        <f t="shared" si="2"/>
        <v>222.37437499999996</v>
      </c>
      <c r="Q9" s="365">
        <f t="shared" si="3"/>
        <v>632.37437499999999</v>
      </c>
      <c r="R9" s="110"/>
    </row>
    <row r="10" spans="2:18" x14ac:dyDescent="0.3">
      <c r="B10" s="358">
        <v>5</v>
      </c>
      <c r="C10" s="358" t="s">
        <v>14</v>
      </c>
      <c r="D10" s="358">
        <v>41</v>
      </c>
      <c r="E10" s="358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410</v>
      </c>
      <c r="F10" s="359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60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3800</v>
      </c>
      <c r="H10" s="360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612</v>
      </c>
      <c r="I10" s="359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3300</v>
      </c>
      <c r="J10" s="359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472</v>
      </c>
      <c r="K10" s="361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20</v>
      </c>
      <c r="L10" s="362">
        <f t="shared" si="1"/>
        <v>500</v>
      </c>
      <c r="M10" s="362">
        <f t="shared" si="0"/>
        <v>120</v>
      </c>
      <c r="N10" s="363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63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64">
        <f t="shared" si="2"/>
        <v>222.37437499999996</v>
      </c>
      <c r="Q10" s="365">
        <f t="shared" si="3"/>
        <v>632.37437499999999</v>
      </c>
    </row>
    <row r="11" spans="2:18" x14ac:dyDescent="0.3">
      <c r="B11" s="358">
        <v>6</v>
      </c>
      <c r="C11" s="358" t="s">
        <v>24</v>
      </c>
      <c r="D11" s="358">
        <v>41</v>
      </c>
      <c r="E11" s="358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410</v>
      </c>
      <c r="F11" s="359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60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60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59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2480</v>
      </c>
      <c r="J11" s="359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357.6</v>
      </c>
      <c r="K11" s="361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62">
        <f t="shared" si="1"/>
        <v>1100</v>
      </c>
      <c r="M11" s="362">
        <f t="shared" si="0"/>
        <v>228</v>
      </c>
      <c r="N11" s="363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63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64">
        <f t="shared" si="2"/>
        <v>222.37437499999996</v>
      </c>
      <c r="Q11" s="365">
        <f t="shared" si="3"/>
        <v>632.37437499999999</v>
      </c>
    </row>
    <row r="12" spans="2:18" x14ac:dyDescent="0.3">
      <c r="B12" s="358">
        <v>7</v>
      </c>
      <c r="C12" s="358" t="s">
        <v>408</v>
      </c>
      <c r="D12" s="358">
        <v>41</v>
      </c>
      <c r="E12" s="358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410</v>
      </c>
      <c r="F12" s="359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60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3750</v>
      </c>
      <c r="H12" s="360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162</v>
      </c>
      <c r="I12" s="359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59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61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62">
        <f t="shared" si="1"/>
        <v>0</v>
      </c>
      <c r="M12" s="362">
        <f t="shared" si="0"/>
        <v>0</v>
      </c>
      <c r="N12" s="363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63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64">
        <f t="shared" si="2"/>
        <v>222.37437499999996</v>
      </c>
      <c r="Q12" s="365">
        <f t="shared" si="3"/>
        <v>632.37437499999999</v>
      </c>
    </row>
    <row r="13" spans="2:18" x14ac:dyDescent="0.3">
      <c r="B13" s="358">
        <v>8</v>
      </c>
      <c r="C13" s="358" t="s">
        <v>409</v>
      </c>
      <c r="D13" s="358">
        <v>41</v>
      </c>
      <c r="E13" s="358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410</v>
      </c>
      <c r="F13" s="359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60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60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59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59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61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62">
        <f t="shared" si="1"/>
        <v>0</v>
      </c>
      <c r="M13" s="362">
        <f t="shared" si="0"/>
        <v>0</v>
      </c>
      <c r="N13" s="363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63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64">
        <f t="shared" si="2"/>
        <v>222.37437499999996</v>
      </c>
      <c r="Q13" s="365">
        <f t="shared" si="3"/>
        <v>632.37437499999999</v>
      </c>
    </row>
    <row r="14" spans="2:18" x14ac:dyDescent="0.3">
      <c r="B14" s="358">
        <v>9</v>
      </c>
      <c r="C14" s="358" t="s">
        <v>17</v>
      </c>
      <c r="D14" s="358">
        <v>42</v>
      </c>
      <c r="E14" s="358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410</v>
      </c>
      <c r="F14" s="359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60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60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59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2860</v>
      </c>
      <c r="J14" s="359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276.39999999999998</v>
      </c>
      <c r="K14" s="361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62">
        <f t="shared" si="1"/>
        <v>500</v>
      </c>
      <c r="M14" s="362">
        <f t="shared" si="0"/>
        <v>50</v>
      </c>
      <c r="N14" s="363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63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64">
        <f t="shared" si="2"/>
        <v>222.37437499999996</v>
      </c>
      <c r="Q14" s="365">
        <f t="shared" si="3"/>
        <v>632.37437499999999</v>
      </c>
    </row>
    <row r="15" spans="2:18" x14ac:dyDescent="0.3">
      <c r="B15" s="358">
        <v>10</v>
      </c>
      <c r="C15" s="358" t="s">
        <v>18</v>
      </c>
      <c r="D15" s="358">
        <v>42</v>
      </c>
      <c r="E15" s="358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410</v>
      </c>
      <c r="F15" s="359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60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60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59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700</v>
      </c>
      <c r="J15" s="359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56</v>
      </c>
      <c r="K15" s="361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62">
        <f t="shared" si="1"/>
        <v>50</v>
      </c>
      <c r="M15" s="362">
        <f t="shared" si="0"/>
        <v>3</v>
      </c>
      <c r="N15" s="363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63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64">
        <f t="shared" si="2"/>
        <v>222.37437499999996</v>
      </c>
      <c r="Q15" s="365">
        <f t="shared" si="3"/>
        <v>632.37437499999999</v>
      </c>
    </row>
    <row r="16" spans="2:18" x14ac:dyDescent="0.3">
      <c r="B16" s="358">
        <v>11</v>
      </c>
      <c r="C16" s="358" t="s">
        <v>19</v>
      </c>
      <c r="D16" s="358">
        <v>41</v>
      </c>
      <c r="E16" s="358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410</v>
      </c>
      <c r="F16" s="359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60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60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59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1433.33</v>
      </c>
      <c r="J16" s="359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100</v>
      </c>
      <c r="K16" s="361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62">
        <f t="shared" si="1"/>
        <v>166.67000000000007</v>
      </c>
      <c r="M16" s="362">
        <f t="shared" si="0"/>
        <v>20</v>
      </c>
      <c r="N16" s="363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63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64">
        <f t="shared" si="2"/>
        <v>222.37437499999996</v>
      </c>
      <c r="Q16" s="365">
        <f t="shared" si="3"/>
        <v>632.37437499999999</v>
      </c>
    </row>
    <row r="17" spans="2:17" x14ac:dyDescent="0.3">
      <c r="B17" s="358">
        <v>12</v>
      </c>
      <c r="C17" s="358" t="s">
        <v>20</v>
      </c>
      <c r="D17" s="358">
        <v>41</v>
      </c>
      <c r="E17" s="358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410</v>
      </c>
      <c r="F17" s="359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60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60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59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2840</v>
      </c>
      <c r="J17" s="359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424</v>
      </c>
      <c r="K17" s="361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62">
        <f t="shared" si="1"/>
        <v>660</v>
      </c>
      <c r="M17" s="362">
        <f t="shared" si="0"/>
        <v>132</v>
      </c>
      <c r="N17" s="363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63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64">
        <f t="shared" si="2"/>
        <v>222.37437499999996</v>
      </c>
      <c r="Q17" s="365">
        <f t="shared" si="3"/>
        <v>632.37437499999999</v>
      </c>
    </row>
    <row r="18" spans="2:17" x14ac:dyDescent="0.3">
      <c r="B18" s="358">
        <v>13</v>
      </c>
      <c r="C18" s="358" t="s">
        <v>341</v>
      </c>
      <c r="D18" s="358">
        <v>9</v>
      </c>
      <c r="E18" s="358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410</v>
      </c>
      <c r="F18" s="359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60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60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59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100</v>
      </c>
      <c r="J18" s="359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20</v>
      </c>
      <c r="K18" s="361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62">
        <f t="shared" si="1"/>
        <v>900</v>
      </c>
      <c r="M18" s="362">
        <f t="shared" si="0"/>
        <v>180</v>
      </c>
      <c r="N18" s="363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63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64">
        <f t="shared" si="2"/>
        <v>222.37437499999996</v>
      </c>
      <c r="Q18" s="365">
        <f t="shared" si="3"/>
        <v>632.37437499999999</v>
      </c>
    </row>
    <row r="19" spans="2:17" x14ac:dyDescent="0.3">
      <c r="B19" s="358">
        <v>14</v>
      </c>
      <c r="C19" s="358" t="s">
        <v>21</v>
      </c>
      <c r="D19" s="358">
        <v>41</v>
      </c>
      <c r="E19" s="358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410</v>
      </c>
      <c r="F19" s="359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60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60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59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3620</v>
      </c>
      <c r="J19" s="359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287</v>
      </c>
      <c r="K19" s="361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62">
        <f t="shared" si="1"/>
        <v>2000</v>
      </c>
      <c r="M19" s="362">
        <f t="shared" si="0"/>
        <v>720</v>
      </c>
      <c r="N19" s="363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63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64">
        <f t="shared" si="2"/>
        <v>222.37437499999996</v>
      </c>
      <c r="Q19" s="365">
        <f t="shared" si="3"/>
        <v>632.37437499999999</v>
      </c>
    </row>
    <row r="20" spans="2:17" x14ac:dyDescent="0.3">
      <c r="B20" s="358">
        <v>15</v>
      </c>
      <c r="C20" s="358" t="s">
        <v>22</v>
      </c>
      <c r="D20" s="358">
        <v>41</v>
      </c>
      <c r="E20" s="358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410</v>
      </c>
      <c r="F20" s="359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60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60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59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1500</v>
      </c>
      <c r="J20" s="359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232</v>
      </c>
      <c r="K20" s="361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62">
        <f t="shared" si="1"/>
        <v>300</v>
      </c>
      <c r="M20" s="362">
        <f t="shared" si="0"/>
        <v>42</v>
      </c>
      <c r="N20" s="363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63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64">
        <f t="shared" si="2"/>
        <v>222.37437499999996</v>
      </c>
      <c r="Q20" s="365">
        <f t="shared" si="3"/>
        <v>632.37437499999999</v>
      </c>
    </row>
    <row r="21" spans="2:17" x14ac:dyDescent="0.3">
      <c r="B21" s="358">
        <v>16</v>
      </c>
      <c r="C21" s="358" t="s">
        <v>23</v>
      </c>
      <c r="D21" s="358">
        <v>41</v>
      </c>
      <c r="E21" s="358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410</v>
      </c>
      <c r="F21" s="359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60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2910</v>
      </c>
      <c r="H21" s="360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231.20000000000002</v>
      </c>
      <c r="I21" s="359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2410.04</v>
      </c>
      <c r="J21" s="359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197.20000000000002</v>
      </c>
      <c r="K21" s="361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62">
        <f t="shared" si="1"/>
        <v>499.96000000000004</v>
      </c>
      <c r="M21" s="362">
        <f t="shared" si="0"/>
        <v>34</v>
      </c>
      <c r="N21" s="363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63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64">
        <f t="shared" si="2"/>
        <v>222.37437499999996</v>
      </c>
      <c r="Q21" s="365">
        <f t="shared" si="3"/>
        <v>632.37437499999999</v>
      </c>
    </row>
    <row r="22" spans="2:17" x14ac:dyDescent="0.3">
      <c r="B22" s="358">
        <v>17</v>
      </c>
      <c r="C22" s="358" t="s">
        <v>339</v>
      </c>
      <c r="D22" s="358">
        <v>9</v>
      </c>
      <c r="E22" s="358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410</v>
      </c>
      <c r="F22" s="359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60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60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59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1166.6899999999998</v>
      </c>
      <c r="J22" s="359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280</v>
      </c>
      <c r="K22" s="361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62">
        <f t="shared" si="1"/>
        <v>833.31000000000017</v>
      </c>
      <c r="M22" s="362">
        <f t="shared" si="0"/>
        <v>200</v>
      </c>
      <c r="N22" s="363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63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64">
        <f t="shared" si="2"/>
        <v>222.37437499999996</v>
      </c>
      <c r="Q22" s="365">
        <f t="shared" si="3"/>
        <v>632.37437499999999</v>
      </c>
    </row>
    <row r="23" spans="2:17" x14ac:dyDescent="0.3">
      <c r="B23" s="358">
        <v>18</v>
      </c>
      <c r="C23" s="358" t="s">
        <v>340</v>
      </c>
      <c r="D23" s="358">
        <v>9</v>
      </c>
      <c r="E23" s="358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410</v>
      </c>
      <c r="F23" s="359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60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60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59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600</v>
      </c>
      <c r="J23" s="359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28</v>
      </c>
      <c r="K23" s="361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62">
        <f t="shared" si="1"/>
        <v>700</v>
      </c>
      <c r="M23" s="362">
        <f t="shared" si="0"/>
        <v>98</v>
      </c>
      <c r="N23" s="363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63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64">
        <f t="shared" si="2"/>
        <v>222.37437499999996</v>
      </c>
      <c r="Q23" s="365">
        <f t="shared" si="3"/>
        <v>632.37437499999999</v>
      </c>
    </row>
    <row r="24" spans="2:17" x14ac:dyDescent="0.3">
      <c r="B24" t="s">
        <v>261</v>
      </c>
      <c r="D24">
        <v>564</v>
      </c>
      <c r="E24" s="366">
        <f>+SUM(E6:E23)</f>
        <v>6560</v>
      </c>
      <c r="F24" s="366">
        <f>+SUM(F6:F23)</f>
        <v>460</v>
      </c>
      <c r="G24" s="367">
        <f t="shared" ref="G24:K24" si="4">+SUM(G6:G23)</f>
        <v>40180</v>
      </c>
      <c r="H24" s="367">
        <f t="shared" si="4"/>
        <v>5301.5999999999995</v>
      </c>
      <c r="I24" s="366">
        <f t="shared" si="4"/>
        <v>31970.070000000003</v>
      </c>
      <c r="J24" s="366">
        <f t="shared" si="4"/>
        <v>3248.6</v>
      </c>
      <c r="K24" s="368">
        <f t="shared" si="4"/>
        <v>226</v>
      </c>
      <c r="L24" s="369">
        <f t="shared" ref="L24" si="5">+SUM(L6:L23)</f>
        <v>8209.93</v>
      </c>
      <c r="M24" s="369">
        <f t="shared" ref="M24:Q24" si="6">+SUM(M6:M23)</f>
        <v>1827</v>
      </c>
      <c r="N24" s="366">
        <f t="shared" si="6"/>
        <v>210.69999999999996</v>
      </c>
      <c r="O24" s="366">
        <f t="shared" si="6"/>
        <v>1728.31</v>
      </c>
      <c r="P24" s="366">
        <f t="shared" si="6"/>
        <v>3557.9899999999984</v>
      </c>
      <c r="Q24" s="366">
        <f t="shared" si="6"/>
        <v>10117.99</v>
      </c>
    </row>
    <row r="26" spans="2:17" x14ac:dyDescent="0.3">
      <c r="J26" s="110"/>
    </row>
    <row r="27" spans="2:17" x14ac:dyDescent="0.3">
      <c r="I27" s="110"/>
      <c r="M27" s="370"/>
    </row>
    <row r="28" spans="2:17" x14ac:dyDescent="0.3">
      <c r="L28" s="370"/>
    </row>
  </sheetData>
  <sheetProtection algorithmName="SHA-512" hashValue="KZYBGsOTEmtqAtwjT1grng0XsXGllCF3a95s2rfavtTR+IF1idW9dLJXW0jaeM4lhBga3dk7rMsg8T+c9Q4Umg==" saltValue="uEVEYslLmHShD+AlEbW5mg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workbookViewId="0">
      <selection activeCell="I30" sqref="I30"/>
    </sheetView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448</v>
      </c>
    </row>
    <row r="2" spans="2:34 16375:16375" ht="15.6" thickTop="1" thickBot="1" x14ac:dyDescent="0.35">
      <c r="B2" s="396" t="s">
        <v>92</v>
      </c>
      <c r="C2" s="397"/>
      <c r="D2" s="243" t="s">
        <v>397</v>
      </c>
      <c r="E2" s="111">
        <v>46037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8"/>
      <c r="C3" s="399"/>
      <c r="D3" s="243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400"/>
      <c r="C4" s="401"/>
      <c r="D4" s="243" t="s">
        <v>396</v>
      </c>
      <c r="E4" s="111">
        <v>46067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0</v>
      </c>
      <c r="M4" s="113">
        <v>20</v>
      </c>
      <c r="N4" s="115">
        <v>200000</v>
      </c>
      <c r="O4" s="115">
        <v>20000</v>
      </c>
      <c r="P4" s="123"/>
      <c r="Q4" s="123"/>
      <c r="R4" s="123">
        <v>3</v>
      </c>
      <c r="S4" s="124">
        <f>SUM(P4*100+Q4*10+R4*1)</f>
        <v>3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6560</v>
      </c>
      <c r="G5" s="88" t="s">
        <v>103</v>
      </c>
      <c r="H5" s="2"/>
      <c r="I5" s="2"/>
      <c r="J5" s="98">
        <f>E9</f>
        <v>0</v>
      </c>
      <c r="M5" s="113">
        <v>10</v>
      </c>
      <c r="N5" s="115">
        <v>100000</v>
      </c>
      <c r="O5" s="115">
        <v>10000</v>
      </c>
      <c r="P5" s="123"/>
      <c r="Q5" s="123"/>
      <c r="R5" s="123"/>
      <c r="S5" s="124">
        <f>SUM(P5*100+Q5*10+R5*1)</f>
        <v>0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446</v>
      </c>
      <c r="H6" s="2"/>
      <c r="I6" s="2"/>
      <c r="J6" s="31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0</v>
      </c>
      <c r="M6" s="113">
        <v>5</v>
      </c>
      <c r="N6" s="115">
        <v>50000</v>
      </c>
      <c r="O6" s="115">
        <v>5000</v>
      </c>
      <c r="P6" s="123"/>
      <c r="Q6" s="123"/>
      <c r="R6" s="123">
        <v>1</v>
      </c>
      <c r="S6" s="124">
        <f>SUM(P6*100+Q6*10+R6*1)</f>
        <v>1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40180</v>
      </c>
      <c r="G7" s="88" t="s">
        <v>447</v>
      </c>
      <c r="H7" s="2"/>
      <c r="I7" s="2"/>
      <c r="J7" s="31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0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0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0</v>
      </c>
      <c r="M9" s="113">
        <v>1</v>
      </c>
      <c r="N9" s="117">
        <v>10000</v>
      </c>
      <c r="O9" s="117">
        <v>1000</v>
      </c>
      <c r="P9" s="122"/>
      <c r="Q9" s="122"/>
      <c r="R9" s="122">
        <v>8</v>
      </c>
      <c r="S9" s="124">
        <f t="shared" ref="S9:S14" si="5">SUM(P9*100+Q9*10+R9*1)</f>
        <v>8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5301.6</v>
      </c>
      <c r="G10" s="93" t="s">
        <v>117</v>
      </c>
      <c r="H10" s="94"/>
      <c r="I10" s="94"/>
      <c r="J10" s="187"/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5</v>
      </c>
      <c r="S10" s="124">
        <f t="shared" si="5"/>
        <v>5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0</v>
      </c>
      <c r="G11" s="105" t="s">
        <v>115</v>
      </c>
      <c r="H11" s="85"/>
      <c r="I11" s="85"/>
      <c r="J11" s="107">
        <f>J4+J6+J9+J10+J7</f>
        <v>0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>
        <v>5</v>
      </c>
      <c r="S11" s="124">
        <f t="shared" si="5"/>
        <v>15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>
        <v>2</v>
      </c>
      <c r="S12" s="124">
        <f t="shared" si="5"/>
        <v>12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0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31970.069999999982</v>
      </c>
      <c r="G13" s="86" t="s">
        <v>128</v>
      </c>
      <c r="H13" s="87"/>
      <c r="I13" s="87"/>
      <c r="J13" s="109">
        <f>J11-J12</f>
        <v>0</v>
      </c>
      <c r="K13" s="104"/>
      <c r="M13" s="113">
        <v>0.05</v>
      </c>
      <c r="N13" s="115">
        <v>500</v>
      </c>
      <c r="O13" s="115">
        <v>50</v>
      </c>
      <c r="P13" s="123"/>
      <c r="Q13" s="123">
        <v>1</v>
      </c>
      <c r="R13" s="123"/>
      <c r="S13" s="124">
        <f t="shared" si="5"/>
        <v>10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0</v>
      </c>
      <c r="K14" s="104"/>
      <c r="M14" s="113">
        <v>0.01</v>
      </c>
      <c r="N14" s="115">
        <v>100</v>
      </c>
      <c r="O14" s="115">
        <v>10</v>
      </c>
      <c r="P14" s="123"/>
      <c r="Q14" s="123">
        <v>1</v>
      </c>
      <c r="R14" s="123">
        <v>1</v>
      </c>
      <c r="S14" s="124">
        <f t="shared" si="5"/>
        <v>11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8209.9300000000185</v>
      </c>
      <c r="G15" s="126" t="s">
        <v>140</v>
      </c>
      <c r="H15" s="127">
        <f>K16+K21</f>
        <v>81.06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0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3474.5999999999995</v>
      </c>
      <c r="G16" s="112" t="s">
        <v>131</v>
      </c>
      <c r="H16" s="112"/>
      <c r="I16" s="112"/>
      <c r="J16" s="118"/>
      <c r="K16" s="113">
        <f>SUM(K17:K20)</f>
        <v>65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0</v>
      </c>
      <c r="G17" s="113">
        <v>20</v>
      </c>
      <c r="H17" s="115">
        <f t="shared" ref="H17:J20" si="11">AF5*P4</f>
        <v>0</v>
      </c>
      <c r="I17" s="115">
        <f t="shared" si="11"/>
        <v>0</v>
      </c>
      <c r="J17" s="115">
        <f t="shared" si="11"/>
        <v>60</v>
      </c>
      <c r="K17" s="121">
        <f>SUM(H17:J17)</f>
        <v>60</v>
      </c>
      <c r="M17" s="104"/>
      <c r="P17" s="265">
        <f>+J13-H15</f>
        <v>-81.06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1827.0000000000009</v>
      </c>
      <c r="G18" s="113">
        <v>10</v>
      </c>
      <c r="H18" s="115">
        <f t="shared" si="11"/>
        <v>0</v>
      </c>
      <c r="I18" s="115">
        <f t="shared" si="11"/>
        <v>0</v>
      </c>
      <c r="J18" s="115">
        <f t="shared" si="11"/>
        <v>0</v>
      </c>
      <c r="K18" s="121">
        <f>SUM(H18:J18)</f>
        <v>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0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5</v>
      </c>
      <c r="K19" s="121">
        <f>SUM(H19:J19)</f>
        <v>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210.69999999999996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1"/>
    </row>
    <row r="21" spans="2:20" x14ac:dyDescent="0.3">
      <c r="B21" s="88" t="s">
        <v>420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1728.31</v>
      </c>
      <c r="G21" s="114" t="s">
        <v>132</v>
      </c>
      <c r="H21" s="116"/>
      <c r="I21" s="116"/>
      <c r="J21" s="119"/>
      <c r="K21" s="113">
        <f>SUM(K22:K27)</f>
        <v>16.059999999999999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226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8</v>
      </c>
      <c r="K22" s="121">
        <f t="shared" ref="K22:K27" si="13">SUM(H22:J22)</f>
        <v>8</v>
      </c>
      <c r="M22" s="104"/>
      <c r="Q22" s="265"/>
      <c r="S22" s="120"/>
    </row>
    <row r="23" spans="2:20" x14ac:dyDescent="0.3">
      <c r="B23" s="88" t="s">
        <v>93</v>
      </c>
      <c r="C23" s="2"/>
      <c r="D23" s="2"/>
      <c r="E23" s="96">
        <f>E5</f>
        <v>6560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2.5</v>
      </c>
      <c r="K23" s="121">
        <f t="shared" si="13"/>
        <v>2.5</v>
      </c>
      <c r="P23" s="303"/>
      <c r="Q23" s="104"/>
    </row>
    <row r="24" spans="2:20" x14ac:dyDescent="0.3">
      <c r="B24" s="88" t="s">
        <v>100</v>
      </c>
      <c r="C24" s="2"/>
      <c r="D24" s="2"/>
      <c r="E24" s="95">
        <f>E23/16</f>
        <v>410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1.25</v>
      </c>
      <c r="K24" s="121">
        <f t="shared" si="13"/>
        <v>3.75</v>
      </c>
      <c r="P24" s="303"/>
      <c r="Q24" s="104"/>
    </row>
    <row r="25" spans="2:20" x14ac:dyDescent="0.3">
      <c r="B25" s="88" t="s">
        <v>358</v>
      </c>
      <c r="C25" s="2"/>
      <c r="D25" s="2"/>
      <c r="E25" s="96">
        <f>E10-E21-E22+E20</f>
        <v>3557.9900000000002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0.2</v>
      </c>
      <c r="K25" s="121">
        <f t="shared" si="13"/>
        <v>1.2</v>
      </c>
      <c r="M25" s="104" t="s">
        <v>174</v>
      </c>
      <c r="P25" s="303"/>
    </row>
    <row r="26" spans="2:20" ht="15" thickBot="1" x14ac:dyDescent="0.35">
      <c r="B26" s="88" t="s">
        <v>96</v>
      </c>
      <c r="C26" s="2"/>
      <c r="D26" s="182"/>
      <c r="E26" s="242">
        <f>IF(J4&lt;&gt;0,SUMIFS(DENERO_CAJA[MONTO],DENERO_CAJA[FECHA],"&gt;="&amp;$E$2,DENERO_CAJA[FECHA],"&lt;="&amp;$E$4),H15)</f>
        <v>81.06</v>
      </c>
      <c r="G26" s="113">
        <v>0.05</v>
      </c>
      <c r="H26" s="117">
        <f t="shared" si="12"/>
        <v>0</v>
      </c>
      <c r="I26" s="117">
        <f t="shared" si="12"/>
        <v>0.5</v>
      </c>
      <c r="J26" s="117">
        <f t="shared" si="12"/>
        <v>0</v>
      </c>
      <c r="K26" s="121">
        <f t="shared" si="13"/>
        <v>0.5</v>
      </c>
      <c r="N26" s="203"/>
    </row>
    <row r="27" spans="2:20" ht="15.6" thickTop="1" thickBot="1" x14ac:dyDescent="0.35">
      <c r="B27" s="93" t="s">
        <v>94</v>
      </c>
      <c r="C27" s="94"/>
      <c r="D27" s="184"/>
      <c r="E27" s="185">
        <f>+E23+E25</f>
        <v>10117.99</v>
      </c>
      <c r="G27" s="113">
        <v>0.01</v>
      </c>
      <c r="H27" s="117">
        <f t="shared" si="12"/>
        <v>0</v>
      </c>
      <c r="I27" s="117">
        <f t="shared" si="12"/>
        <v>0.1</v>
      </c>
      <c r="J27" s="117">
        <f t="shared" si="12"/>
        <v>0.01</v>
      </c>
      <c r="K27" s="121">
        <f t="shared" si="13"/>
        <v>0.11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10117.990000000018</v>
      </c>
      <c r="G28" s="104"/>
      <c r="S28" s="120"/>
    </row>
    <row r="29" spans="2:20" ht="15" thickTop="1" x14ac:dyDescent="0.3">
      <c r="G29" s="200"/>
      <c r="H29" s="104"/>
      <c r="S29" s="120"/>
    </row>
    <row r="30" spans="2:20" x14ac:dyDescent="0.3">
      <c r="E30" s="244">
        <f>SUMIFS(DENERO_CAJA[MONTO],DENERO_CAJA[FECHA],"&gt;="&amp;$E$2,DENERO_CAJA[FECHA],"&lt;="&amp;$E$4)</f>
        <v>0</v>
      </c>
      <c r="H30" s="200"/>
      <c r="S30" s="120"/>
    </row>
    <row r="31" spans="2:20" x14ac:dyDescent="0.3">
      <c r="C31" s="104">
        <f>+E27-E28</f>
        <v>-1.8189894035458565E-11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75" activePane="bottomLeft" state="frozen"/>
      <selection pane="bottomLeft" activeCell="L376" sqref="L376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2" t="s">
        <v>296</v>
      </c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</row>
    <row r="2" spans="2:17" x14ac:dyDescent="0.3">
      <c r="B2" s="402"/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Q2" s="24"/>
    </row>
    <row r="3" spans="2:17" ht="15" thickBot="1" x14ac:dyDescent="0.35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24"/>
    </row>
    <row r="4" spans="2:17" ht="15.6" thickTop="1" thickBot="1" x14ac:dyDescent="0.35">
      <c r="B4" s="396" t="s">
        <v>92</v>
      </c>
      <c r="C4" s="397"/>
      <c r="D4" s="243" t="s">
        <v>397</v>
      </c>
      <c r="E4" s="111">
        <v>44788</v>
      </c>
      <c r="G4" s="396" t="s">
        <v>92</v>
      </c>
      <c r="H4" s="397"/>
      <c r="I4" s="243" t="s">
        <v>397</v>
      </c>
      <c r="J4" s="111">
        <v>44819</v>
      </c>
      <c r="L4" s="396" t="s">
        <v>92</v>
      </c>
      <c r="M4" s="397"/>
      <c r="N4" s="243" t="s">
        <v>397</v>
      </c>
      <c r="O4" s="111">
        <v>44849</v>
      </c>
      <c r="Q4" s="24"/>
    </row>
    <row r="5" spans="2:17" ht="15.6" thickTop="1" thickBot="1" x14ac:dyDescent="0.35">
      <c r="B5" s="398"/>
      <c r="C5" s="399"/>
      <c r="D5" s="243" t="s">
        <v>398</v>
      </c>
      <c r="E5" s="111">
        <v>44788</v>
      </c>
      <c r="G5" s="398"/>
      <c r="H5" s="399"/>
      <c r="I5" s="243" t="s">
        <v>398</v>
      </c>
      <c r="J5" s="111">
        <v>44788</v>
      </c>
      <c r="L5" s="398"/>
      <c r="M5" s="399"/>
      <c r="N5" s="243" t="s">
        <v>398</v>
      </c>
      <c r="O5" s="111">
        <v>44788</v>
      </c>
    </row>
    <row r="6" spans="2:17" ht="15.6" thickTop="1" thickBot="1" x14ac:dyDescent="0.35">
      <c r="B6" s="400"/>
      <c r="C6" s="401"/>
      <c r="D6" s="243" t="s">
        <v>396</v>
      </c>
      <c r="E6" s="111">
        <v>44818</v>
      </c>
      <c r="G6" s="400"/>
      <c r="H6" s="401"/>
      <c r="I6" s="243" t="s">
        <v>396</v>
      </c>
      <c r="J6" s="111">
        <v>44848</v>
      </c>
      <c r="L6" s="400"/>
      <c r="M6" s="401"/>
      <c r="N6" s="243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2">
        <v>130</v>
      </c>
      <c r="G28" s="88" t="s">
        <v>96</v>
      </c>
      <c r="H28" s="2"/>
      <c r="I28" s="182"/>
      <c r="J28" s="242">
        <v>100</v>
      </c>
      <c r="L28" s="88" t="s">
        <v>96</v>
      </c>
      <c r="M28" s="2"/>
      <c r="N28" s="182"/>
      <c r="O28" s="242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7"/>
      <c r="J31" s="267"/>
      <c r="O31" s="267"/>
    </row>
    <row r="32" spans="2:15" ht="15.6" thickTop="1" thickBot="1" x14ac:dyDescent="0.35">
      <c r="B32" s="396" t="s">
        <v>92</v>
      </c>
      <c r="C32" s="397"/>
      <c r="D32" s="243" t="s">
        <v>397</v>
      </c>
      <c r="E32" s="111">
        <v>44880</v>
      </c>
      <c r="G32" s="396" t="s">
        <v>92</v>
      </c>
      <c r="H32" s="397"/>
      <c r="I32" s="243" t="s">
        <v>397</v>
      </c>
      <c r="J32" s="111">
        <v>44910</v>
      </c>
      <c r="L32" s="396" t="s">
        <v>92</v>
      </c>
      <c r="M32" s="397"/>
      <c r="N32" s="243" t="s">
        <v>397</v>
      </c>
      <c r="O32" s="111">
        <v>44941</v>
      </c>
    </row>
    <row r="33" spans="2:15" ht="15.6" thickTop="1" thickBot="1" x14ac:dyDescent="0.35">
      <c r="B33" s="398"/>
      <c r="C33" s="399"/>
      <c r="D33" s="243" t="s">
        <v>398</v>
      </c>
      <c r="E33" s="111">
        <v>44788</v>
      </c>
      <c r="G33" s="398"/>
      <c r="H33" s="399"/>
      <c r="I33" s="243" t="s">
        <v>398</v>
      </c>
      <c r="J33" s="111">
        <v>44788</v>
      </c>
      <c r="L33" s="398"/>
      <c r="M33" s="399"/>
      <c r="N33" s="243" t="s">
        <v>398</v>
      </c>
      <c r="O33" s="111">
        <v>44788</v>
      </c>
    </row>
    <row r="34" spans="2:15" ht="15.6" thickTop="1" thickBot="1" x14ac:dyDescent="0.35">
      <c r="B34" s="400"/>
      <c r="C34" s="401"/>
      <c r="D34" s="243" t="s">
        <v>396</v>
      </c>
      <c r="E34" s="111">
        <v>44909</v>
      </c>
      <c r="G34" s="400"/>
      <c r="H34" s="401"/>
      <c r="I34" s="243" t="s">
        <v>396</v>
      </c>
      <c r="J34" s="111">
        <v>44940</v>
      </c>
      <c r="L34" s="400"/>
      <c r="M34" s="401"/>
      <c r="N34" s="243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2">
        <v>130.4</v>
      </c>
      <c r="G56" s="88" t="s">
        <v>96</v>
      </c>
      <c r="H56" s="2"/>
      <c r="I56" s="182"/>
      <c r="J56" s="242">
        <v>108.4</v>
      </c>
      <c r="L56" s="88" t="s">
        <v>96</v>
      </c>
      <c r="M56" s="2"/>
      <c r="N56" s="182"/>
      <c r="O56" s="242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7"/>
      <c r="J59" s="267"/>
      <c r="O59" s="267"/>
    </row>
    <row r="60" spans="2:15" ht="15.6" thickTop="1" thickBot="1" x14ac:dyDescent="0.35">
      <c r="B60" s="396" t="s">
        <v>92</v>
      </c>
      <c r="C60" s="397"/>
      <c r="D60" s="243" t="s">
        <v>397</v>
      </c>
      <c r="E60" s="111">
        <v>44972</v>
      </c>
      <c r="G60" s="396" t="s">
        <v>92</v>
      </c>
      <c r="H60" s="397"/>
      <c r="I60" s="243" t="s">
        <v>397</v>
      </c>
      <c r="J60" s="111">
        <v>45000</v>
      </c>
      <c r="L60" s="396" t="s">
        <v>92</v>
      </c>
      <c r="M60" s="397"/>
      <c r="N60" s="243" t="s">
        <v>397</v>
      </c>
      <c r="O60" s="111">
        <v>45031</v>
      </c>
    </row>
    <row r="61" spans="2:15" ht="15.6" thickTop="1" thickBot="1" x14ac:dyDescent="0.35">
      <c r="B61" s="398"/>
      <c r="C61" s="399"/>
      <c r="D61" s="243" t="s">
        <v>398</v>
      </c>
      <c r="E61" s="111">
        <v>44788</v>
      </c>
      <c r="G61" s="398"/>
      <c r="H61" s="399"/>
      <c r="I61" s="243" t="s">
        <v>398</v>
      </c>
      <c r="J61" s="111">
        <v>44788</v>
      </c>
      <c r="L61" s="398"/>
      <c r="M61" s="399"/>
      <c r="N61" s="243" t="s">
        <v>398</v>
      </c>
      <c r="O61" s="111">
        <v>44788</v>
      </c>
    </row>
    <row r="62" spans="2:15" ht="15.6" thickTop="1" thickBot="1" x14ac:dyDescent="0.35">
      <c r="B62" s="400"/>
      <c r="C62" s="401"/>
      <c r="D62" s="243" t="s">
        <v>396</v>
      </c>
      <c r="E62" s="111">
        <v>44999</v>
      </c>
      <c r="G62" s="400"/>
      <c r="H62" s="401"/>
      <c r="I62" s="243" t="s">
        <v>396</v>
      </c>
      <c r="J62" s="111">
        <v>45030</v>
      </c>
      <c r="L62" s="400"/>
      <c r="M62" s="401"/>
      <c r="N62" s="243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2">
        <v>52.87</v>
      </c>
      <c r="G84" s="88" t="s">
        <v>96</v>
      </c>
      <c r="H84" s="2"/>
      <c r="I84" s="182"/>
      <c r="J84" s="242">
        <v>24.94</v>
      </c>
      <c r="L84" s="88" t="s">
        <v>96</v>
      </c>
      <c r="M84" s="2"/>
      <c r="N84" s="182"/>
      <c r="O84" s="242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7"/>
      <c r="J87" s="267"/>
      <c r="O87" s="267"/>
    </row>
    <row r="88" spans="2:15" ht="15.6" thickTop="1" thickBot="1" x14ac:dyDescent="0.35">
      <c r="B88" s="396" t="s">
        <v>92</v>
      </c>
      <c r="C88" s="397"/>
      <c r="D88" s="243" t="s">
        <v>397</v>
      </c>
      <c r="E88" s="111">
        <v>45061</v>
      </c>
      <c r="G88" s="396" t="s">
        <v>92</v>
      </c>
      <c r="H88" s="397"/>
      <c r="I88" s="243" t="s">
        <v>397</v>
      </c>
      <c r="J88" s="111">
        <v>45092</v>
      </c>
      <c r="L88" s="396" t="s">
        <v>92</v>
      </c>
      <c r="M88" s="397"/>
      <c r="N88" s="243" t="s">
        <v>397</v>
      </c>
      <c r="O88" s="111">
        <v>45122</v>
      </c>
    </row>
    <row r="89" spans="2:15" ht="15.6" thickTop="1" thickBot="1" x14ac:dyDescent="0.35">
      <c r="B89" s="398"/>
      <c r="C89" s="399"/>
      <c r="D89" s="243" t="s">
        <v>398</v>
      </c>
      <c r="E89" s="111">
        <v>44788</v>
      </c>
      <c r="G89" s="398"/>
      <c r="H89" s="399"/>
      <c r="I89" s="243" t="s">
        <v>398</v>
      </c>
      <c r="J89" s="111">
        <v>44788</v>
      </c>
      <c r="L89" s="398"/>
      <c r="M89" s="399"/>
      <c r="N89" s="243" t="s">
        <v>398</v>
      </c>
      <c r="O89" s="111">
        <v>44788</v>
      </c>
    </row>
    <row r="90" spans="2:15" ht="15.6" thickTop="1" thickBot="1" x14ac:dyDescent="0.35">
      <c r="B90" s="400"/>
      <c r="C90" s="401"/>
      <c r="D90" s="243" t="s">
        <v>396</v>
      </c>
      <c r="E90" s="111">
        <v>45091</v>
      </c>
      <c r="G90" s="400"/>
      <c r="H90" s="401"/>
      <c r="I90" s="243" t="s">
        <v>396</v>
      </c>
      <c r="J90" s="111">
        <v>45121</v>
      </c>
      <c r="L90" s="400"/>
      <c r="M90" s="401"/>
      <c r="N90" s="243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2">
        <v>583</v>
      </c>
      <c r="G112" s="88" t="s">
        <v>96</v>
      </c>
      <c r="H112" s="2"/>
      <c r="I112" s="182"/>
      <c r="J112" s="242">
        <v>60</v>
      </c>
      <c r="L112" s="88" t="s">
        <v>96</v>
      </c>
      <c r="M112" s="2"/>
      <c r="N112" s="182"/>
      <c r="O112" s="242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7"/>
      <c r="J115" s="267"/>
      <c r="O115" s="267"/>
    </row>
    <row r="116" spans="2:15" ht="15" thickBot="1" x14ac:dyDescent="0.35">
      <c r="E116" s="267"/>
      <c r="J116" s="267"/>
      <c r="O116" s="267"/>
    </row>
    <row r="117" spans="2:15" ht="15.6" thickTop="1" thickBot="1" x14ac:dyDescent="0.35">
      <c r="B117" s="396" t="s">
        <v>92</v>
      </c>
      <c r="C117" s="397"/>
      <c r="D117" s="243" t="s">
        <v>397</v>
      </c>
      <c r="E117" s="111">
        <v>45153</v>
      </c>
      <c r="G117" s="396" t="s">
        <v>92</v>
      </c>
      <c r="H117" s="397"/>
      <c r="I117" s="243" t="s">
        <v>397</v>
      </c>
      <c r="J117" s="111">
        <v>45184</v>
      </c>
      <c r="L117" s="396" t="s">
        <v>92</v>
      </c>
      <c r="M117" s="397"/>
      <c r="N117" s="243" t="s">
        <v>397</v>
      </c>
      <c r="O117" s="111">
        <v>45214</v>
      </c>
    </row>
    <row r="118" spans="2:15" ht="15.6" thickTop="1" thickBot="1" x14ac:dyDescent="0.35">
      <c r="B118" s="398"/>
      <c r="C118" s="399"/>
      <c r="D118" s="243" t="s">
        <v>398</v>
      </c>
      <c r="E118" s="111">
        <v>44788</v>
      </c>
      <c r="G118" s="398"/>
      <c r="H118" s="399"/>
      <c r="I118" s="243" t="s">
        <v>398</v>
      </c>
      <c r="J118" s="111">
        <v>44788</v>
      </c>
      <c r="L118" s="398"/>
      <c r="M118" s="399"/>
      <c r="N118" s="243" t="s">
        <v>398</v>
      </c>
      <c r="O118" s="111">
        <v>44788</v>
      </c>
    </row>
    <row r="119" spans="2:15" ht="15.6" thickTop="1" thickBot="1" x14ac:dyDescent="0.35">
      <c r="B119" s="400"/>
      <c r="C119" s="401"/>
      <c r="D119" s="243" t="s">
        <v>396</v>
      </c>
      <c r="E119" s="111">
        <v>45183</v>
      </c>
      <c r="G119" s="400"/>
      <c r="H119" s="401"/>
      <c r="I119" s="243" t="s">
        <v>396</v>
      </c>
      <c r="J119" s="111">
        <v>45213</v>
      </c>
      <c r="L119" s="400"/>
      <c r="M119" s="401"/>
      <c r="N119" s="243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2">
        <v>394</v>
      </c>
      <c r="G141" s="88" t="s">
        <v>96</v>
      </c>
      <c r="H141" s="2"/>
      <c r="I141" s="182"/>
      <c r="J141" s="242">
        <v>75</v>
      </c>
      <c r="L141" s="88" t="s">
        <v>96</v>
      </c>
      <c r="M141" s="2"/>
      <c r="N141" s="182"/>
      <c r="O141" s="242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7"/>
      <c r="J144" s="267"/>
      <c r="O144" s="267"/>
    </row>
    <row r="145" spans="2:15" ht="15.6" thickTop="1" thickBot="1" x14ac:dyDescent="0.35">
      <c r="B145" s="396" t="s">
        <v>92</v>
      </c>
      <c r="C145" s="397"/>
      <c r="D145" s="243" t="s">
        <v>397</v>
      </c>
      <c r="E145" s="111">
        <v>45245</v>
      </c>
      <c r="G145" s="396" t="s">
        <v>92</v>
      </c>
      <c r="H145" s="397"/>
      <c r="I145" s="243" t="s">
        <v>397</v>
      </c>
      <c r="J145" s="111">
        <v>45275</v>
      </c>
      <c r="L145" s="396" t="s">
        <v>92</v>
      </c>
      <c r="M145" s="397"/>
      <c r="N145" s="243" t="s">
        <v>397</v>
      </c>
      <c r="O145" s="111">
        <v>45306</v>
      </c>
    </row>
    <row r="146" spans="2:15" ht="15.6" thickTop="1" thickBot="1" x14ac:dyDescent="0.35">
      <c r="B146" s="398"/>
      <c r="C146" s="399"/>
      <c r="D146" s="243" t="s">
        <v>398</v>
      </c>
      <c r="E146" s="111">
        <v>44788</v>
      </c>
      <c r="G146" s="398"/>
      <c r="H146" s="399"/>
      <c r="I146" s="243" t="s">
        <v>398</v>
      </c>
      <c r="J146" s="111">
        <v>44788</v>
      </c>
      <c r="L146" s="398"/>
      <c r="M146" s="399"/>
      <c r="N146" s="243" t="s">
        <v>398</v>
      </c>
      <c r="O146" s="111">
        <v>44788</v>
      </c>
    </row>
    <row r="147" spans="2:15" ht="15.6" thickTop="1" thickBot="1" x14ac:dyDescent="0.35">
      <c r="B147" s="400"/>
      <c r="C147" s="401"/>
      <c r="D147" s="243" t="s">
        <v>396</v>
      </c>
      <c r="E147" s="111">
        <v>45274</v>
      </c>
      <c r="G147" s="400"/>
      <c r="H147" s="401"/>
      <c r="I147" s="243" t="s">
        <v>396</v>
      </c>
      <c r="J147" s="111">
        <v>45305</v>
      </c>
      <c r="L147" s="400"/>
      <c r="M147" s="401"/>
      <c r="N147" s="243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2">
        <v>13.66</v>
      </c>
      <c r="G169" s="88" t="s">
        <v>96</v>
      </c>
      <c r="H169" s="2"/>
      <c r="I169" s="182"/>
      <c r="J169" s="242">
        <v>320.8</v>
      </c>
      <c r="L169" s="88" t="s">
        <v>96</v>
      </c>
      <c r="M169" s="2"/>
      <c r="N169" s="182"/>
      <c r="O169" s="242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7"/>
      <c r="J172" s="267"/>
      <c r="O172" s="267"/>
    </row>
    <row r="173" spans="2:15" ht="15.6" thickTop="1" thickBot="1" x14ac:dyDescent="0.35">
      <c r="B173" s="396" t="s">
        <v>92</v>
      </c>
      <c r="C173" s="397"/>
      <c r="D173" s="243" t="s">
        <v>397</v>
      </c>
      <c r="E173" s="111">
        <v>45337</v>
      </c>
      <c r="G173" s="396" t="s">
        <v>92</v>
      </c>
      <c r="H173" s="397"/>
      <c r="I173" s="243" t="s">
        <v>397</v>
      </c>
      <c r="J173" s="111">
        <v>45366</v>
      </c>
      <c r="L173" s="396" t="s">
        <v>92</v>
      </c>
      <c r="M173" s="397"/>
      <c r="N173" s="243" t="s">
        <v>397</v>
      </c>
      <c r="O173" s="111">
        <v>45397</v>
      </c>
    </row>
    <row r="174" spans="2:15" ht="15.6" thickTop="1" thickBot="1" x14ac:dyDescent="0.35">
      <c r="B174" s="398"/>
      <c r="C174" s="399"/>
      <c r="D174" s="243" t="s">
        <v>398</v>
      </c>
      <c r="E174" s="111">
        <v>44788</v>
      </c>
      <c r="G174" s="398"/>
      <c r="H174" s="399"/>
      <c r="I174" s="243" t="s">
        <v>398</v>
      </c>
      <c r="J174" s="111">
        <v>44788</v>
      </c>
      <c r="L174" s="398"/>
      <c r="M174" s="399"/>
      <c r="N174" s="243" t="s">
        <v>398</v>
      </c>
      <c r="O174" s="111">
        <v>44788</v>
      </c>
    </row>
    <row r="175" spans="2:15" ht="15.6" thickTop="1" thickBot="1" x14ac:dyDescent="0.35">
      <c r="B175" s="400"/>
      <c r="C175" s="401"/>
      <c r="D175" s="243" t="s">
        <v>396</v>
      </c>
      <c r="E175" s="111">
        <v>45365</v>
      </c>
      <c r="G175" s="400"/>
      <c r="H175" s="401"/>
      <c r="I175" s="243" t="s">
        <v>396</v>
      </c>
      <c r="J175" s="111">
        <v>45396</v>
      </c>
      <c r="L175" s="400"/>
      <c r="M175" s="401"/>
      <c r="N175" s="243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2">
        <v>473.08</v>
      </c>
      <c r="G197" s="88" t="s">
        <v>96</v>
      </c>
      <c r="H197" s="2"/>
      <c r="I197" s="182"/>
      <c r="J197" s="242">
        <v>53.22</v>
      </c>
      <c r="L197" s="88" t="s">
        <v>96</v>
      </c>
      <c r="M197" s="2"/>
      <c r="N197" s="182"/>
      <c r="O197" s="242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7"/>
      <c r="J200" s="267"/>
      <c r="O200" s="267"/>
    </row>
    <row r="201" spans="2:15" ht="15.6" thickTop="1" thickBot="1" x14ac:dyDescent="0.35">
      <c r="B201" s="396" t="s">
        <v>92</v>
      </c>
      <c r="C201" s="397"/>
      <c r="D201" s="243" t="s">
        <v>397</v>
      </c>
      <c r="E201" s="111">
        <v>45427</v>
      </c>
      <c r="G201" s="396" t="s">
        <v>92</v>
      </c>
      <c r="H201" s="397"/>
      <c r="I201" s="243" t="s">
        <v>397</v>
      </c>
      <c r="J201" s="111">
        <v>45458</v>
      </c>
      <c r="L201" s="396" t="s">
        <v>92</v>
      </c>
      <c r="M201" s="397"/>
      <c r="N201" s="243" t="s">
        <v>397</v>
      </c>
      <c r="O201" s="111">
        <v>45488</v>
      </c>
    </row>
    <row r="202" spans="2:15" ht="15.6" thickTop="1" thickBot="1" x14ac:dyDescent="0.35">
      <c r="B202" s="398"/>
      <c r="C202" s="399"/>
      <c r="D202" s="243" t="s">
        <v>398</v>
      </c>
      <c r="E202" s="111">
        <v>44788</v>
      </c>
      <c r="G202" s="398"/>
      <c r="H202" s="399"/>
      <c r="I202" s="243" t="s">
        <v>398</v>
      </c>
      <c r="J202" s="111">
        <v>44788</v>
      </c>
      <c r="L202" s="398"/>
      <c r="M202" s="399"/>
      <c r="N202" s="243" t="s">
        <v>398</v>
      </c>
      <c r="O202" s="111">
        <v>44788</v>
      </c>
    </row>
    <row r="203" spans="2:15" ht="15.6" thickTop="1" thickBot="1" x14ac:dyDescent="0.35">
      <c r="B203" s="400"/>
      <c r="C203" s="401"/>
      <c r="D203" s="243" t="s">
        <v>396</v>
      </c>
      <c r="E203" s="111">
        <v>45457</v>
      </c>
      <c r="G203" s="400"/>
      <c r="H203" s="401"/>
      <c r="I203" s="243" t="s">
        <v>396</v>
      </c>
      <c r="J203" s="111">
        <v>45487</v>
      </c>
      <c r="L203" s="400"/>
      <c r="M203" s="401"/>
      <c r="N203" s="243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2">
        <v>139.5</v>
      </c>
      <c r="G225" s="88" t="s">
        <v>96</v>
      </c>
      <c r="H225" s="2"/>
      <c r="I225" s="182"/>
      <c r="J225" s="242">
        <v>46.24</v>
      </c>
      <c r="L225" s="88" t="s">
        <v>96</v>
      </c>
      <c r="M225" s="2"/>
      <c r="N225" s="182"/>
      <c r="O225" s="242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7"/>
      <c r="J228" s="267"/>
      <c r="O228" s="267"/>
    </row>
    <row r="229" spans="2:15" ht="15.6" thickTop="1" thickBot="1" x14ac:dyDescent="0.35">
      <c r="B229" s="396" t="s">
        <v>92</v>
      </c>
      <c r="C229" s="397"/>
      <c r="D229" s="243" t="s">
        <v>397</v>
      </c>
      <c r="E229" s="111">
        <v>45519</v>
      </c>
      <c r="G229" s="396" t="s">
        <v>92</v>
      </c>
      <c r="H229" s="397"/>
      <c r="I229" s="243" t="s">
        <v>397</v>
      </c>
      <c r="J229" s="111">
        <v>45550</v>
      </c>
      <c r="L229" s="396" t="s">
        <v>92</v>
      </c>
      <c r="M229" s="397"/>
      <c r="N229" s="243" t="s">
        <v>397</v>
      </c>
      <c r="O229" s="111">
        <v>45580</v>
      </c>
    </row>
    <row r="230" spans="2:15" ht="15.6" thickTop="1" thickBot="1" x14ac:dyDescent="0.35">
      <c r="B230" s="398"/>
      <c r="C230" s="399"/>
      <c r="D230" s="243" t="s">
        <v>398</v>
      </c>
      <c r="E230" s="111">
        <v>44788</v>
      </c>
      <c r="G230" s="398"/>
      <c r="H230" s="399"/>
      <c r="I230" s="243" t="s">
        <v>398</v>
      </c>
      <c r="J230" s="111">
        <v>44788</v>
      </c>
      <c r="L230" s="398"/>
      <c r="M230" s="399"/>
      <c r="N230" s="243" t="s">
        <v>398</v>
      </c>
      <c r="O230" s="111">
        <v>44788</v>
      </c>
    </row>
    <row r="231" spans="2:15" ht="15.6" thickTop="1" thickBot="1" x14ac:dyDescent="0.35">
      <c r="B231" s="400"/>
      <c r="C231" s="401"/>
      <c r="D231" s="243" t="s">
        <v>396</v>
      </c>
      <c r="E231" s="111">
        <v>45549</v>
      </c>
      <c r="G231" s="400"/>
      <c r="H231" s="401"/>
      <c r="I231" s="243" t="s">
        <v>396</v>
      </c>
      <c r="J231" s="111">
        <v>45579</v>
      </c>
      <c r="L231" s="400"/>
      <c r="M231" s="401"/>
      <c r="N231" s="243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2">
        <v>198.33</v>
      </c>
      <c r="G253" s="88" t="s">
        <v>96</v>
      </c>
      <c r="H253" s="2"/>
      <c r="I253" s="182"/>
      <c r="J253" s="242">
        <v>645.71</v>
      </c>
      <c r="L253" s="88" t="s">
        <v>96</v>
      </c>
      <c r="M253" s="2"/>
      <c r="N253" s="182"/>
      <c r="O253" s="242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7"/>
      <c r="J256" s="267"/>
      <c r="O256" s="267"/>
    </row>
    <row r="257" spans="2:15" ht="15.6" thickTop="1" thickBot="1" x14ac:dyDescent="0.35">
      <c r="B257" s="396" t="s">
        <v>92</v>
      </c>
      <c r="C257" s="397"/>
      <c r="D257" s="243" t="s">
        <v>397</v>
      </c>
      <c r="E257" s="111">
        <v>45611</v>
      </c>
      <c r="G257" s="396" t="s">
        <v>92</v>
      </c>
      <c r="H257" s="397"/>
      <c r="I257" s="243" t="s">
        <v>397</v>
      </c>
      <c r="J257" s="111">
        <v>45641</v>
      </c>
      <c r="L257" s="396" t="s">
        <v>92</v>
      </c>
      <c r="M257" s="397"/>
      <c r="N257" s="243" t="s">
        <v>397</v>
      </c>
      <c r="O257" s="111">
        <v>45672</v>
      </c>
    </row>
    <row r="258" spans="2:15" ht="15.6" thickTop="1" thickBot="1" x14ac:dyDescent="0.35">
      <c r="B258" s="398"/>
      <c r="C258" s="399"/>
      <c r="D258" s="243" t="s">
        <v>398</v>
      </c>
      <c r="E258" s="111">
        <v>44788</v>
      </c>
      <c r="G258" s="398"/>
      <c r="H258" s="399"/>
      <c r="I258" s="243" t="s">
        <v>398</v>
      </c>
      <c r="J258" s="111">
        <v>44788</v>
      </c>
      <c r="L258" s="398"/>
      <c r="M258" s="399"/>
      <c r="N258" s="243" t="s">
        <v>398</v>
      </c>
      <c r="O258" s="111">
        <v>44788</v>
      </c>
    </row>
    <row r="259" spans="2:15" ht="15.6" thickTop="1" thickBot="1" x14ac:dyDescent="0.35">
      <c r="B259" s="400"/>
      <c r="C259" s="401"/>
      <c r="D259" s="243" t="s">
        <v>396</v>
      </c>
      <c r="E259" s="111">
        <v>45640</v>
      </c>
      <c r="G259" s="400"/>
      <c r="H259" s="401"/>
      <c r="I259" s="243" t="s">
        <v>396</v>
      </c>
      <c r="J259" s="111">
        <v>45671</v>
      </c>
      <c r="L259" s="400"/>
      <c r="M259" s="401"/>
      <c r="N259" s="243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2">
        <v>223.68</v>
      </c>
      <c r="G281" s="88" t="s">
        <v>96</v>
      </c>
      <c r="H281" s="2"/>
      <c r="I281" s="182"/>
      <c r="J281" s="242">
        <v>120.72</v>
      </c>
      <c r="L281" s="88" t="s">
        <v>96</v>
      </c>
      <c r="M281" s="2"/>
      <c r="N281" s="182"/>
      <c r="O281" s="242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7"/>
      <c r="J284" s="267"/>
      <c r="O284" s="267"/>
    </row>
    <row r="285" spans="2:15" ht="15.6" thickTop="1" thickBot="1" x14ac:dyDescent="0.35">
      <c r="B285" s="396" t="s">
        <v>92</v>
      </c>
      <c r="C285" s="397"/>
      <c r="D285" s="243" t="s">
        <v>397</v>
      </c>
      <c r="E285" s="111">
        <v>45703</v>
      </c>
      <c r="G285" s="396" t="s">
        <v>92</v>
      </c>
      <c r="H285" s="397"/>
      <c r="I285" s="243" t="s">
        <v>397</v>
      </c>
      <c r="J285" s="111">
        <v>45731</v>
      </c>
      <c r="L285" s="396" t="s">
        <v>92</v>
      </c>
      <c r="M285" s="397"/>
      <c r="N285" s="243" t="s">
        <v>397</v>
      </c>
      <c r="O285" s="111">
        <v>45762</v>
      </c>
    </row>
    <row r="286" spans="2:15" ht="15.6" thickTop="1" thickBot="1" x14ac:dyDescent="0.35">
      <c r="B286" s="398"/>
      <c r="C286" s="399"/>
      <c r="D286" s="243" t="s">
        <v>398</v>
      </c>
      <c r="E286" s="111">
        <v>44788</v>
      </c>
      <c r="G286" s="398"/>
      <c r="H286" s="399"/>
      <c r="I286" s="243" t="s">
        <v>398</v>
      </c>
      <c r="J286" s="111">
        <v>44788</v>
      </c>
      <c r="L286" s="398"/>
      <c r="M286" s="399"/>
      <c r="N286" s="243" t="s">
        <v>398</v>
      </c>
      <c r="O286" s="111">
        <v>44788</v>
      </c>
    </row>
    <row r="287" spans="2:15" ht="15.6" thickTop="1" thickBot="1" x14ac:dyDescent="0.35">
      <c r="B287" s="400"/>
      <c r="C287" s="401"/>
      <c r="D287" s="243" t="s">
        <v>396</v>
      </c>
      <c r="E287" s="111">
        <v>45730</v>
      </c>
      <c r="G287" s="400"/>
      <c r="H287" s="401"/>
      <c r="I287" s="243" t="s">
        <v>396</v>
      </c>
      <c r="J287" s="111">
        <v>45761</v>
      </c>
      <c r="L287" s="400"/>
      <c r="M287" s="401"/>
      <c r="N287" s="243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2">
        <v>346</v>
      </c>
      <c r="G309" s="88" t="s">
        <v>96</v>
      </c>
      <c r="H309" s="2"/>
      <c r="I309" s="182"/>
      <c r="J309" s="242">
        <v>13.67</v>
      </c>
      <c r="L309" s="88" t="s">
        <v>96</v>
      </c>
      <c r="M309" s="2"/>
      <c r="N309" s="182"/>
      <c r="O309" s="242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7"/>
      <c r="J312" s="267"/>
      <c r="O312" s="267"/>
    </row>
    <row r="313" spans="2:15" ht="15.6" thickTop="1" thickBot="1" x14ac:dyDescent="0.35">
      <c r="B313" s="396" t="s">
        <v>92</v>
      </c>
      <c r="C313" s="397"/>
      <c r="D313" s="243" t="s">
        <v>397</v>
      </c>
      <c r="E313" s="111">
        <v>45792</v>
      </c>
      <c r="G313" s="396" t="s">
        <v>92</v>
      </c>
      <c r="H313" s="397"/>
      <c r="I313" s="243" t="s">
        <v>397</v>
      </c>
      <c r="J313" s="111">
        <v>45823</v>
      </c>
      <c r="L313" s="396" t="s">
        <v>92</v>
      </c>
      <c r="M313" s="397"/>
      <c r="N313" s="243" t="s">
        <v>397</v>
      </c>
      <c r="O313" s="111">
        <v>45853</v>
      </c>
    </row>
    <row r="314" spans="2:15" ht="15.6" thickTop="1" thickBot="1" x14ac:dyDescent="0.35">
      <c r="B314" s="398"/>
      <c r="C314" s="399"/>
      <c r="D314" s="243" t="s">
        <v>398</v>
      </c>
      <c r="E314" s="111">
        <v>44788</v>
      </c>
      <c r="G314" s="398"/>
      <c r="H314" s="399"/>
      <c r="I314" s="243" t="s">
        <v>398</v>
      </c>
      <c r="J314" s="111">
        <v>44788</v>
      </c>
      <c r="L314" s="398"/>
      <c r="M314" s="399"/>
      <c r="N314" s="243" t="s">
        <v>398</v>
      </c>
      <c r="O314" s="111">
        <v>44788</v>
      </c>
    </row>
    <row r="315" spans="2:15" ht="15.6" thickTop="1" thickBot="1" x14ac:dyDescent="0.35">
      <c r="B315" s="400"/>
      <c r="C315" s="401"/>
      <c r="D315" s="243" t="s">
        <v>396</v>
      </c>
      <c r="E315" s="111">
        <v>45822</v>
      </c>
      <c r="G315" s="400"/>
      <c r="H315" s="401"/>
      <c r="I315" s="243" t="s">
        <v>396</v>
      </c>
      <c r="J315" s="111">
        <v>45852</v>
      </c>
      <c r="L315" s="400"/>
      <c r="M315" s="401"/>
      <c r="N315" s="243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2">
        <v>66.34</v>
      </c>
      <c r="G337" s="88" t="s">
        <v>96</v>
      </c>
      <c r="H337" s="2"/>
      <c r="I337" s="182"/>
      <c r="J337" s="242">
        <v>1836.81</v>
      </c>
      <c r="L337" s="88" t="s">
        <v>96</v>
      </c>
      <c r="M337" s="2"/>
      <c r="N337" s="182"/>
      <c r="O337" s="242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7"/>
      <c r="J340" s="267"/>
      <c r="O340" s="267"/>
    </row>
    <row r="341" spans="2:15" ht="15.6" thickTop="1" thickBot="1" x14ac:dyDescent="0.35">
      <c r="B341" s="396" t="s">
        <v>92</v>
      </c>
      <c r="C341" s="397"/>
      <c r="D341" s="243" t="s">
        <v>397</v>
      </c>
      <c r="E341" s="111">
        <v>45884</v>
      </c>
      <c r="G341" s="396" t="s">
        <v>92</v>
      </c>
      <c r="H341" s="397"/>
      <c r="I341" s="243" t="s">
        <v>397</v>
      </c>
      <c r="J341" s="111">
        <v>45915</v>
      </c>
      <c r="L341" s="396" t="s">
        <v>92</v>
      </c>
      <c r="M341" s="397"/>
      <c r="N341" s="243" t="s">
        <v>397</v>
      </c>
      <c r="O341" s="111">
        <v>45945</v>
      </c>
    </row>
    <row r="342" spans="2:15" ht="15.6" thickTop="1" thickBot="1" x14ac:dyDescent="0.35">
      <c r="B342" s="398"/>
      <c r="C342" s="399"/>
      <c r="D342" s="243" t="s">
        <v>398</v>
      </c>
      <c r="E342" s="111">
        <v>44788</v>
      </c>
      <c r="G342" s="398"/>
      <c r="H342" s="399"/>
      <c r="I342" s="243" t="s">
        <v>398</v>
      </c>
      <c r="J342" s="111">
        <v>44788</v>
      </c>
      <c r="L342" s="398"/>
      <c r="M342" s="399"/>
      <c r="N342" s="243" t="s">
        <v>398</v>
      </c>
      <c r="O342" s="111">
        <v>44788</v>
      </c>
    </row>
    <row r="343" spans="2:15" ht="15.6" thickTop="1" thickBot="1" x14ac:dyDescent="0.35">
      <c r="B343" s="400"/>
      <c r="C343" s="401"/>
      <c r="D343" s="243" t="s">
        <v>396</v>
      </c>
      <c r="E343" s="111">
        <v>45914</v>
      </c>
      <c r="G343" s="400"/>
      <c r="H343" s="401"/>
      <c r="I343" s="243" t="s">
        <v>396</v>
      </c>
      <c r="J343" s="111">
        <v>45944</v>
      </c>
      <c r="L343" s="400"/>
      <c r="M343" s="401"/>
      <c r="N343" s="243" t="s">
        <v>396</v>
      </c>
      <c r="O343" s="111">
        <v>45975</v>
      </c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02">
        <v>27570.729999999985</v>
      </c>
      <c r="L352" s="88" t="s">
        <v>101</v>
      </c>
      <c r="M352" s="2"/>
      <c r="N352" s="2"/>
      <c r="O352" s="302">
        <v>29033.399999999983</v>
      </c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02">
        <v>2899.3999999999996</v>
      </c>
      <c r="L355" s="88" t="s">
        <v>102</v>
      </c>
      <c r="M355" s="2"/>
      <c r="N355" s="2"/>
      <c r="O355" s="302">
        <v>3077.5999999999995</v>
      </c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00"/>
      <c r="L358" s="89" t="s">
        <v>228</v>
      </c>
      <c r="M358" s="179"/>
      <c r="N358" s="90"/>
      <c r="O358" s="30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420</v>
      </c>
      <c r="H360" s="180"/>
      <c r="I360" s="181"/>
      <c r="J360" s="97">
        <v>860</v>
      </c>
      <c r="L360" s="88" t="s">
        <v>420</v>
      </c>
      <c r="M360" s="180"/>
      <c r="N360" s="181"/>
      <c r="O360" s="97">
        <v>877.92000000000007</v>
      </c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" thickBot="1" x14ac:dyDescent="0.35">
      <c r="B365" s="88" t="s">
        <v>96</v>
      </c>
      <c r="C365" s="2"/>
      <c r="D365" s="182"/>
      <c r="E365" s="242">
        <v>1041.96</v>
      </c>
      <c r="G365" s="88" t="s">
        <v>96</v>
      </c>
      <c r="H365" s="2"/>
      <c r="I365" s="182"/>
      <c r="J365" s="242">
        <v>1453.83</v>
      </c>
      <c r="L365" s="88" t="s">
        <v>96</v>
      </c>
      <c r="M365" s="2"/>
      <c r="N365" s="182"/>
      <c r="O365" s="242">
        <v>2283.7800000000002</v>
      </c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5.6" thickTop="1" thickBot="1" x14ac:dyDescent="0.35"/>
    <row r="369" spans="2:10" ht="15.6" thickTop="1" thickBot="1" x14ac:dyDescent="0.35">
      <c r="B369" s="396" t="s">
        <v>92</v>
      </c>
      <c r="C369" s="397"/>
      <c r="D369" s="243" t="s">
        <v>397</v>
      </c>
      <c r="E369" s="111">
        <v>45976</v>
      </c>
      <c r="G369" s="396" t="s">
        <v>92</v>
      </c>
      <c r="H369" s="397"/>
      <c r="I369" s="243" t="s">
        <v>397</v>
      </c>
      <c r="J369" s="111">
        <v>46006</v>
      </c>
    </row>
    <row r="370" spans="2:10" ht="15.6" thickTop="1" thickBot="1" x14ac:dyDescent="0.35">
      <c r="B370" s="398"/>
      <c r="C370" s="399"/>
      <c r="D370" s="243" t="s">
        <v>398</v>
      </c>
      <c r="E370" s="111">
        <v>44788</v>
      </c>
      <c r="G370" s="398"/>
      <c r="H370" s="399"/>
      <c r="I370" s="243" t="s">
        <v>398</v>
      </c>
      <c r="J370" s="111">
        <v>44788</v>
      </c>
    </row>
    <row r="371" spans="2:10" ht="15.6" thickTop="1" thickBot="1" x14ac:dyDescent="0.35">
      <c r="B371" s="400"/>
      <c r="C371" s="401"/>
      <c r="D371" s="243" t="s">
        <v>396</v>
      </c>
      <c r="E371" s="111">
        <v>46005</v>
      </c>
      <c r="G371" s="400"/>
      <c r="H371" s="401"/>
      <c r="I371" s="243" t="s">
        <v>396</v>
      </c>
      <c r="J371" s="111">
        <v>46036</v>
      </c>
    </row>
    <row r="372" spans="2:10" ht="15.6" thickTop="1" thickBot="1" x14ac:dyDescent="0.35">
      <c r="B372" s="88" t="s">
        <v>91</v>
      </c>
      <c r="C372" s="2"/>
      <c r="D372" s="2"/>
      <c r="E372" s="170">
        <v>6400</v>
      </c>
      <c r="G372" s="88" t="s">
        <v>91</v>
      </c>
      <c r="H372" s="2"/>
      <c r="I372" s="2"/>
      <c r="J372" s="170">
        <v>6560</v>
      </c>
    </row>
    <row r="373" spans="2:10" ht="15.6" thickTop="1" thickBot="1" x14ac:dyDescent="0.35">
      <c r="B373" s="89" t="s">
        <v>169</v>
      </c>
      <c r="C373" s="90"/>
      <c r="D373" s="90"/>
      <c r="E373" s="176"/>
      <c r="G373" s="89" t="s">
        <v>169</v>
      </c>
      <c r="H373" s="90"/>
      <c r="I373" s="90"/>
      <c r="J373" s="176"/>
    </row>
    <row r="374" spans="2:10" ht="15" thickTop="1" x14ac:dyDescent="0.3">
      <c r="B374" s="174" t="s">
        <v>225</v>
      </c>
      <c r="C374" s="2"/>
      <c r="D374" s="2"/>
      <c r="E374" s="169">
        <v>36380</v>
      </c>
      <c r="G374" s="174" t="s">
        <v>225</v>
      </c>
      <c r="H374" s="2"/>
      <c r="I374" s="2"/>
      <c r="J374" s="169">
        <v>40180</v>
      </c>
    </row>
    <row r="375" spans="2:10" x14ac:dyDescent="0.3">
      <c r="B375" s="175" t="s">
        <v>226</v>
      </c>
      <c r="C375" s="2"/>
      <c r="D375" s="2"/>
      <c r="E375" s="97">
        <v>460</v>
      </c>
      <c r="G375" s="175" t="s">
        <v>226</v>
      </c>
      <c r="H375" s="2"/>
      <c r="I375" s="2"/>
      <c r="J375" s="97">
        <v>460</v>
      </c>
    </row>
    <row r="376" spans="2:10" x14ac:dyDescent="0.3">
      <c r="B376" s="88" t="s">
        <v>103</v>
      </c>
      <c r="C376" s="2"/>
      <c r="D376" s="2"/>
      <c r="E376" s="98">
        <v>1200</v>
      </c>
      <c r="G376" s="88" t="s">
        <v>103</v>
      </c>
      <c r="H376" s="2"/>
      <c r="I376" s="2"/>
      <c r="J376" s="98">
        <v>3800</v>
      </c>
    </row>
    <row r="377" spans="2:10" x14ac:dyDescent="0.3">
      <c r="B377" s="175" t="s">
        <v>227</v>
      </c>
      <c r="C377" s="2"/>
      <c r="D377" s="2"/>
      <c r="E377" s="177">
        <v>4379.6000000000004</v>
      </c>
      <c r="G377" s="175" t="s">
        <v>227</v>
      </c>
      <c r="H377" s="2"/>
      <c r="I377" s="2"/>
      <c r="J377" s="177">
        <v>5301.6</v>
      </c>
    </row>
    <row r="378" spans="2:10" ht="15" thickBot="1" x14ac:dyDescent="0.35">
      <c r="B378" s="88" t="s">
        <v>105</v>
      </c>
      <c r="C378" s="2"/>
      <c r="D378" s="2"/>
      <c r="E378" s="98">
        <v>224</v>
      </c>
      <c r="G378" s="88" t="s">
        <v>105</v>
      </c>
      <c r="H378" s="2"/>
      <c r="I378" s="2"/>
      <c r="J378" s="98">
        <v>922</v>
      </c>
    </row>
    <row r="379" spans="2:10" ht="15.6" thickTop="1" thickBot="1" x14ac:dyDescent="0.35">
      <c r="B379" s="178" t="s">
        <v>39</v>
      </c>
      <c r="C379" s="90"/>
      <c r="D379" s="90"/>
      <c r="E379" s="176"/>
      <c r="G379" s="178" t="s">
        <v>39</v>
      </c>
      <c r="H379" s="90"/>
      <c r="I379" s="90"/>
      <c r="J379" s="176"/>
    </row>
    <row r="380" spans="2:10" ht="15" thickTop="1" x14ac:dyDescent="0.3">
      <c r="B380" s="88" t="s">
        <v>101</v>
      </c>
      <c r="C380" s="2"/>
      <c r="D380" s="2"/>
      <c r="E380" s="302">
        <v>30810.069999999982</v>
      </c>
      <c r="G380" s="88" t="s">
        <v>101</v>
      </c>
      <c r="H380" s="2"/>
      <c r="I380" s="2"/>
      <c r="J380" s="302">
        <v>31970.069999999982</v>
      </c>
    </row>
    <row r="381" spans="2:10" x14ac:dyDescent="0.3">
      <c r="B381" s="88" t="s">
        <v>104</v>
      </c>
      <c r="C381" s="2"/>
      <c r="D381" s="2"/>
      <c r="E381" s="98">
        <v>1776.67</v>
      </c>
      <c r="G381" s="88" t="s">
        <v>104</v>
      </c>
      <c r="H381" s="2"/>
      <c r="I381" s="2"/>
      <c r="J381" s="98">
        <v>1170</v>
      </c>
    </row>
    <row r="382" spans="2:10" ht="15" thickBot="1" x14ac:dyDescent="0.35">
      <c r="B382" s="102" t="s">
        <v>95</v>
      </c>
      <c r="C382" s="101"/>
      <c r="D382" s="92"/>
      <c r="E382" s="100">
        <v>5569.9300000000185</v>
      </c>
      <c r="G382" s="102" t="s">
        <v>95</v>
      </c>
      <c r="H382" s="101"/>
      <c r="I382" s="92"/>
      <c r="J382" s="100">
        <v>8209.9300000000185</v>
      </c>
    </row>
    <row r="383" spans="2:10" ht="15" thickTop="1" x14ac:dyDescent="0.3">
      <c r="B383" s="88" t="s">
        <v>102</v>
      </c>
      <c r="C383" s="2"/>
      <c r="D383" s="2"/>
      <c r="E383" s="302">
        <v>3288.5999999999995</v>
      </c>
      <c r="G383" s="88" t="s">
        <v>102</v>
      </c>
      <c r="H383" s="2"/>
      <c r="I383" s="2"/>
      <c r="J383" s="302">
        <v>3474.5999999999995</v>
      </c>
    </row>
    <row r="384" spans="2:10" x14ac:dyDescent="0.3">
      <c r="B384" s="88" t="s">
        <v>106</v>
      </c>
      <c r="C384" s="2"/>
      <c r="D384" s="2"/>
      <c r="E384" s="98">
        <v>211</v>
      </c>
      <c r="G384" s="88" t="s">
        <v>106</v>
      </c>
      <c r="H384" s="2"/>
      <c r="I384" s="2"/>
      <c r="J384" s="98">
        <v>170</v>
      </c>
    </row>
    <row r="385" spans="2:10" ht="15" thickBot="1" x14ac:dyDescent="0.35">
      <c r="B385" s="102" t="s">
        <v>98</v>
      </c>
      <c r="C385" s="92"/>
      <c r="D385" s="92"/>
      <c r="E385" s="100">
        <v>1091.0000000000009</v>
      </c>
      <c r="G385" s="102" t="s">
        <v>98</v>
      </c>
      <c r="H385" s="92"/>
      <c r="I385" s="92"/>
      <c r="J385" s="100">
        <v>1827.0000000000009</v>
      </c>
    </row>
    <row r="386" spans="2:10" ht="15.6" thickTop="1" thickBot="1" x14ac:dyDescent="0.35">
      <c r="B386" s="89" t="s">
        <v>228</v>
      </c>
      <c r="C386" s="179"/>
      <c r="D386" s="90"/>
      <c r="E386" s="300"/>
      <c r="G386" s="89" t="s">
        <v>228</v>
      </c>
      <c r="H386" s="179"/>
      <c r="I386" s="90"/>
      <c r="J386" s="300"/>
    </row>
    <row r="387" spans="2:10" ht="15" thickTop="1" x14ac:dyDescent="0.3">
      <c r="B387" s="88" t="s">
        <v>295</v>
      </c>
      <c r="C387" s="171"/>
      <c r="D387" s="2"/>
      <c r="E387" s="99">
        <v>200.69999999999996</v>
      </c>
      <c r="G387" s="88" t="s">
        <v>295</v>
      </c>
      <c r="H387" s="171"/>
      <c r="I387" s="2"/>
      <c r="J387" s="99">
        <v>210.69999999999996</v>
      </c>
    </row>
    <row r="388" spans="2:10" x14ac:dyDescent="0.3">
      <c r="B388" s="88" t="s">
        <v>420</v>
      </c>
      <c r="C388" s="180"/>
      <c r="D388" s="181"/>
      <c r="E388" s="97">
        <v>1728.31</v>
      </c>
      <c r="G388" s="88" t="s">
        <v>420</v>
      </c>
      <c r="H388" s="180"/>
      <c r="I388" s="181"/>
      <c r="J388" s="97">
        <v>1728.31</v>
      </c>
    </row>
    <row r="389" spans="2:10" x14ac:dyDescent="0.3">
      <c r="B389" s="88" t="s">
        <v>248</v>
      </c>
      <c r="C389" s="180"/>
      <c r="D389" s="181"/>
      <c r="E389" s="97">
        <v>210</v>
      </c>
      <c r="G389" s="88" t="s">
        <v>248</v>
      </c>
      <c r="H389" s="180"/>
      <c r="I389" s="181"/>
      <c r="J389" s="97">
        <v>226</v>
      </c>
    </row>
    <row r="390" spans="2:10" x14ac:dyDescent="0.3">
      <c r="B390" s="88" t="s">
        <v>93</v>
      </c>
      <c r="C390" s="2"/>
      <c r="D390" s="2"/>
      <c r="E390" s="96">
        <v>6400</v>
      </c>
      <c r="G390" s="88" t="s">
        <v>93</v>
      </c>
      <c r="H390" s="2"/>
      <c r="I390" s="2"/>
      <c r="J390" s="96">
        <v>6560</v>
      </c>
    </row>
    <row r="391" spans="2:10" x14ac:dyDescent="0.3">
      <c r="B391" s="88" t="s">
        <v>100</v>
      </c>
      <c r="C391" s="2"/>
      <c r="D391" s="2"/>
      <c r="E391" s="95">
        <v>400</v>
      </c>
      <c r="G391" s="88" t="s">
        <v>100</v>
      </c>
      <c r="H391" s="2"/>
      <c r="I391" s="2"/>
      <c r="J391" s="95">
        <v>410</v>
      </c>
    </row>
    <row r="392" spans="2:10" x14ac:dyDescent="0.3">
      <c r="B392" s="88" t="s">
        <v>358</v>
      </c>
      <c r="C392" s="2"/>
      <c r="D392" s="2"/>
      <c r="E392" s="96">
        <v>2641.9900000000002</v>
      </c>
      <c r="G392" s="88" t="s">
        <v>358</v>
      </c>
      <c r="H392" s="2"/>
      <c r="I392" s="2"/>
      <c r="J392" s="96">
        <v>3557.9900000000002</v>
      </c>
    </row>
    <row r="393" spans="2:10" ht="15" thickBot="1" x14ac:dyDescent="0.35">
      <c r="B393" s="88" t="s">
        <v>96</v>
      </c>
      <c r="C393" s="2"/>
      <c r="D393" s="182"/>
      <c r="E393" s="242">
        <v>2381.06</v>
      </c>
      <c r="G393" s="88" t="s">
        <v>96</v>
      </c>
      <c r="H393" s="2"/>
      <c r="I393" s="182"/>
      <c r="J393" s="242">
        <v>81.06</v>
      </c>
    </row>
    <row r="394" spans="2:10" ht="15.6" thickTop="1" thickBot="1" x14ac:dyDescent="0.35">
      <c r="B394" s="93" t="s">
        <v>94</v>
      </c>
      <c r="C394" s="94"/>
      <c r="D394" s="184"/>
      <c r="E394" s="185">
        <v>9041.99</v>
      </c>
      <c r="G394" s="93" t="s">
        <v>94</v>
      </c>
      <c r="H394" s="94"/>
      <c r="I394" s="184"/>
      <c r="J394" s="185">
        <v>10117.99</v>
      </c>
    </row>
    <row r="395" spans="2:10" ht="15.6" thickTop="1" thickBot="1" x14ac:dyDescent="0.35">
      <c r="B395" s="93" t="s">
        <v>99</v>
      </c>
      <c r="C395" s="94"/>
      <c r="D395" s="184"/>
      <c r="E395" s="196">
        <v>9041.9900000000198</v>
      </c>
      <c r="G395" s="93" t="s">
        <v>99</v>
      </c>
      <c r="H395" s="94"/>
      <c r="I395" s="184"/>
      <c r="J395" s="196">
        <v>10117.990000000018</v>
      </c>
    </row>
    <row r="396" spans="2:10" ht="15" thickTop="1" x14ac:dyDescent="0.3"/>
  </sheetData>
  <mergeCells count="42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2" t="s">
        <v>296</v>
      </c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</row>
    <row r="3" spans="2:17" x14ac:dyDescent="0.3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24"/>
    </row>
    <row r="4" spans="2:17" x14ac:dyDescent="0.3">
      <c r="B4" s="402"/>
      <c r="C4" s="402"/>
      <c r="D4" s="402"/>
      <c r="E4" s="402"/>
      <c r="F4" s="402"/>
      <c r="G4" s="402"/>
      <c r="H4" s="402"/>
      <c r="I4" s="402"/>
      <c r="J4" s="402"/>
      <c r="K4" s="402"/>
      <c r="L4" s="402"/>
      <c r="M4" s="402"/>
      <c r="N4" s="402"/>
      <c r="O4" s="402"/>
      <c r="Q4" s="24"/>
    </row>
    <row r="5" spans="2:17" ht="15" thickBot="1" x14ac:dyDescent="0.35">
      <c r="Q5" s="24"/>
    </row>
    <row r="6" spans="2:17" ht="15.6" thickTop="1" thickBot="1" x14ac:dyDescent="0.35">
      <c r="B6" s="396" t="s">
        <v>92</v>
      </c>
      <c r="C6" s="403"/>
      <c r="D6" s="397"/>
      <c r="E6" s="111">
        <v>44788</v>
      </c>
      <c r="G6" s="396" t="s">
        <v>92</v>
      </c>
      <c r="H6" s="403"/>
      <c r="I6" s="397"/>
      <c r="J6" s="111">
        <v>44788</v>
      </c>
      <c r="L6" s="396" t="s">
        <v>92</v>
      </c>
      <c r="M6" s="403"/>
      <c r="N6" s="397"/>
      <c r="O6" s="111">
        <v>44788</v>
      </c>
      <c r="Q6" s="24"/>
    </row>
    <row r="7" spans="2:17" ht="15.6" thickTop="1" thickBot="1" x14ac:dyDescent="0.35">
      <c r="B7" s="400"/>
      <c r="C7" s="404"/>
      <c r="D7" s="401"/>
      <c r="E7" s="111">
        <v>44788</v>
      </c>
      <c r="G7" s="400"/>
      <c r="H7" s="404"/>
      <c r="I7" s="401"/>
      <c r="J7" s="111">
        <v>44819</v>
      </c>
      <c r="L7" s="400"/>
      <c r="M7" s="404"/>
      <c r="N7" s="401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6" t="s">
        <v>92</v>
      </c>
      <c r="C33" s="403"/>
      <c r="D33" s="397"/>
      <c r="E33" s="111">
        <v>44788</v>
      </c>
      <c r="G33" s="396" t="s">
        <v>92</v>
      </c>
      <c r="H33" s="403"/>
      <c r="I33" s="397"/>
      <c r="J33" s="111">
        <v>44788</v>
      </c>
      <c r="L33" s="396" t="s">
        <v>92</v>
      </c>
      <c r="M33" s="403"/>
      <c r="N33" s="397"/>
      <c r="O33" s="111">
        <v>44788</v>
      </c>
    </row>
    <row r="34" spans="2:15" ht="15.6" thickTop="1" thickBot="1" x14ac:dyDescent="0.35">
      <c r="B34" s="400"/>
      <c r="C34" s="404"/>
      <c r="D34" s="401"/>
      <c r="E34" s="111">
        <v>44880</v>
      </c>
      <c r="G34" s="400"/>
      <c r="H34" s="404"/>
      <c r="I34" s="401"/>
      <c r="J34" s="111">
        <v>44910</v>
      </c>
      <c r="L34" s="400"/>
      <c r="M34" s="404"/>
      <c r="N34" s="401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6" t="s">
        <v>92</v>
      </c>
      <c r="C60" s="403"/>
      <c r="D60" s="397"/>
      <c r="E60" s="111">
        <v>44788</v>
      </c>
      <c r="G60" s="396" t="s">
        <v>92</v>
      </c>
      <c r="H60" s="403"/>
      <c r="I60" s="397"/>
      <c r="J60" s="111">
        <v>44788</v>
      </c>
      <c r="L60" s="396" t="s">
        <v>92</v>
      </c>
      <c r="M60" s="403"/>
      <c r="N60" s="397"/>
      <c r="O60" s="111">
        <v>44788</v>
      </c>
    </row>
    <row r="61" spans="2:15" ht="15.6" thickTop="1" thickBot="1" x14ac:dyDescent="0.35">
      <c r="B61" s="400"/>
      <c r="C61" s="404"/>
      <c r="D61" s="401"/>
      <c r="E61" s="111">
        <v>44972</v>
      </c>
      <c r="G61" s="400"/>
      <c r="H61" s="404"/>
      <c r="I61" s="401"/>
      <c r="J61" s="111">
        <v>45000</v>
      </c>
      <c r="L61" s="400"/>
      <c r="M61" s="404"/>
      <c r="N61" s="401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6" t="s">
        <v>92</v>
      </c>
      <c r="C87" s="403"/>
      <c r="D87" s="397"/>
      <c r="E87" s="111">
        <v>44788</v>
      </c>
      <c r="G87" s="396" t="s">
        <v>92</v>
      </c>
      <c r="H87" s="403"/>
      <c r="I87" s="397"/>
      <c r="J87" s="111">
        <v>44788</v>
      </c>
      <c r="L87" s="396" t="s">
        <v>92</v>
      </c>
      <c r="M87" s="403"/>
      <c r="N87" s="397"/>
      <c r="O87" s="111">
        <v>44788</v>
      </c>
    </row>
    <row r="88" spans="2:15" ht="15.6" thickTop="1" thickBot="1" x14ac:dyDescent="0.35">
      <c r="B88" s="400"/>
      <c r="C88" s="404"/>
      <c r="D88" s="401"/>
      <c r="E88" s="111">
        <v>45061</v>
      </c>
      <c r="G88" s="400"/>
      <c r="H88" s="404"/>
      <c r="I88" s="401"/>
      <c r="J88" s="111">
        <v>45092</v>
      </c>
      <c r="L88" s="400"/>
      <c r="M88" s="404"/>
      <c r="N88" s="401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6" t="s">
        <v>92</v>
      </c>
      <c r="C114" s="403"/>
      <c r="D114" s="397"/>
      <c r="E114" s="111">
        <v>44788</v>
      </c>
      <c r="G114" s="396" t="s">
        <v>92</v>
      </c>
      <c r="H114" s="403"/>
      <c r="I114" s="397"/>
      <c r="J114" s="111">
        <v>44788</v>
      </c>
      <c r="L114" s="396" t="s">
        <v>92</v>
      </c>
      <c r="M114" s="403"/>
      <c r="N114" s="397"/>
      <c r="O114" s="111">
        <v>44788</v>
      </c>
    </row>
    <row r="115" spans="2:15" ht="15.6" thickTop="1" thickBot="1" x14ac:dyDescent="0.35">
      <c r="B115" s="400"/>
      <c r="C115" s="404"/>
      <c r="D115" s="401"/>
      <c r="E115" s="111">
        <v>45153</v>
      </c>
      <c r="G115" s="400"/>
      <c r="H115" s="404"/>
      <c r="I115" s="401"/>
      <c r="J115" s="111">
        <v>45184</v>
      </c>
      <c r="L115" s="400"/>
      <c r="M115" s="404"/>
      <c r="N115" s="401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6" t="s">
        <v>92</v>
      </c>
      <c r="C141" s="403"/>
      <c r="D141" s="397"/>
      <c r="E141" s="111">
        <v>44788</v>
      </c>
      <c r="G141" s="396" t="s">
        <v>92</v>
      </c>
      <c r="H141" s="403"/>
      <c r="I141" s="397"/>
      <c r="J141" s="111">
        <v>44788</v>
      </c>
      <c r="L141" s="396" t="s">
        <v>92</v>
      </c>
      <c r="M141" s="403"/>
      <c r="N141" s="397"/>
      <c r="O141" s="111">
        <v>44788</v>
      </c>
    </row>
    <row r="142" spans="2:15" ht="15.6" thickTop="1" thickBot="1" x14ac:dyDescent="0.35">
      <c r="B142" s="400"/>
      <c r="C142" s="404"/>
      <c r="D142" s="401"/>
      <c r="E142" s="111">
        <v>45245</v>
      </c>
      <c r="G142" s="400"/>
      <c r="H142" s="404"/>
      <c r="I142" s="401"/>
      <c r="J142" s="111">
        <v>45275</v>
      </c>
      <c r="L142" s="400"/>
      <c r="M142" s="404"/>
      <c r="N142" s="401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6" t="s">
        <v>92</v>
      </c>
      <c r="C168" s="403"/>
      <c r="D168" s="397"/>
      <c r="E168" s="111">
        <v>44788</v>
      </c>
      <c r="G168" s="396" t="s">
        <v>92</v>
      </c>
      <c r="H168" s="403"/>
      <c r="I168" s="397"/>
      <c r="J168" s="111">
        <v>44788</v>
      </c>
      <c r="L168" s="396" t="s">
        <v>92</v>
      </c>
      <c r="M168" s="403"/>
      <c r="N168" s="397"/>
      <c r="O168" s="111">
        <v>44788</v>
      </c>
    </row>
    <row r="169" spans="2:15" ht="15.6" thickTop="1" thickBot="1" x14ac:dyDescent="0.35">
      <c r="B169" s="400"/>
      <c r="C169" s="404"/>
      <c r="D169" s="401"/>
      <c r="E169" s="111">
        <v>45337</v>
      </c>
      <c r="G169" s="400"/>
      <c r="H169" s="404"/>
      <c r="I169" s="401"/>
      <c r="J169" s="111">
        <v>45366</v>
      </c>
      <c r="L169" s="400"/>
      <c r="M169" s="404"/>
      <c r="N169" s="401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6" t="s">
        <v>92</v>
      </c>
      <c r="C195" s="403"/>
      <c r="D195" s="397"/>
      <c r="E195" s="111">
        <v>44788</v>
      </c>
      <c r="G195" s="396" t="s">
        <v>92</v>
      </c>
      <c r="H195" s="403"/>
      <c r="I195" s="397"/>
      <c r="J195" s="111">
        <v>44788</v>
      </c>
      <c r="L195" s="396" t="s">
        <v>92</v>
      </c>
      <c r="M195" s="403"/>
      <c r="N195" s="397"/>
      <c r="O195" s="111">
        <v>44788</v>
      </c>
    </row>
    <row r="196" spans="2:15" ht="15.6" thickTop="1" thickBot="1" x14ac:dyDescent="0.35">
      <c r="B196" s="400"/>
      <c r="C196" s="404"/>
      <c r="D196" s="401"/>
      <c r="E196" s="111">
        <v>45427</v>
      </c>
      <c r="G196" s="400"/>
      <c r="H196" s="404"/>
      <c r="I196" s="401"/>
      <c r="J196" s="111">
        <v>45458</v>
      </c>
      <c r="L196" s="400"/>
      <c r="M196" s="404"/>
      <c r="N196" s="401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6" t="s">
        <v>92</v>
      </c>
      <c r="C222" s="403"/>
      <c r="D222" s="397"/>
      <c r="E222" s="111">
        <v>44788</v>
      </c>
      <c r="G222" s="396" t="s">
        <v>92</v>
      </c>
      <c r="H222" s="403"/>
      <c r="I222" s="397"/>
      <c r="J222" s="111">
        <v>44788</v>
      </c>
      <c r="L222" s="396" t="s">
        <v>92</v>
      </c>
      <c r="M222" s="403"/>
      <c r="N222" s="397"/>
      <c r="O222" s="111">
        <v>44788</v>
      </c>
    </row>
    <row r="223" spans="2:15" ht="15.6" thickTop="1" thickBot="1" x14ac:dyDescent="0.35">
      <c r="B223" s="400"/>
      <c r="C223" s="404"/>
      <c r="D223" s="401"/>
      <c r="E223" s="111">
        <v>45519</v>
      </c>
      <c r="G223" s="400"/>
      <c r="H223" s="404"/>
      <c r="I223" s="401"/>
      <c r="J223" s="111">
        <v>45550</v>
      </c>
      <c r="L223" s="400"/>
      <c r="M223" s="404"/>
      <c r="N223" s="401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6" t="s">
        <v>92</v>
      </c>
      <c r="C249" s="403"/>
      <c r="D249" s="397"/>
      <c r="E249" s="111">
        <v>44788</v>
      </c>
      <c r="G249" s="396" t="s">
        <v>92</v>
      </c>
      <c r="H249" s="403"/>
      <c r="I249" s="397"/>
      <c r="J249" s="111">
        <v>44788</v>
      </c>
      <c r="L249" s="396" t="s">
        <v>92</v>
      </c>
      <c r="M249" s="403"/>
      <c r="N249" s="397"/>
      <c r="O249" s="111">
        <v>44788</v>
      </c>
    </row>
    <row r="250" spans="2:15" ht="15.6" thickTop="1" thickBot="1" x14ac:dyDescent="0.35">
      <c r="B250" s="400"/>
      <c r="C250" s="404"/>
      <c r="D250" s="401"/>
      <c r="E250" s="111">
        <v>45611</v>
      </c>
      <c r="G250" s="400"/>
      <c r="H250" s="404"/>
      <c r="I250" s="401"/>
      <c r="J250" s="111">
        <v>45656</v>
      </c>
      <c r="L250" s="400"/>
      <c r="M250" s="404"/>
      <c r="N250" s="401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6" t="s">
        <v>92</v>
      </c>
      <c r="C276" s="403"/>
      <c r="D276" s="397"/>
      <c r="E276" s="111">
        <v>44788</v>
      </c>
      <c r="G276" s="396" t="s">
        <v>92</v>
      </c>
      <c r="H276" s="403"/>
      <c r="I276" s="397"/>
      <c r="J276" s="111">
        <v>44788</v>
      </c>
      <c r="L276" s="396" t="s">
        <v>92</v>
      </c>
      <c r="M276" s="403"/>
      <c r="N276" s="397"/>
      <c r="O276" s="111">
        <v>44788</v>
      </c>
    </row>
    <row r="277" spans="2:15" ht="15.6" thickTop="1" thickBot="1" x14ac:dyDescent="0.35">
      <c r="B277" s="400"/>
      <c r="C277" s="404"/>
      <c r="D277" s="401"/>
      <c r="E277" s="111">
        <v>45703</v>
      </c>
      <c r="G277" s="400"/>
      <c r="H277" s="404"/>
      <c r="I277" s="401"/>
      <c r="J277" s="111">
        <v>45732</v>
      </c>
      <c r="L277" s="400"/>
      <c r="M277" s="404"/>
      <c r="N277" s="401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6" t="s">
        <v>92</v>
      </c>
      <c r="C303" s="403"/>
      <c r="D303" s="397"/>
      <c r="E303" s="111">
        <v>44788</v>
      </c>
      <c r="G303" s="396" t="s">
        <v>92</v>
      </c>
      <c r="H303" s="403"/>
      <c r="I303" s="397"/>
      <c r="J303" s="111">
        <v>44788</v>
      </c>
    </row>
    <row r="304" spans="2:15" ht="15.6" thickTop="1" thickBot="1" x14ac:dyDescent="0.35">
      <c r="B304" s="400"/>
      <c r="C304" s="404"/>
      <c r="D304" s="401"/>
      <c r="E304" s="111">
        <v>45791</v>
      </c>
      <c r="G304" s="400"/>
      <c r="H304" s="404"/>
      <c r="I304" s="401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N8" sqref="N8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1" customWidth="1"/>
    <col min="6" max="6" width="8.33203125" bestFit="1" customWidth="1"/>
    <col min="7" max="7" width="9" style="221" bestFit="1" customWidth="1"/>
    <col min="8" max="8" width="8" style="221" bestFit="1" customWidth="1"/>
    <col min="9" max="9" width="8.33203125" style="221" bestFit="1" customWidth="1"/>
    <col min="10" max="10" width="9.88671875" style="221" bestFit="1" customWidth="1"/>
    <col min="11" max="11" width="10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280</v>
      </c>
      <c r="J3" s="132" t="s">
        <v>178</v>
      </c>
      <c r="K3" s="151">
        <f>G3+I3</f>
        <v>2280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8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8">
        <v>2480</v>
      </c>
      <c r="N8" s="110">
        <f>SUMIFS(PAGOS!$E$3:$E$1048576,PAGOS!$A$3:$A$1048576,"&lt;&gt;INGRESO*",PAGOS!$A$3:$A$1048576,"&lt;&gt;EGRESO*",PAGOS!$D$3:$D$1048576,+MID('17'!B8,6,3)*1)</f>
        <v>1166.6899999999998</v>
      </c>
      <c r="O8" s="110">
        <f t="shared" ref="O8" si="2">E8-N8</f>
        <v>833.31000000000017</v>
      </c>
      <c r="P8" s="110">
        <f>SUMIFS(PAGOS!$H$3:$H$1048576,PAGOS!$A$3:$A$1048576,"&lt;&gt;INGRESO*",PAGOS!$A$3:$A$1048576,"&lt;&gt;EGRESO*",PAGOS!$D$3:$D$1048576,+MID('17'!B8,6,3)*1)</f>
        <v>280</v>
      </c>
      <c r="Q8" s="110">
        <f t="shared" ref="Q8" si="3">K8-P8</f>
        <v>200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K12" sqref="K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1" bestFit="1" customWidth="1"/>
    <col min="7" max="7" width="8" style="222" bestFit="1" customWidth="1"/>
    <col min="8" max="9" width="8.33203125" style="221" bestFit="1" customWidth="1"/>
    <col min="10" max="10" width="8.6640625" style="221" bestFit="1" customWidth="1"/>
    <col min="11" max="11" width="10.3320312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1300</v>
      </c>
      <c r="H3" s="132" t="s">
        <v>177</v>
      </c>
      <c r="I3" s="150">
        <f>SUM($P$7:$P$1048576)</f>
        <v>28</v>
      </c>
      <c r="J3" s="132" t="s">
        <v>178</v>
      </c>
      <c r="K3" s="151">
        <f>G3+I3</f>
        <v>1328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7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440</v>
      </c>
      <c r="C8" s="45" t="s">
        <v>340</v>
      </c>
      <c r="D8" s="41">
        <v>45884</v>
      </c>
      <c r="E8" s="11">
        <v>200</v>
      </c>
      <c r="F8" s="11">
        <v>4</v>
      </c>
      <c r="G8" s="247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519</v>
      </c>
      <c r="C9" s="45" t="s">
        <v>340</v>
      </c>
      <c r="D9" s="41">
        <v>45945</v>
      </c>
      <c r="E9" s="11">
        <v>400</v>
      </c>
      <c r="F9" s="11">
        <v>4</v>
      </c>
      <c r="G9" s="247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400</v>
      </c>
      <c r="O9" s="110">
        <f t="shared" ref="O9" si="4">E9-N9</f>
        <v>0</v>
      </c>
      <c r="P9" s="110">
        <f>SUMIFS(PAGOS!$H$3:$H$1048576,PAGOS!$A$3:$A$1048576,"&lt;&gt;INGRESO*",PAGOS!$A$3:$A$1048576,"&lt;&gt;EGRESO*",PAGOS!$D$3:$D$1048576,+MID('18'!B9,6,3)*1)</f>
        <v>16</v>
      </c>
      <c r="Q9" s="110">
        <f t="shared" ref="Q9" si="5">K9-P9</f>
        <v>16</v>
      </c>
    </row>
    <row r="10" spans="1:17" x14ac:dyDescent="0.3">
      <c r="A10" s="45">
        <v>4</v>
      </c>
      <c r="B10" s="45" t="s">
        <v>555</v>
      </c>
      <c r="C10" s="45" t="s">
        <v>340</v>
      </c>
      <c r="D10" s="41">
        <v>46008</v>
      </c>
      <c r="E10" s="11">
        <v>700</v>
      </c>
      <c r="F10" s="11">
        <v>7</v>
      </c>
      <c r="G10" s="247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110">
        <f>SUMIFS(PAGOS!$E$3:$E$1048576,PAGOS!$A$3:$A$1048576,"&lt;&gt;INGRESO*",PAGOS!$A$3:$A$1048576,"&lt;&gt;EGRESO*",PAGOS!$D$3:$D$1048576,+MID('18'!B10,6,3)*1)</f>
        <v>0</v>
      </c>
      <c r="O10" s="110">
        <f t="shared" ref="O10" si="6">E10-N10</f>
        <v>700</v>
      </c>
      <c r="P10" s="110">
        <f>SUMIFS(PAGOS!$H$3:$H$1048576,PAGOS!$A$3:$A$1048576,"&lt;&gt;INGRESO*",PAGOS!$A$3:$A$1048576,"&lt;&gt;EGRESO*",PAGOS!$D$3:$D$1048576,+MID('18'!B10,6,3)*1)</f>
        <v>0</v>
      </c>
      <c r="Q10" s="110">
        <f t="shared" ref="Q10" si="7">K10-P10</f>
        <v>98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221" bestFit="1" customWidth="1"/>
    <col min="6" max="6" width="8.33203125" bestFit="1" customWidth="1"/>
    <col min="7" max="7" width="9" style="221" bestFit="1" customWidth="1"/>
    <col min="8" max="8" width="8.109375" style="221" bestFit="1" customWidth="1"/>
    <col min="9" max="9" width="8.33203125" style="221" bestFit="1" customWidth="1"/>
    <col min="10" max="10" width="9.88671875" style="221" bestFit="1" customWidth="1"/>
    <col min="11" max="11" width="10.10937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45">
        <v>2</v>
      </c>
      <c r="B8" s="45" t="s">
        <v>534</v>
      </c>
      <c r="C8" s="45" t="s">
        <v>341</v>
      </c>
      <c r="D8" s="41">
        <v>45976</v>
      </c>
      <c r="E8" s="11">
        <v>1000</v>
      </c>
      <c r="F8" s="45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110">
        <f>SUMIFS(PAGOS!$E$3:$E$1048576,PAGOS!$A$3:$A$1048576,"&lt;&gt;INGRESO*",PAGOS!$A$3:$A$1048576,"&lt;&gt;EGRESO*",PAGOS!$D$3:$D$1048576,B8)</f>
        <v>0</v>
      </c>
      <c r="O8" s="110">
        <f>E8-N8</f>
        <v>1000</v>
      </c>
      <c r="P8" s="110">
        <f>SUMIFS(PAGOS!$H$3:$H$1048576,PAGOS!$A$3:$A$1048576,"&lt;&gt;INGRESO*",PAGOS!$A$3:$A$1048576,"&lt;&gt;EGRESO*",PAGOS!$D$3:$D$1048576,B8)</f>
        <v>0</v>
      </c>
      <c r="Q8" s="110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0" t="e" cm="1" vm="1">
        <f t="array" ref="A7">"000"&amp;_xlfn.SEQUENCE(COUNTA(C7:C1048576))</f>
        <v>#VALUE!</v>
      </c>
      <c r="B7" s="225"/>
      <c r="C7" s="220"/>
      <c r="D7" s="224"/>
      <c r="E7" s="223"/>
      <c r="F7" s="220"/>
      <c r="G7" s="223"/>
      <c r="H7" s="223"/>
      <c r="I7" s="226"/>
      <c r="J7" s="223"/>
      <c r="K7" s="223"/>
      <c r="L7" s="229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19"/>
      <c r="B8" s="219"/>
      <c r="C8" s="219"/>
      <c r="D8" s="227"/>
      <c r="E8" s="228"/>
      <c r="F8" s="219"/>
      <c r="G8" s="219"/>
      <c r="H8" s="219"/>
      <c r="I8" s="219"/>
      <c r="J8" s="219"/>
      <c r="K8" s="219"/>
      <c r="L8" s="228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8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2.1416666666666667E-2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2.1470208333333334</v>
      </c>
      <c r="F4" s="137"/>
    </row>
    <row r="5" spans="2:6" x14ac:dyDescent="0.3">
      <c r="B5" s="132" t="s">
        <v>170</v>
      </c>
      <c r="C5" s="295">
        <v>107</v>
      </c>
      <c r="D5" s="132" t="s">
        <v>147</v>
      </c>
      <c r="E5" s="138">
        <f>C6/C7</f>
        <v>11.138888888888889</v>
      </c>
      <c r="F5" s="139"/>
    </row>
    <row r="6" spans="2:6" x14ac:dyDescent="0.3">
      <c r="B6" s="132" t="s">
        <v>146</v>
      </c>
      <c r="C6" s="145">
        <v>100.25</v>
      </c>
      <c r="D6" s="132" t="s">
        <v>149</v>
      </c>
      <c r="E6" s="141">
        <f>E4+E5</f>
        <v>13.285909722222222</v>
      </c>
      <c r="F6" s="142"/>
    </row>
    <row r="7" spans="2:6" x14ac:dyDescent="0.3">
      <c r="B7" s="132" t="s">
        <v>148</v>
      </c>
      <c r="C7" s="140">
        <v>9</v>
      </c>
      <c r="D7" s="132" t="s">
        <v>150</v>
      </c>
      <c r="E7" s="146">
        <f>(E6)*C7</f>
        <v>119.57318749999999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564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7" spans="3:5" x14ac:dyDescent="0.3">
      <c r="C27" t="s">
        <v>171</v>
      </c>
      <c r="E27" t="s">
        <v>171</v>
      </c>
    </row>
    <row r="28" spans="3:5" x14ac:dyDescent="0.3">
      <c r="C28" t="s">
        <v>172</v>
      </c>
      <c r="E28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144">
        <v>105</v>
      </c>
      <c r="D5" s="132" t="s">
        <v>558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149</v>
      </c>
      <c r="E6" s="138">
        <f>C6*((E3*(1+E3)^C7)/((1+E3)^C7-1))</f>
        <v>52.013200888772772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562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295">
        <v>106</v>
      </c>
      <c r="D5" s="132" t="s">
        <v>558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559</v>
      </c>
      <c r="E6" s="138">
        <f>+C6/C7</f>
        <v>50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563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1</v>
      </c>
      <c r="I5" s="30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8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479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49" t="s">
        <v>46</v>
      </c>
      <c r="B6" s="349" t="s">
        <v>179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0" t="s">
        <v>58</v>
      </c>
      <c r="J6" s="349" t="s">
        <v>59</v>
      </c>
      <c r="K6" s="349" t="s">
        <v>52</v>
      </c>
      <c r="L6" s="349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492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472</v>
      </c>
      <c r="J3" s="132" t="s">
        <v>178</v>
      </c>
      <c r="K3" s="151">
        <f>G3+I3</f>
        <v>4272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700</v>
      </c>
      <c r="O13" s="110">
        <f t="shared" ref="O13" si="2">E13-N13</f>
        <v>500</v>
      </c>
      <c r="P13" s="110">
        <f>SUMIFS(PAGOS!$H$3:$H$1048576,PAGOS!$A$3:$A$1048576,"&lt;&gt;INGRESO*",PAGOS!$A$3:$A$1048576,"&lt;&gt;EGRESO*",PAGOS!$D$3:$D$1048576,+MID('05'!B13,6,3)*1)</f>
        <v>168</v>
      </c>
      <c r="Q13" s="110">
        <f t="shared" ref="Q13" si="3">K13-P13</f>
        <v>120</v>
      </c>
    </row>
    <row r="14" spans="1:17" x14ac:dyDescent="0.3">
      <c r="A14" s="45">
        <v>8</v>
      </c>
      <c r="B14" s="45" t="s">
        <v>491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162</v>
      </c>
      <c r="J3" s="132" t="s">
        <v>178</v>
      </c>
      <c r="K3" s="151">
        <f>G3+I3</f>
        <v>3912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442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400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SUMIFS(PAGOS!$H$3:$H$1048576,PAGOS!$A$3:$A$1048576,"&lt;&gt;INGRESO*",PAGOS!$A$3:$A$1048576,"&lt;&gt;EGRESO*",PAGOS!$D$3:$D$1048576,+MID('07'!B14,6,3)*1)</f>
        <v>32</v>
      </c>
      <c r="Q14" s="110">
        <f t="shared" ref="Q14" si="3">K14-P14</f>
        <v>0</v>
      </c>
    </row>
    <row r="15" spans="1:17" x14ac:dyDescent="0.3">
      <c r="A15" s="45">
        <v>9</v>
      </c>
      <c r="B15" s="39" t="s">
        <v>484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486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506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501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L17" sqref="L17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3360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3636.4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490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5" spans="1:17" x14ac:dyDescent="0.3">
      <c r="A15" s="45">
        <v>9</v>
      </c>
      <c r="B15" s="39" t="s">
        <v>551</v>
      </c>
      <c r="C15" s="45" t="s">
        <v>17</v>
      </c>
      <c r="D15" s="41">
        <v>46008</v>
      </c>
      <c r="E15" s="167">
        <v>500</v>
      </c>
      <c r="F15" s="45">
        <v>5</v>
      </c>
      <c r="G15" s="167">
        <v>100</v>
      </c>
      <c r="H15" s="167">
        <v>10</v>
      </c>
      <c r="I15" s="163">
        <v>110</v>
      </c>
      <c r="J15" s="162">
        <v>500</v>
      </c>
      <c r="K15" s="162">
        <v>50</v>
      </c>
      <c r="L15" s="162">
        <v>550</v>
      </c>
      <c r="N15" s="110">
        <f>SUMIFS(PAGOS!$E$3:$E$1048576,PAGOS!$A$3:$A$1048576,"&lt;&gt;INGRESO*",PAGOS!$A$3:$A$1048576,"&lt;&gt;EGRESO*",PAGOS!$D$3:$D$1048576,+MID('09'!B15,6,3)*1)</f>
        <v>0</v>
      </c>
      <c r="O15" s="110">
        <f t="shared" ref="O15" si="4">E15-N15</f>
        <v>500</v>
      </c>
      <c r="P15" s="110">
        <f>SUMIFS(PAGOS!$H$3:$H$1048576,PAGOS!$A$3:$A$1048576,"&lt;&gt;INGRESO*",PAGOS!$A$3:$A$1048576,"&lt;&gt;EGRESO*",PAGOS!$D$3:$D$1048576,+MID('09'!B15,6,3)*1)</f>
        <v>0</v>
      </c>
      <c r="Q15" s="110">
        <f t="shared" ref="Q15" si="5">K15-P15</f>
        <v>50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56</v>
      </c>
      <c r="J3" s="132" t="s">
        <v>178</v>
      </c>
      <c r="K3" s="151">
        <f>G3+I3</f>
        <v>806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517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100</v>
      </c>
      <c r="O11" s="110">
        <f>E11-N11</f>
        <v>50</v>
      </c>
      <c r="P11" s="110">
        <f>SUMIFS(PAGOS!$H$3:$H$1048576,PAGOS!$A$3:$A$1048576,"&lt;&gt;INGRESO*",PAGOS!$A$3:$A$1048576,"&lt;&gt;EGRESO*",PAGOS!$D$3:$D$1048576,+MID('10'!B11,6,3)*1)</f>
        <v>6</v>
      </c>
      <c r="Q11" s="110">
        <f>K11-P11</f>
        <v>3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100</v>
      </c>
      <c r="J3" s="132" t="s">
        <v>178</v>
      </c>
      <c r="K3" s="151">
        <f>G3+I3</f>
        <v>1700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 s="45">
        <v>5</v>
      </c>
      <c r="B11" s="39" t="s">
        <v>535</v>
      </c>
      <c r="C11" s="45" t="s">
        <v>19</v>
      </c>
      <c r="D11" s="41">
        <v>45976</v>
      </c>
      <c r="E11" s="167">
        <v>200</v>
      </c>
      <c r="F11" s="45">
        <v>6</v>
      </c>
      <c r="G11" s="11">
        <v>33.333333333333336</v>
      </c>
      <c r="H11" s="11">
        <v>4</v>
      </c>
      <c r="I11" s="199">
        <v>37.333333333333336</v>
      </c>
      <c r="J11" s="11">
        <v>200</v>
      </c>
      <c r="K11" s="11">
        <v>24</v>
      </c>
      <c r="L11" s="11">
        <v>224</v>
      </c>
      <c r="N11" s="110">
        <f>SUMIFS(PAGOS!$E$3:$E$1048576,PAGOS!$A$3:$A$1048576,"&lt;&gt;INGRESO*",PAGOS!$A$3:$A$1048576,"&lt;&gt;EGRESO*",PAGOS!$D$3:$D$1048576,+MID('11'!B11,6,3)*1)</f>
        <v>33.33</v>
      </c>
      <c r="O11" s="110">
        <f>E11-N11</f>
        <v>166.67000000000002</v>
      </c>
      <c r="P11" s="110">
        <f>SUMIFS(PAGOS!$H$3:$H$1048576,PAGOS!$A$3:$A$1048576,"&lt;&gt;INGRESO*",PAGOS!$A$3:$A$1048576,"&lt;&gt;EGRESO*",PAGOS!$D$3:$D$1048576,+MID('11'!B11,6,3)*1)</f>
        <v>4</v>
      </c>
      <c r="Q11" s="110">
        <f>K11-P11</f>
        <v>20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3924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443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440</v>
      </c>
      <c r="O12" s="110">
        <f t="shared" si="0"/>
        <v>660</v>
      </c>
      <c r="P12" s="110">
        <f>SUMIFS(PAGOS!$H$3:$H$1048576,PAGOS!$A$3:$A$1048576,"&lt;&gt;INGRESO*",PAGOS!$A$3:$A$1048576,"&lt;&gt;EGRESO*",PAGOS!$D$3:$D$1048576,+MID('12'!B12,6,3)*1)</f>
        <v>88</v>
      </c>
      <c r="Q12" s="110">
        <f t="shared" si="1"/>
        <v>132</v>
      </c>
    </row>
    <row r="13" spans="1:17" x14ac:dyDescent="0.3">
      <c r="A13" s="45">
        <v>7</v>
      </c>
      <c r="B13" s="39" t="s">
        <v>489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N11" sqref="N1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5907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A15" s="45">
        <v>9</v>
      </c>
      <c r="B15" s="39" t="s">
        <v>552</v>
      </c>
      <c r="C15" s="45" t="s">
        <v>21</v>
      </c>
      <c r="D15" s="41">
        <v>46008</v>
      </c>
      <c r="E15" s="167">
        <v>2000</v>
      </c>
      <c r="F15" s="45">
        <v>18</v>
      </c>
      <c r="G15" s="162">
        <v>111.11111111111111</v>
      </c>
      <c r="H15" s="162">
        <v>40</v>
      </c>
      <c r="I15" s="163">
        <v>151.11111111111111</v>
      </c>
      <c r="J15" s="162">
        <v>2000</v>
      </c>
      <c r="K15" s="162">
        <v>720</v>
      </c>
      <c r="L15" s="162">
        <v>2720</v>
      </c>
      <c r="N15" s="110">
        <f>SUMIFS(PAGOS!$E$3:$E$1048576,PAGOS!$A$3:$A$1048576,"&lt;&gt;INGRESO*",PAGOS!$A$3:$A$1048576,"&lt;&gt;EGRESO*",PAGOS!$D$3:$D$1048576,+MID('14'!B15,6,3)*1)</f>
        <v>0</v>
      </c>
      <c r="O15" s="110">
        <f>E15-N15</f>
        <v>2000</v>
      </c>
      <c r="P15" s="110">
        <f>SUMIFS(PAGOS!$H$3:$H$1048576,PAGOS!$A$3:$A$1048576,"&lt;&gt;INGRESO*",PAGOS!$A$3:$A$1048576,"&lt;&gt;EGRESO*",PAGOS!$D$3:$D$1048576,+MID('14'!B15,6,3)*1)</f>
        <v>0</v>
      </c>
      <c r="Q15" s="110">
        <f>K15-P15</f>
        <v>720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232</v>
      </c>
      <c r="J3" s="132" t="s">
        <v>178</v>
      </c>
      <c r="K3" s="151">
        <f>G3+I3</f>
        <v>2032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438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400</v>
      </c>
      <c r="O11" s="110">
        <f>E11-N11</f>
        <v>300</v>
      </c>
      <c r="P11" s="110">
        <f>SUMIFS(PAGOS!$H$3:$H$1048576,PAGOS!$A$3:$A$1048576,"&lt;&gt;INGRESO*",PAGOS!$A$3:$A$1048576,"&lt;&gt;EGRESO*",PAGOS!$D$3:$D$1048576,+MID('15'!B11,6,3)*1)</f>
        <v>56</v>
      </c>
      <c r="Q11" s="110">
        <f>K11-P11</f>
        <v>42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1"/>
  <sheetViews>
    <sheetView zoomScaleNormal="100" workbookViewId="0">
      <selection activeCell="C25" sqref="C25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9.88671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2910</v>
      </c>
      <c r="H3" s="132" t="s">
        <v>177</v>
      </c>
      <c r="I3" s="150">
        <f>SUM($P$7:$P$1048576)</f>
        <v>197.20000000000002</v>
      </c>
      <c r="J3" s="132" t="s">
        <v>178</v>
      </c>
      <c r="K3" s="151">
        <f>G3+I3</f>
        <v>3107.2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1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424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487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494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150</v>
      </c>
      <c r="O18" s="110">
        <f t="shared" si="4"/>
        <v>0</v>
      </c>
      <c r="P18" s="110">
        <f>SUMIFS(PAGOS!$H$3:$H$1048576,PAGOS!$A$3:$A$1048576,"&lt;&gt;INGRESO*",PAGOS!$A$3:$A$1048576,"&lt;&gt;EGRESO*",PAGOS!$D$3:$D$1048576,+MID('16'!B18,6,3)*1)</f>
        <v>9</v>
      </c>
      <c r="Q18" s="110">
        <f t="shared" si="5"/>
        <v>0</v>
      </c>
    </row>
    <row r="19" spans="1:17" x14ac:dyDescent="0.3">
      <c r="A19" s="45">
        <v>13</v>
      </c>
      <c r="B19" s="39" t="s">
        <v>511</v>
      </c>
      <c r="C19" s="45" t="s">
        <v>510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3">
      <c r="A20" s="45">
        <v>14</v>
      </c>
      <c r="B20" s="39" t="s">
        <v>525</v>
      </c>
      <c r="C20" s="45" t="s">
        <v>524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  <row r="21" spans="1:17" x14ac:dyDescent="0.3">
      <c r="A21" s="45">
        <v>15</v>
      </c>
      <c r="B21" s="39" t="s">
        <v>560</v>
      </c>
      <c r="C21" s="45" t="s">
        <v>524</v>
      </c>
      <c r="D21" s="41">
        <v>46012</v>
      </c>
      <c r="E21" s="11">
        <v>300</v>
      </c>
      <c r="F21" s="45">
        <v>3</v>
      </c>
      <c r="G21" s="11">
        <v>100</v>
      </c>
      <c r="H21" s="11">
        <v>6</v>
      </c>
      <c r="I21" s="199">
        <v>106</v>
      </c>
      <c r="J21" s="11">
        <v>300</v>
      </c>
      <c r="K21" s="11">
        <v>18</v>
      </c>
      <c r="L21" s="11">
        <v>318</v>
      </c>
      <c r="N21" s="110">
        <f>SUMIFS(PAGOS!$E$3:$E$1048576,PAGOS!$A$3:$A$1048576,"&lt;&gt;INGRESO*",PAGOS!$A$3:$A$1048576,"&lt;&gt;EGRESO*",PAGOS!$D$3:$D$1048576,+MID('16'!B21,6,3)*1)</f>
        <v>0</v>
      </c>
      <c r="O21" s="110">
        <f t="shared" ref="O21" si="10">E21-N21</f>
        <v>300</v>
      </c>
      <c r="P21" s="110">
        <f>SUMIFS(PAGOS!$H$3:$H$1048576,PAGOS!$A$3:$A$1048576,"&lt;&gt;INGRESO*",PAGOS!$A$3:$A$1048576,"&lt;&gt;EGRESO*",PAGOS!$D$3:$D$1048576,+MID('16'!B21,6,3)*1)</f>
        <v>0</v>
      </c>
      <c r="Q21" s="110">
        <f t="shared" ref="Q21" si="11">K21-P21</f>
        <v>18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M16" sqref="M16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3580</v>
      </c>
      <c r="H3" s="132" t="s">
        <v>177</v>
      </c>
      <c r="I3" s="150">
        <f>SUM($P$7:$P$1048576)</f>
        <v>357.6</v>
      </c>
      <c r="J3" s="132" t="s">
        <v>178</v>
      </c>
      <c r="K3" s="151">
        <f>G3+I3</f>
        <v>3937.6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2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436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400</v>
      </c>
      <c r="O11" s="110">
        <f>E11-N11</f>
        <v>800</v>
      </c>
      <c r="P11" s="110">
        <f>SUMIFS(PAGOS!$H$3:$H$1048576,PAGOS!$A$3:$A$1048576,"&lt;&gt;INGRESO*",PAGOS!$A$3:$A$1048576,"&lt;&gt;EGRESO*",PAGOS!$D$3:$D$1048576,+MID('06'!B11,6,3)*1)</f>
        <v>96</v>
      </c>
      <c r="Q11" s="110">
        <f>K11-P11</f>
        <v>192</v>
      </c>
    </row>
    <row r="12" spans="1:17" x14ac:dyDescent="0.3">
      <c r="A12" s="45">
        <v>6</v>
      </c>
      <c r="B12" s="39" t="s">
        <v>557</v>
      </c>
      <c r="C12" s="45" t="s">
        <v>24</v>
      </c>
      <c r="D12" s="41">
        <v>46008</v>
      </c>
      <c r="E12" s="11">
        <v>300</v>
      </c>
      <c r="F12" s="45">
        <v>6</v>
      </c>
      <c r="G12" s="11">
        <v>50</v>
      </c>
      <c r="H12" s="11">
        <v>6</v>
      </c>
      <c r="I12" s="11">
        <v>56</v>
      </c>
      <c r="J12" s="11">
        <v>300</v>
      </c>
      <c r="K12" s="11">
        <v>36</v>
      </c>
      <c r="L12" s="11">
        <v>336</v>
      </c>
      <c r="N12" s="110">
        <f>SUMIFS(PAGOS!$E$3:$E$1048576,PAGOS!$A$3:$A$1048576,"&lt;&gt;INGRESO*",PAGOS!$A$3:$A$1048576,"&lt;&gt;EGRESO*",PAGOS!$D$3:$D$1048576,+MID('06'!B12,6,3)*1)</f>
        <v>0</v>
      </c>
      <c r="O12" s="110">
        <f>E12-N12</f>
        <v>300</v>
      </c>
      <c r="P12" s="110">
        <f>SUMIFS(PAGOS!$H$3:$H$1048576,PAGOS!$A$3:$A$1048576,"&lt;&gt;INGRESO*",PAGOS!$A$3:$A$1048576,"&lt;&gt;EGRESO*",PAGOS!$D$3:$D$1048576,+MID('06'!B12,6,3)*1)</f>
        <v>0</v>
      </c>
      <c r="Q12" s="110">
        <f>K12-P12</f>
        <v>36</v>
      </c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A9F909EB-F002-45AB-894E-17267888885D}">
  <ds:schemaRefs/>
</ds:datastoreItem>
</file>

<file path=customXml/itemProps2.xml><?xml version="1.0" encoding="utf-8"?>
<ds:datastoreItem xmlns:ds="http://schemas.openxmlformats.org/officeDocument/2006/customXml" ds:itemID="{5E32B214-C004-4100-B819-CAD753BF0EAD}">
  <ds:schemaRefs/>
</ds:datastoreItem>
</file>

<file path=customXml/itemProps3.xml><?xml version="1.0" encoding="utf-8"?>
<ds:datastoreItem xmlns:ds="http://schemas.openxmlformats.org/officeDocument/2006/customXml" ds:itemID="{EA8ECFC1-1041-46A5-AC72-47EFFDA40917}">
  <ds:schemaRefs/>
</ds:datastoreItem>
</file>

<file path=customXml/itemProps4.xml><?xml version="1.0" encoding="utf-8"?>
<ds:datastoreItem xmlns:ds="http://schemas.openxmlformats.org/officeDocument/2006/customXml" ds:itemID="{504DB1F8-1600-4022-BDB4-8099180D3EF9}">
  <ds:schemaRefs/>
</ds:datastoreItem>
</file>

<file path=customXml/itemProps5.xml><?xml version="1.0" encoding="utf-8"?>
<ds:datastoreItem xmlns:ds="http://schemas.openxmlformats.org/officeDocument/2006/customXml" ds:itemID="{467B89DC-45DC-45DB-AE14-EBE12F6CF689}">
  <ds:schemaRefs/>
</ds:datastoreItem>
</file>

<file path=customXml/itemProps6.xml><?xml version="1.0" encoding="utf-8"?>
<ds:datastoreItem xmlns:ds="http://schemas.openxmlformats.org/officeDocument/2006/customXml" ds:itemID="{970D74BA-31C1-4589-8419-C43A52CE3BC7}">
  <ds:schemaRefs/>
</ds:datastoreItem>
</file>

<file path=customXml/itemProps7.xml><?xml version="1.0" encoding="utf-8"?>
<ds:datastoreItem xmlns:ds="http://schemas.openxmlformats.org/officeDocument/2006/customXml" ds:itemID="{EAAAD0B9-D380-40DE-B138-5E3E3F103374}">
  <ds:schemaRefs/>
</ds:datastoreItem>
</file>

<file path=customXml/itemProps8.xml><?xml version="1.0" encoding="utf-8"?>
<ds:datastoreItem xmlns:ds="http://schemas.openxmlformats.org/officeDocument/2006/customXml" ds:itemID="{7CBDD84F-1825-4B1B-88D4-457D3880B628}">
  <ds:schemaRefs/>
</ds:datastoreItem>
</file>

<file path=customXml/itemProps9.xml><?xml version="1.0" encoding="utf-8"?>
<ds:datastoreItem xmlns:ds="http://schemas.openxmlformats.org/officeDocument/2006/customXml" ds:itemID="{54414082-E515-4251-B822-C9A98D18339A}">
  <ds:schemaRefs/>
</ds:datastoreItem>
</file>

<file path=customXml/itemProps10.xml><?xml version="1.0" encoding="utf-8"?>
<ds:datastoreItem xmlns:ds="http://schemas.openxmlformats.org/officeDocument/2006/customXml" ds:itemID="{A28830D5-EA88-4415-8641-5FA92227B1CF}">
  <ds:schemaRefs/>
</ds:datastoreItem>
</file>

<file path=customXml/itemProps11.xml><?xml version="1.0" encoding="utf-8"?>
<ds:datastoreItem xmlns:ds="http://schemas.openxmlformats.org/officeDocument/2006/customXml" ds:itemID="{340873D7-D046-4561-83BB-0AF814B7A895}">
  <ds:schemaRefs/>
</ds:datastoreItem>
</file>

<file path=customXml/itemProps12.xml><?xml version="1.0" encoding="utf-8"?>
<ds:datastoreItem xmlns:ds="http://schemas.openxmlformats.org/officeDocument/2006/customXml" ds:itemID="{5DE1189C-7EEA-4413-B6A9-21B5269B999E}">
  <ds:schemaRefs/>
</ds:datastoreItem>
</file>

<file path=customXml/itemProps13.xml><?xml version="1.0" encoding="utf-8"?>
<ds:datastoreItem xmlns:ds="http://schemas.openxmlformats.org/officeDocument/2006/customXml" ds:itemID="{0AF9AE0E-3BD4-4E99-AEF5-94B0341FFF37}">
  <ds:schemaRefs/>
</ds:datastoreItem>
</file>

<file path=customXml/itemProps14.xml><?xml version="1.0" encoding="utf-8"?>
<ds:datastoreItem xmlns:ds="http://schemas.openxmlformats.org/officeDocument/2006/customXml" ds:itemID="{4794A331-D7C0-48C9-A64A-2F708E40918C}">
  <ds:schemaRefs/>
</ds:datastoreItem>
</file>

<file path=customXml/itemProps15.xml><?xml version="1.0" encoding="utf-8"?>
<ds:datastoreItem xmlns:ds="http://schemas.openxmlformats.org/officeDocument/2006/customXml" ds:itemID="{B41D8EFD-3A32-4151-9111-9D1B3D59D808}">
  <ds:schemaRefs/>
</ds:datastoreItem>
</file>

<file path=customXml/itemProps16.xml><?xml version="1.0" encoding="utf-8"?>
<ds:datastoreItem xmlns:ds="http://schemas.openxmlformats.org/officeDocument/2006/customXml" ds:itemID="{6FACA953-6097-4604-A6ED-E95603AC46F9}">
  <ds:schemaRefs/>
</ds:datastoreItem>
</file>

<file path=customXml/itemProps17.xml><?xml version="1.0" encoding="utf-8"?>
<ds:datastoreItem xmlns:ds="http://schemas.openxmlformats.org/officeDocument/2006/customXml" ds:itemID="{CCC2BFEA-1C63-45CB-998F-867C60539D8E}">
  <ds:schemaRefs/>
</ds:datastoreItem>
</file>

<file path=customXml/itemProps18.xml><?xml version="1.0" encoding="utf-8"?>
<ds:datastoreItem xmlns:ds="http://schemas.openxmlformats.org/officeDocument/2006/customXml" ds:itemID="{56977713-5519-4DDE-A98E-ED694EEEE002}">
  <ds:schemaRefs/>
</ds:datastoreItem>
</file>

<file path=customXml/itemProps19.xml><?xml version="1.0" encoding="utf-8"?>
<ds:datastoreItem xmlns:ds="http://schemas.openxmlformats.org/officeDocument/2006/customXml" ds:itemID="{1EC8139C-0445-42B8-83DE-6C9E5DF257A4}">
  <ds:schemaRefs/>
</ds:datastoreItem>
</file>

<file path=customXml/itemProps20.xml><?xml version="1.0" encoding="utf-8"?>
<ds:datastoreItem xmlns:ds="http://schemas.openxmlformats.org/officeDocument/2006/customXml" ds:itemID="{12E6C9B4-C406-4DBA-BDA9-CB28F7BA0F27}">
  <ds:schemaRefs/>
</ds:datastoreItem>
</file>

<file path=customXml/itemProps21.xml><?xml version="1.0" encoding="utf-8"?>
<ds:datastoreItem xmlns:ds="http://schemas.openxmlformats.org/officeDocument/2006/customXml" ds:itemID="{1D573793-9A2A-40BB-ACDF-EDBB95B096D0}">
  <ds:schemaRefs/>
</ds:datastoreItem>
</file>

<file path=customXml/itemProps22.xml><?xml version="1.0" encoding="utf-8"?>
<ds:datastoreItem xmlns:ds="http://schemas.openxmlformats.org/officeDocument/2006/customXml" ds:itemID="{F4B64C65-FDE9-48C7-BFC1-1F5E0CA796B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2025-12-23T18:35:30Z</cp:lastPrinted>
  <dcterms:created xsi:type="dcterms:W3CDTF">2023-09-09T22:17:43Z</dcterms:created>
  <dcterms:modified xsi:type="dcterms:W3CDTF">2026-01-12T00:16:16Z</dcterms:modified>
</cp:coreProperties>
</file>