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07341BF4-D2C4-476B-83D8-243763C5F710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PAGOS!$A$2:$L$470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9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22" l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/>
  <c r="I102" i="3"/>
  <c r="J102" i="3" s="1"/>
  <c r="I103" i="3"/>
  <c r="J103" i="3" s="1"/>
  <c r="I104" i="3"/>
  <c r="J104" i="3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P25" i="22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P17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<sst xmlns="http://schemas.openxmlformats.org/spreadsheetml/2006/main" count="5704" uniqueCount="560">
  <si>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</si>
  <si>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</si>
  <si>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</si>
  <si>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</si>
  <si>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</si>
  <si>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</si>
  <si>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</si>
  <si>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</si>
  <si>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</si>
  <si>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</si>
  <si>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</si>
  <si>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</si>
  <si>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</si>
  <si>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</si>
  <si>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</si>
  <si>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</si>
  <si>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</si>
  <si>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</si>
  <si>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</si>
  <si>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</si>
  <si>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</si>
  <si>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</si>
  <si>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</si>
  <si>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</si>
  <si>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</si>
  <si>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</si>
  <si>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</si>
  <si>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</si>
  <si>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</si>
  <si>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</si>
  <si>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</si>
  <si>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</si>
  <si>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</si>
  <si>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</si>
  <si>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</si>
  <si>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</si>
  <si>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</si>
  <si>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</si>
  <si>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</si>
  <si>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</si>
  <si>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</si>
  <si>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</si>
  <si>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</si>
  <si>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</si>
  <si>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</si>
  <si>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</si>
  <si>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</si>
  <si>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</si>
  <si>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</si>
  <si>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</si>
  <si>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</si>
  <si>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</si>
  <si>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</si>
  <si>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</si>
  <si>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</si>
  <si>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</si>
  <si>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</si>
  <si>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</si>
  <si>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</si>
  <si>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</si>
  <si>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</si>
  <si>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</si>
  <si>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</si>
  <si>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</si>
  <si>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</si>
  <si>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</si>
  <si>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</si>
  <si>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</si>
  <si>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</si>
  <si>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</si>
  <si>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</si>
  <si>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</si>
  <si>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</si>
  <si>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</si>
  <si>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</si>
  <si>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</si>
  <si>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</si>
  <si>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</si>
  <si>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</si>
  <si>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</si>
  <si>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</si>
  <si>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</si>
  <si>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</si>
  <si>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</si>
  <si>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</si>
  <si>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</si>
  <si>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</si>
  <si>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</si>
  <si>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</si>
  <si>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</si>
  <si>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</si>
  <si>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</si>
  <si>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</si>
  <si>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</si>
  <si>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</si>
  <si>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</si>
  <si>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</si>
  <si>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</si>
  <si>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</si>
  <si>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</si>
  <si>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</si>
  <si>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</si>
  <si>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</si>
  <si>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</si>
  <si>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</si>
  <si>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</si>
  <si>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</si>
  <si>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</si>
  <si>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</si>
  <si>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</si>
  <si>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</si>
  <si>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</si>
  <si>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</si>
  <si>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</si>
  <si>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</si>
  <si>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</si>
  <si>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</si>
  <si>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</si>
  <si>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</si>
  <si>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</si>
  <si>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</si>
  <si>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</si>
  <si>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</si>
  <si>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</si>
  <si>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</si>
  <si>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</si>
  <si>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</si>
  <si>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</si>
  <si>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</si>
  <si>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</si>
  <si>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</si>
  <si>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</si>
  <si>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</si>
  <si>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</si>
  <si>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</si>
  <si>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</si>
  <si>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</si>
  <si>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</si>
  <si>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</si>
  <si>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</si>
  <si>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</si>
  <si>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</si>
  <si>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</si>
  <si>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</si>
  <si>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</si>
  <si>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</si>
  <si>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</si>
  <si>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</si>
  <si>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</si>
  <si>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</si>
  <si>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</si>
  <si>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</si>
  <si>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</si>
  <si>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</si>
  <si>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</si>
  <si>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</si>
  <si>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</si>
  <si>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</si>
  <si>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</si>
  <si>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</si>
  <si>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</si>
  <si>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</si>
  <si>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</si>
  <si>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</si>
  <si>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</si>
  <si>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</si>
  <si>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</si>
  <si>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</si>
  <si>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</si>
  <si>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</si>
  <si>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</si>
  <si>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</si>
  <si>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</si>
  <si>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</si>
  <si>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</si>
  <si>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</si>
  <si>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</si>
  <si>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</si>
  <si>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</si>
  <si>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</si>
  <si>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</si>
  <si>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</si>
  <si>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</si>
  <si>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</si>
  <si>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</si>
  <si>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</si>
  <si>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</si>
  <si>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</si>
  <si>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</si>
  <si>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</si>
  <si>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</si>
  <si>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</si>
  <si>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</si>
  <si>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</si>
  <si>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</si>
  <si>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</si>
  <si>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</si>
  <si>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</si>
  <si>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</si>
  <si>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</si>
  <si>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</si>
  <si>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</si>
  <si>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</si>
  <si>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</si>
  <si>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</si>
  <si>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</si>
  <si>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</si>
  <si>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</si>
  <si>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</si>
  <si>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</si>
  <si>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</si>
  <si>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</si>
  <si>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</si>
  <si>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</si>
  <si>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</si>
  <si>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</si>
  <si>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</si>
  <si>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</si>
  <si>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</si>
  <si>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</si>
  <si>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</si>
  <si>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</si>
  <si>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</si>
  <si>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</si>
  <si>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</si>
  <si>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</si>
  <si>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</si>
  <si>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</si>
  <si>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</si>
  <si>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</si>
  <si>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</si>
  <si>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</si>
  <si>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</si>
  <si>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</si>
  <si>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</si>
  <si>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</si>
  <si>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</si>
  <si>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</si>
  <si>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</si>
  <si>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</si>
  <si>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</si>
  <si>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</si>
  <si>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</si>
  <si>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</si>
  <si>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</si>
  <si>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</si>
  <si>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</si>
  <si>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</si>
  <si>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</si>
  <si>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</si>
  <si>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</si>
  <si>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</si>
  <si>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</si>
  <si>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</si>
  <si>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</si>
  <si>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</si>
  <si>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</si>
  <si>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</si>
  <si>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</si>
  <si>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</si>
  <si>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</si>
  <si>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</si>
  <si>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</si>
  <si>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</si>
  <si>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</si>
  <si>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</si>
  <si>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</si>
  <si>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</si>
  <si>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</si>
  <si>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</si>
  <si>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</si>
  <si>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</si>
  <si>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</si>
  <si>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</si>
  <si>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</si>
  <si>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</si>
  <si>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</si>
  <si>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</si>
  <si>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</si>
  <si>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</si>
  <si>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</si>
  <si>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</si>
  <si>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</si>
  <si>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</si>
  <si>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</si>
  <si>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</si>
  <si>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</si>
  <si>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</si>
  <si>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</si>
  <si>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</si>
  <si>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</si>
  <si>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</si>
  <si>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</si>
  <si>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</si>
  <si>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</si>
  <si>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</si>
  <si>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</si>
  <si>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</si>
  <si>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</si>
  <si>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</si>
  <si>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</si>
  <si>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</si>
  <si>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</si>
  <si>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</si>
  <si>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</si>
  <si>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</si>
  <si>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</si>
  <si>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</si>
  <si>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</si>
  <si>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</si>
  <si>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</si>
  <si>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</si>
  <si>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</si>
  <si>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</si>
  <si>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</si>
  <si>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</si>
  <si>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</si>
  <si>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</si>
  <si>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</si>
  <si>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</si>
  <si>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</si>
  <si>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</si>
  <si>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</si>
  <si>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</si>
  <si>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</si>
  <si>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</si>
  <si>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</si>
  <si>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</si>
  <si>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</si>
  <si>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</si>
  <si>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</si>
  <si>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</si>
  <si>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</si>
  <si>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</si>
  <si>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</si>
  <si>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</si>
  <si>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</si>
  <si>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</si>
  <si>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</si>
  <si>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</si>
  <si>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</si>
  <si>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</si>
  <si>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</si>
  <si>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</si>
  <si>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</si>
  <si>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</si>
  <si>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</si>
  <si>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</si>
  <si>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</si>
  <si>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</si>
  <si>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</si>
  <si>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</si>
  <si>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</si>
  <si>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</si>
  <si>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</si>
  <si>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</si>
  <si>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</si>
  <si>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</si>
  <si>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</si>
  <si>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</si>
  <si>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</si>
  <si>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</si>
  <si>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</si>
  <si>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</si>
  <si>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</si>
  <si>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</si>
  <si>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</si>
  <si>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</si>
  <si>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</si>
  <si>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</si>
  <si>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</si>
  <si>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</si>
  <si>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</si>
  <si>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</si>
  <si>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</si>
  <si>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</si>
  <si>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</si>
  <si>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</si>
  <si>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</si>
  <si>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</si>
  <si>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</si>
  <si>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</si>
  <si>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</si>
  <si>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</si>
  <si>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</si>
  <si>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</si>
  <si>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</si>
  <si>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</si>
  <si>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</si>
  <si>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</si>
  <si>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</si>
  <si>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</si>
  <si>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</si>
  <si>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</si>
  <si>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</si>
  <si>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</si>
  <si>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</si>
  <si>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</si>
  <si>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</si>
  <si>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</si>
  <si>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</si>
  <si>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</si>
  <si>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</si>
  <si>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</si>
  <si>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</si>
  <si>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</si>
  <si>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</si>
  <si>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</si>
  <si>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</si>
  <si>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</si>
  <si>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</si>
  <si>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</si>
  <si>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</si>
  <si>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</si>
  <si>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</si>
  <si>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</si>
  <si>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</si>
  <si>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</si>
  <si>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</si>
  <si>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</si>
  <si>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</si>
  <si>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</si>
  <si>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</si>
  <si>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</si>
  <si>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</si>
  <si>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</si>
  <si>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</si>
  <si>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</si>
  <si>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</si>
  <si>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</si>
  <si>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</si>
  <si>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</si>
  <si>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</si>
  <si>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</si>
  <si>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</si>
  <si>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</si>
  <si>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</si>
  <si>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</si>
  <si>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</si>
  <si>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</si>
  <si>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</si>
  <si>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</si>
  <si>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</si>
  <si>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</si>
  <si>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</si>
  <si>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</si>
  <si>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</si>
  <si>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</si>
  <si>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</si>
  <si>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</si>
  <si>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</si>
  <si>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</si>
  <si>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</si>
  <si>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</si>
  <si>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</si>
  <si>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</si>
  <si>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</si>
  <si>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</si>
  <si>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</si>
  <si>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</si>
  <si>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</si>
  <si>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</si>
  <si>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</si>
  <si>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</si>
  <si>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</si>
  <si>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</si>
  <si>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</si>
  <si>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</si>
  <si>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</si>
  <si>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</si>
  <si>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</si>
  <si>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</si>
  <si>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</si>
  <si>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</si>
  <si>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</si>
  <si>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</si>
  <si>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</si>
  <si>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</si>
  <si>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</si>
  <si>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</si>
  <si>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</si>
  <si>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</si>
  <si>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</si>
  <si>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</si>
  <si>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</si>
  <si>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</si>
  <si>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</si>
  <si>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</si>
  <si>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</si>
  <si>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</si>
  <si>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</si>
  <si>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</si>
  <si>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</si>
  <si>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</si>
  <si>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</si>
  <si>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</si>
  <si>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</si>
  <si>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</si>
  <si>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</si>
  <si>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</si>
  <si>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</si>
  <si>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</si>
  <si>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</si>
  <si>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</si>
  <si>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</si>
  <si>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</si>
  <si>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</si>
  <si>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</si>
  <si>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</si>
  <si>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</si>
  <si>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</si>
  <si>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</si>
  <si>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</si>
  <si>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</si>
  <si>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</si>
  <si>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</si>
  <si>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</si>
  <si>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</si>
  <si>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</si>
  <si>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</si>
  <si>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</si>
  <si>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</si>
  <si>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</si>
  <si>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DANNY</t>
  </si>
  <si>
    <t>INGRESO POR INTERES POR NOMINA</t>
  </si>
  <si>
    <t>EDITABLE MAYRA REPONER 140$</t>
  </si>
  <si>
    <t>PREST114</t>
  </si>
  <si>
    <t>PREST115</t>
  </si>
  <si>
    <t>MAYRA</t>
  </si>
  <si>
    <t>ROCIO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</si>
  <si>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</si>
  <si>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</si>
  <si>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</si>
  <si>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</si>
  <si>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</si>
  <si>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</si>
  <si>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</si>
  <si>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</si>
  <si>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</si>
  <si>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FAMILIAR - borrar 1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</si>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</sst>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  <numFmt numFmtId="188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0" fillId="0" borderId="0" xfId="0" pivotButton="1" applyProtection="1"/>
    <xf numFmtId="0" fontId="0" fillId="0" borderId="0" xfId="0" applyProtection="1"/>
    <xf numFmtId="0" fontId="0" fillId="0" borderId="49" xfId="0" applyBorder="1" applyProtection="1"/>
    <xf numFmtId="0" fontId="0" fillId="0" borderId="49" xfId="0" applyNumberFormat="1" applyBorder="1" applyProtection="1"/>
    <xf numFmtId="0" fontId="0" fillId="0" borderId="0" xfId="0" applyNumberFormat="1" applyProtection="1"/>
    <xf numFmtId="0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1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8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Fill="1" applyBorder="1" applyAlignment="1" applyProtection="1">
      <alignment horizontal="right"/>
    </xf>
    <xf numFmtId="168" fontId="0" fillId="0" borderId="1" xfId="0" applyNumberFormat="1" applyFont="1" applyFill="1" applyBorder="1" applyAlignment="1" applyProtection="1">
      <alignment horizontal="right"/>
    </xf>
    <xf numFmtId="176" fontId="0" fillId="0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1.873357986115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9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8" headerRowBorderDxfId="97" tableBorderDxfId="96" totalsRowBorderDxfId="95">
  <autoFilter ref="F4:K616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3" totalsRowShown="0" headerRowDxfId="85" dataDxfId="84" tableBorderDxfId="83">
  <autoFilter ref="A2:M123" xr:uid="{1EF07585-15E8-4C19-B5D8-0E7A84F4DBB0}"/>
  <sortState xmlns:xlrd2="http://schemas.microsoft.com/office/spreadsheetml/2017/richdata2" ref="A3:M123">
    <sortCondition ref="F3:F123"/>
  </sortState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70" totalsRowShown="0" headerRowDxfId="69" dataDxfId="68" tableBorderDxfId="67">
  <autoFilter ref="A2:M470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5" totalsRowShown="0" headerRowDxfId="53" headerRowBorderDxfId="52" tableBorderDxfId="51" totalsRowBorderDxfId="50">
  <autoFilter ref="A1:D45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23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470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470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470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470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470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470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470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470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470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470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470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470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470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470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7520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</sheetData>
  <sheetProtection algorithmName="SHA-512" hashValue="R6fa3GtMuti9/f24crv/RhBhmBzlo9Bp+RWoEhEyOOat3IeYNPXhLiyNfzrptz2v5ALUJSHQvMRUMInHD/M6lA==" saltValue="hWbcITkXcVb3rzowDZUXJ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5" t="s">
        <v>38</v>
      </c>
      <c r="C2" s="376"/>
      <c r="D2" s="376"/>
      <c r="E2" s="376"/>
      <c r="F2" s="376"/>
      <c r="G2" s="376"/>
      <c r="H2" s="377"/>
      <c r="I2" s="205"/>
      <c r="J2" s="378" t="s">
        <v>39</v>
      </c>
      <c r="K2" s="379"/>
      <c r="L2" s="379"/>
      <c r="M2" s="379"/>
      <c r="N2" s="379"/>
      <c r="O2" s="379"/>
      <c r="P2" s="379"/>
      <c r="Q2" s="38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46121</v>
      </c>
      <c r="F12" s="207"/>
      <c r="G12" s="207"/>
      <c r="H12" s="208"/>
      <c r="J12" s="206"/>
      <c r="K12" s="30"/>
      <c r="L12" s="207"/>
      <c r="M12" s="15">
        <f ca="1">+TODAY()</f>
        <v>46121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46121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1"/>
      <c r="D20" s="382"/>
      <c r="E20" s="383"/>
      <c r="F20" s="206"/>
      <c r="G20" s="207"/>
      <c r="H20" s="208"/>
      <c r="J20" s="206"/>
      <c r="K20" s="387"/>
      <c r="L20" s="388"/>
      <c r="M20" s="388"/>
      <c r="N20" s="388"/>
      <c r="O20" s="389"/>
      <c r="P20" s="206"/>
      <c r="Q20" s="208"/>
    </row>
    <row r="21" spans="2:17" ht="15" thickBot="1" x14ac:dyDescent="0.35">
      <c r="B21" s="206"/>
      <c r="C21" s="384"/>
      <c r="D21" s="385"/>
      <c r="E21" s="386"/>
      <c r="F21" s="206"/>
      <c r="G21" s="207"/>
      <c r="H21" s="208"/>
      <c r="J21" s="206"/>
      <c r="K21" s="390"/>
      <c r="L21" s="391"/>
      <c r="M21" s="391"/>
      <c r="N21" s="391"/>
      <c r="O21" s="392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3"/>
  <sheetViews>
    <sheetView workbookViewId="0">
      <pane ySplit="2" topLeftCell="A101" activePane="bottomLeft" state="frozen"/>
      <selection pane="bottomLeft" activeCell="F114" sqref="F114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393" t="s">
        <v>44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531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6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532</v>
      </c>
      <c r="C8" s="43">
        <v>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114-JEFFERSON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115-DIEGO TOAQUIZA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116-DANNY ALMACHI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118-MARCIAL CHILIQUINGA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119-JEFFERSON TOAQUIZA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120-JEFFERSON TOAQUIZA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121-JEFFERSON TOAQUIZA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/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532</v>
      </c>
      <c r="C45" s="43">
        <v>2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532</v>
      </c>
      <c r="C55" s="43">
        <v>2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532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532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532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530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hZ2uMBjUZDtf1/olkeUVkaveH4ramx489k+xfvB6EGpdIj7UekMYCP0a1fYC2Jwt8MqYN+unsQxLy1qxypUCsw==" saltValue="qQHbBQrfo3n1Zk9zUGRF2g==" spinCount="100000" sheet="1" objects="1" scenarios="1"/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72"/>
  <sheetViews>
    <sheetView zoomScale="102" zoomScaleNormal="102" workbookViewId="0">
      <pane ySplit="2" topLeftCell="A149" activePane="bottomLeft" state="frozen"/>
      <selection pane="bottomLeft" activeCell="E162" sqref="E162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394" t="s">
        <v>39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</row>
    <row r="2" spans="1:13" ht="28.8" x14ac:dyDescent="0.3">
      <c r="A2" s="280" t="s">
        <v>68</v>
      </c>
      <c r="B2" s="280" t="s">
        <v>531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535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535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535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535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535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535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535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533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535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535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535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535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535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535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535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535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535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535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535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535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535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535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535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535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535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535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535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535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535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535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535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535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535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535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535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535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535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535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535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535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535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535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535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535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535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535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535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535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535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535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535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535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535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535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534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535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535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535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535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535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535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535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535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535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535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535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535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535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535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535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535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535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535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535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535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535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535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535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535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535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533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535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535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535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535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535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535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535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534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535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535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535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535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535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535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535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535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535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535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535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535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535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535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535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533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533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535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535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534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535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535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535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535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535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535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535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535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535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535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535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535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535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535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535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535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535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535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535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535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535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535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533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535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534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535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535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535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535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535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535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535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535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535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535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535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535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535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535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535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535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535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535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535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535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535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535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535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535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535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535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535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535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535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535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535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535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535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535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535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535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534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534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535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535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535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535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535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535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535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535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535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533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533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535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534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535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535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535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535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535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535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535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535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535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535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533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533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533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533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533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533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533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533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535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535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534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535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534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535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535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535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535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535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535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535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535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535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535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535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533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533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535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535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534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535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534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535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534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535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535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534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535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535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535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535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535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535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535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535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535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535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535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535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535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535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535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535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535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535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535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535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535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535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535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535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533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535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535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535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535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535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535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535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535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535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535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535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535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535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535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534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535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535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535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535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535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535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535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534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535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535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535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535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535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535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535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535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534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534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535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535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535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535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535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535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535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535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535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535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535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535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535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535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535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535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535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535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535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535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535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535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535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535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535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535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535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535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535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535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535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535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535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535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535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535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535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533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535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535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535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535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535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535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535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535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535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534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535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534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535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535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534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535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535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535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535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533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535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535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535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535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535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535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535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535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535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535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535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535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534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535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535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535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535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533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535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535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535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535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535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535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535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535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535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535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535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535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535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535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535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535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534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534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535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535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535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535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535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535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535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535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535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534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535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535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534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535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534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533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535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535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535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535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535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535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535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535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535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535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535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534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535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535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535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535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535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535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535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535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535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535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535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535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535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534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533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534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535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535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535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535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535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535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535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535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535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535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535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535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535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535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535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534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535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534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535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535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535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535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535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535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535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535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535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535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535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535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535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535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533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524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533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524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533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524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533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524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533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524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533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524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535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403">
        <v>468</v>
      </c>
      <c r="B469" s="281" t="s">
        <v>534</v>
      </c>
      <c r="C469" s="404">
        <v>2</v>
      </c>
      <c r="D469" s="405" t="s">
        <v>71</v>
      </c>
      <c r="E469" s="406">
        <v>0</v>
      </c>
      <c r="F469" s="407">
        <v>31</v>
      </c>
      <c r="G469" s="408">
        <v>46115</v>
      </c>
      <c r="H469" s="409" t="s">
        <v>491</v>
      </c>
      <c r="I469" s="410">
        <v>0</v>
      </c>
      <c r="J469" s="408">
        <v>46115</v>
      </c>
      <c r="K469" s="411" t="s">
        <v>491</v>
      </c>
      <c r="L469" s="412" t="s">
        <v>538</v>
      </c>
      <c r="M469" s="413" t="b">
        <f>+ISNUMBER(PAGOS[[#This Row],[REG]])</f>
        <v>1</v>
      </c>
    </row>
    <row r="470" spans="1:13" x14ac:dyDescent="0.3">
      <c r="A470" s="50">
        <v>467</v>
      </c>
      <c r="B470" s="281" t="s">
        <v>535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537</v>
      </c>
      <c r="M470" s="228" t="b">
        <f>+ISNUMBER(PAGOS[[#This Row],[REG]])</f>
        <v>1</v>
      </c>
    </row>
    <row r="472" spans="1:13" x14ac:dyDescent="0.3">
      <c r="I472" s="362"/>
    </row>
  </sheetData>
  <sheetProtection algorithmName="SHA-512" hashValue="Sh1DMPFgigdfErQ4QOu9GEqaMjtT5J3ORT4N2nQDo6yARFEXjTwcHpU4wgZZpTfmeaH1HPk9JerH6RzbCuAMbw==" saltValue="G+4yfyry6omuZ8ef0ZqNpg==" spinCount="100000" sheet="1" objects="1" scenarios="1"/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5"/>
  <sheetViews>
    <sheetView workbookViewId="0">
      <pane ySplit="1" topLeftCell="A2" activePane="bottomLeft" state="frozen"/>
      <selection pane="bottomLeft" activeCell="D14" sqref="D14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2676.19</v>
      </c>
      <c r="D45" s="361" t="s">
        <v>525</v>
      </c>
    </row>
  </sheetData>
  <sheetProtection algorithmName="SHA-512" hashValue="oiqPlPgsvVGzC4O9vDxpx263Ma1vMlQa+4B/XXJjDYoH4OvjHTFVBhKXpKN0s+wXmgEwkyxKuKkxVDflkPukOQ==" saltValue="Ml+HD5TCtO/ZMSu54WPhcg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2187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/>
      <c r="I3" s="276" t="s">
        <v>467</v>
      </c>
      <c r="J3" s="54"/>
      <c r="K3" s="257"/>
    </row>
    <row r="4" spans="2:18" ht="15" thickTop="1" x14ac:dyDescent="0.3">
      <c r="B4" s="398" t="s">
        <v>357</v>
      </c>
      <c r="C4" s="399"/>
      <c r="D4" s="399"/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398" t="s">
        <v>27</v>
      </c>
      <c r="C5" s="398" t="s">
        <v>11</v>
      </c>
      <c r="D5" s="399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400">
        <v>1</v>
      </c>
      <c r="C6" s="400" t="s">
        <v>70</v>
      </c>
      <c r="D6" s="401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400">
        <v>2</v>
      </c>
      <c r="C7" s="400" t="s">
        <v>71</v>
      </c>
      <c r="D7" s="401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1326.01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400">
        <v>3</v>
      </c>
      <c r="C8" s="400" t="s">
        <v>13</v>
      </c>
      <c r="D8" s="401">
        <v>44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17.350000000000001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261.58062499999994</v>
      </c>
      <c r="Q8" s="270">
        <f>+E8+P8</f>
        <v>731.58062499999994</v>
      </c>
      <c r="R8" s="71"/>
    </row>
    <row r="9" spans="2:18" x14ac:dyDescent="0.3">
      <c r="B9" s="400">
        <v>4</v>
      </c>
      <c r="C9" s="400" t="s">
        <v>12</v>
      </c>
      <c r="D9" s="401">
        <v>44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4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261.58062499999994</v>
      </c>
      <c r="Q9" s="270">
        <f t="shared" si="3"/>
        <v>731.58062499999994</v>
      </c>
      <c r="R9" s="71"/>
    </row>
    <row r="10" spans="2:18" x14ac:dyDescent="0.3">
      <c r="B10" s="400">
        <v>5</v>
      </c>
      <c r="C10" s="400" t="s">
        <v>14</v>
      </c>
      <c r="D10" s="401">
        <v>44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4000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544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1000</v>
      </c>
      <c r="M10" s="267">
        <f t="shared" si="0"/>
        <v>240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261.58062499999994</v>
      </c>
      <c r="Q10" s="270">
        <f t="shared" si="3"/>
        <v>731.58062499999994</v>
      </c>
    </row>
    <row r="11" spans="2:18" x14ac:dyDescent="0.3">
      <c r="B11" s="400">
        <v>6</v>
      </c>
      <c r="C11" s="400" t="s">
        <v>24</v>
      </c>
      <c r="D11" s="401">
        <v>44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3140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453.6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1040</v>
      </c>
      <c r="M11" s="267">
        <f t="shared" si="0"/>
        <v>228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261.58062499999994</v>
      </c>
      <c r="Q11" s="270">
        <f t="shared" si="3"/>
        <v>731.58062499999994</v>
      </c>
    </row>
    <row r="12" spans="2:18" x14ac:dyDescent="0.3">
      <c r="B12" s="400">
        <v>7</v>
      </c>
      <c r="C12" s="400" t="s">
        <v>355</v>
      </c>
      <c r="D12" s="401">
        <v>44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3850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164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0</v>
      </c>
      <c r="M12" s="267">
        <f t="shared" si="0"/>
        <v>0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21.35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261.58062499999994</v>
      </c>
      <c r="Q12" s="270">
        <f t="shared" si="3"/>
        <v>731.58062499999994</v>
      </c>
    </row>
    <row r="13" spans="2:18" x14ac:dyDescent="0.3">
      <c r="B13" s="400">
        <v>8</v>
      </c>
      <c r="C13" s="400" t="s">
        <v>356</v>
      </c>
      <c r="D13" s="401">
        <v>44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21.35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261.58062499999994</v>
      </c>
      <c r="Q13" s="270">
        <f t="shared" si="3"/>
        <v>731.58062499999994</v>
      </c>
    </row>
    <row r="14" spans="2:18" x14ac:dyDescent="0.3">
      <c r="B14" s="400">
        <v>9</v>
      </c>
      <c r="C14" s="400" t="s">
        <v>17</v>
      </c>
      <c r="D14" s="401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3160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306.39999999999998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200</v>
      </c>
      <c r="M14" s="267">
        <f t="shared" si="0"/>
        <v>20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261.58062499999994</v>
      </c>
      <c r="Q14" s="270">
        <f t="shared" si="3"/>
        <v>731.58062499999994</v>
      </c>
    </row>
    <row r="15" spans="2:18" x14ac:dyDescent="0.3">
      <c r="B15" s="400">
        <v>10</v>
      </c>
      <c r="C15" s="400" t="s">
        <v>18</v>
      </c>
      <c r="D15" s="401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950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71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750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59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200</v>
      </c>
      <c r="M15" s="267">
        <f t="shared" si="0"/>
        <v>4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261.58062499999994</v>
      </c>
      <c r="Q15" s="270">
        <f t="shared" si="3"/>
        <v>731.58062499999994</v>
      </c>
    </row>
    <row r="16" spans="2:18" x14ac:dyDescent="0.3">
      <c r="B16" s="400">
        <v>11</v>
      </c>
      <c r="C16" s="400" t="s">
        <v>19</v>
      </c>
      <c r="D16" s="401">
        <v>44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1533.3199999999997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112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66.680000000000291</v>
      </c>
      <c r="M16" s="267">
        <f t="shared" si="0"/>
        <v>8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261.58062499999994</v>
      </c>
      <c r="Q16" s="270">
        <f t="shared" si="3"/>
        <v>731.58062499999994</v>
      </c>
    </row>
    <row r="17" spans="2:17" x14ac:dyDescent="0.3">
      <c r="B17" s="400">
        <v>12</v>
      </c>
      <c r="C17" s="400" t="s">
        <v>20</v>
      </c>
      <c r="D17" s="401">
        <v>44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3625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498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1375</v>
      </c>
      <c r="M17" s="267">
        <f t="shared" si="0"/>
        <v>330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261.58062499999994</v>
      </c>
      <c r="Q17" s="270">
        <f t="shared" si="3"/>
        <v>731.58062499999994</v>
      </c>
    </row>
    <row r="18" spans="2:17" x14ac:dyDescent="0.3">
      <c r="B18" s="400">
        <v>13</v>
      </c>
      <c r="C18" s="400" t="s">
        <v>301</v>
      </c>
      <c r="D18" s="401">
        <v>12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400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80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600</v>
      </c>
      <c r="M18" s="267">
        <f t="shared" si="0"/>
        <v>120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261.58062499999994</v>
      </c>
      <c r="Q18" s="270">
        <f t="shared" si="3"/>
        <v>731.58062499999994</v>
      </c>
    </row>
    <row r="19" spans="2:17" x14ac:dyDescent="0.3">
      <c r="B19" s="400">
        <v>14</v>
      </c>
      <c r="C19" s="400" t="s">
        <v>21</v>
      </c>
      <c r="D19" s="401">
        <v>44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3953.3300000000004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407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1666.6699999999996</v>
      </c>
      <c r="M19" s="267">
        <f t="shared" si="0"/>
        <v>600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261.58062499999994</v>
      </c>
      <c r="Q19" s="270">
        <f t="shared" si="3"/>
        <v>731.58062499999994</v>
      </c>
    </row>
    <row r="20" spans="2:17" x14ac:dyDescent="0.3">
      <c r="B20" s="400">
        <v>15</v>
      </c>
      <c r="C20" s="400" t="s">
        <v>22</v>
      </c>
      <c r="D20" s="401">
        <v>44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261.58062499999994</v>
      </c>
      <c r="Q20" s="270">
        <f t="shared" si="3"/>
        <v>731.58062499999994</v>
      </c>
    </row>
    <row r="21" spans="2:17" x14ac:dyDescent="0.3">
      <c r="B21" s="400">
        <v>16</v>
      </c>
      <c r="C21" s="400" t="s">
        <v>23</v>
      </c>
      <c r="D21" s="401">
        <v>44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4500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316.2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3240.04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245.4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1259.96</v>
      </c>
      <c r="M21" s="267">
        <f t="shared" si="0"/>
        <v>70.799999999999983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261.58062499999994</v>
      </c>
      <c r="Q21" s="270">
        <f t="shared" si="3"/>
        <v>731.58062499999994</v>
      </c>
    </row>
    <row r="22" spans="2:17" x14ac:dyDescent="0.3">
      <c r="B22" s="400">
        <v>17</v>
      </c>
      <c r="C22" s="400" t="s">
        <v>299</v>
      </c>
      <c r="D22" s="401">
        <v>12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2000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480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0</v>
      </c>
      <c r="M22" s="267">
        <f t="shared" si="0"/>
        <v>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4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261.58062499999994</v>
      </c>
      <c r="Q22" s="270">
        <f t="shared" si="3"/>
        <v>731.58062499999994</v>
      </c>
    </row>
    <row r="23" spans="2:17" x14ac:dyDescent="0.3">
      <c r="B23" s="400">
        <v>18</v>
      </c>
      <c r="C23" s="400" t="s">
        <v>300</v>
      </c>
      <c r="D23" s="401">
        <v>12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4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261.58062499999994</v>
      </c>
      <c r="Q23" s="270">
        <f t="shared" si="3"/>
        <v>731.58062499999994</v>
      </c>
    </row>
    <row r="24" spans="2:17" x14ac:dyDescent="0.3">
      <c r="B24" s="399" t="s">
        <v>240</v>
      </c>
      <c r="C24" s="399"/>
      <c r="D24" s="402">
        <v>612</v>
      </c>
      <c r="E24" s="271">
        <f>+SUM(E6:E23)</f>
        <v>7520</v>
      </c>
      <c r="F24" s="271">
        <f>+SUM(F6:F23)</f>
        <v>460</v>
      </c>
      <c r="G24" s="272">
        <f t="shared" ref="G24:K24" si="4">+SUM(G6:G23)</f>
        <v>45370</v>
      </c>
      <c r="H24" s="272">
        <f t="shared" si="4"/>
        <v>6160.5999999999995</v>
      </c>
      <c r="I24" s="271">
        <f t="shared" si="4"/>
        <v>37961.700000000004</v>
      </c>
      <c r="J24" s="271">
        <f t="shared" si="4"/>
        <v>4105.8</v>
      </c>
      <c r="K24" s="273">
        <f t="shared" si="4"/>
        <v>434</v>
      </c>
      <c r="L24" s="274">
        <f t="shared" ref="L24" si="5">+SUM(L6:L23)</f>
        <v>7408.3</v>
      </c>
      <c r="M24" s="274">
        <f t="shared" ref="M24:Q24" si="6">+SUM(M6:M23)</f>
        <v>1620.8</v>
      </c>
      <c r="N24" s="271">
        <f t="shared" si="6"/>
        <v>244.69999999999993</v>
      </c>
      <c r="O24" s="271">
        <f t="shared" si="6"/>
        <v>1786.01</v>
      </c>
      <c r="P24" s="271">
        <f t="shared" si="6"/>
        <v>4185.29</v>
      </c>
      <c r="Q24" s="271">
        <f t="shared" si="6"/>
        <v>11705.289999999999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EDrRFV1QojG06LWUKUZPw/VKYGebBaJAPgQHXcSsRgTEEPkTlp9JCCEHk92P7QVbP+WP56JPZBsSthc7GWDJNQ==" saltValue="l1PO0c3gA6IRff555tilS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P18" sqref="P18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69" t="s">
        <v>536</v>
      </c>
      <c r="C2" s="370"/>
      <c r="D2" s="177" t="s">
        <v>345</v>
      </c>
      <c r="E2" s="349">
        <v>46096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1"/>
      <c r="C3" s="372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73"/>
      <c r="C4" s="374"/>
      <c r="D4" s="177" t="s">
        <v>344</v>
      </c>
      <c r="E4" s="349">
        <v>46126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320</v>
      </c>
      <c r="K4" s="290"/>
      <c r="L4" s="290"/>
      <c r="M4" s="318">
        <v>20</v>
      </c>
      <c r="N4" s="319">
        <v>200000</v>
      </c>
      <c r="O4" s="319">
        <v>20000</v>
      </c>
      <c r="P4" s="348">
        <v>1</v>
      </c>
      <c r="Q4" s="348">
        <v>1</v>
      </c>
      <c r="R4" s="348">
        <v>1</v>
      </c>
      <c r="S4" s="347">
        <f>SUM(P4*100+Q4*10+R4*1)</f>
        <v>111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7520</v>
      </c>
      <c r="F5" s="290"/>
      <c r="G5" s="57" t="s">
        <v>100</v>
      </c>
      <c r="H5" s="2"/>
      <c r="I5" s="2"/>
      <c r="J5" s="337">
        <f>IF(OR(E2="",E3="",E4=""),"",E9)</f>
        <v>660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/>
      <c r="S5" s="347">
        <f>SUM(P5*100+Q5*10+R5*1)</f>
        <v>0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1029.44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1</v>
      </c>
      <c r="S6" s="347">
        <f>SUM(P6*100+Q6*10+R6*1)</f>
        <v>1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45370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-31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46.800000000000004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660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214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7</v>
      </c>
      <c r="S9" s="347">
        <f t="shared" ref="S9:S14" si="5">SUM(P9*100+Q9*10+R9*1)</f>
        <v>7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6160.6</v>
      </c>
      <c r="F10" s="290"/>
      <c r="G10" s="61" t="s">
        <v>114</v>
      </c>
      <c r="H10" s="62"/>
      <c r="I10" s="62"/>
      <c r="J10" s="350">
        <v>1803.75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>
        <v>1</v>
      </c>
      <c r="S10" s="347">
        <f t="shared" si="5"/>
        <v>1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46.800000000000004</v>
      </c>
      <c r="F11" s="290"/>
      <c r="G11" s="325" t="s">
        <v>112</v>
      </c>
      <c r="H11" s="326"/>
      <c r="I11" s="326"/>
      <c r="J11" s="327">
        <f>IF(OR(E2="",E3="",E4=""),"",J4+J6+J9+J10+J7)</f>
        <v>3336.19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/>
      <c r="R11" s="348">
        <v>6</v>
      </c>
      <c r="S11" s="347">
        <f t="shared" si="5"/>
        <v>6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660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6</v>
      </c>
      <c r="S12" s="347">
        <f t="shared" si="5"/>
        <v>16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37961.699999999983</v>
      </c>
      <c r="F13" s="290"/>
      <c r="G13" s="330" t="s">
        <v>124</v>
      </c>
      <c r="H13" s="331"/>
      <c r="I13" s="331"/>
      <c r="J13" s="332">
        <f>IF(OR(E2="",E3="",E4=""),"",J11-J12)</f>
        <v>2676.19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1029.44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>
        <v>1</v>
      </c>
      <c r="R14" s="348">
        <v>4</v>
      </c>
      <c r="S14" s="347">
        <f t="shared" si="5"/>
        <v>14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7408.3000000000175</v>
      </c>
      <c r="F15" s="290"/>
      <c r="G15" s="312" t="s">
        <v>135</v>
      </c>
      <c r="H15" s="313">
        <f>K16+K21</f>
        <v>2236.19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4539.7999999999993</v>
      </c>
      <c r="F16" s="290"/>
      <c r="G16" s="316" t="s">
        <v>126</v>
      </c>
      <c r="H16" s="316"/>
      <c r="I16" s="316"/>
      <c r="J16" s="317"/>
      <c r="K16" s="318">
        <f>SUM(K17:K20)</f>
        <v>2225</v>
      </c>
      <c r="L16" s="290"/>
      <c r="M16" s="293"/>
      <c r="N16" s="352"/>
      <c r="O16" s="352"/>
      <c r="P16" s="353">
        <f>+IFERROR(J13-H15,"")</f>
        <v>440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214</v>
      </c>
      <c r="F17" s="290"/>
      <c r="G17" s="318">
        <v>20</v>
      </c>
      <c r="H17" s="319">
        <f t="shared" ref="H17:J20" si="11">AF5*P4</f>
        <v>2000</v>
      </c>
      <c r="I17" s="319">
        <f t="shared" si="11"/>
        <v>200</v>
      </c>
      <c r="J17" s="319">
        <f t="shared" si="11"/>
        <v>20</v>
      </c>
      <c r="K17" s="320">
        <f>SUM(H17:J17)</f>
        <v>2220</v>
      </c>
      <c r="L17" s="290"/>
      <c r="M17" s="353"/>
      <c r="N17" s="352"/>
      <c r="O17" s="352"/>
      <c r="P17" s="355">
        <f>IFERROR(P16-R20,"")</f>
        <v>0</v>
      </c>
      <c r="Q17" s="352"/>
      <c r="R17" s="354">
        <v>50</v>
      </c>
      <c r="S17" s="352" t="s">
        <v>529</v>
      </c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1620.8000000000011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0</v>
      </c>
      <c r="K18" s="320">
        <f>SUM(H18:J18)</f>
        <v>0</v>
      </c>
      <c r="L18" s="290"/>
      <c r="M18" s="353"/>
      <c r="N18" s="352"/>
      <c r="O18" s="352"/>
      <c r="P18" s="293"/>
      <c r="Q18" s="352"/>
      <c r="R18" s="354">
        <v>140</v>
      </c>
      <c r="S18" s="352" t="s">
        <v>528</v>
      </c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5</v>
      </c>
      <c r="K19" s="320">
        <f>SUM(H19:J19)</f>
        <v>5</v>
      </c>
      <c r="L19" s="290"/>
      <c r="M19" s="293"/>
      <c r="N19" s="352"/>
      <c r="O19" s="352"/>
      <c r="P19" s="353"/>
      <c r="Q19" s="353"/>
      <c r="R19" s="354">
        <v>250</v>
      </c>
      <c r="S19" s="352" t="s">
        <v>523</v>
      </c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244.69999999999996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/>
      <c r="R20" s="354">
        <f>+SUM(R16:R19)</f>
        <v>440</v>
      </c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1786.01</v>
      </c>
      <c r="F21" s="290"/>
      <c r="G21" s="321" t="s">
        <v>127</v>
      </c>
      <c r="H21" s="322"/>
      <c r="I21" s="322"/>
      <c r="J21" s="323"/>
      <c r="K21" s="318">
        <f>SUM(K22:K27)</f>
        <v>11.19</v>
      </c>
      <c r="L21" s="290"/>
      <c r="M21" s="352"/>
      <c r="N21" s="352"/>
      <c r="O21" s="352"/>
      <c r="P21" s="357"/>
      <c r="Q21" s="293"/>
      <c r="R21" s="352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7</v>
      </c>
      <c r="K22" s="320">
        <f t="shared" ref="K22:K26" si="13">SUM(H22:J22)</f>
        <v>7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7520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0.5</v>
      </c>
      <c r="K23" s="320">
        <f t="shared" si="13"/>
        <v>0.5</v>
      </c>
      <c r="L23" s="290"/>
      <c r="M23" s="352"/>
      <c r="N23" s="352"/>
      <c r="O23" s="352"/>
      <c r="P23" s="359">
        <f>20*20+14</f>
        <v>414</v>
      </c>
      <c r="Q23" s="353">
        <v>10099.299999999999</v>
      </c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470</v>
      </c>
      <c r="F24" s="290"/>
      <c r="G24" s="318">
        <v>0.25</v>
      </c>
      <c r="H24" s="324">
        <f t="shared" si="12"/>
        <v>0</v>
      </c>
      <c r="I24" s="324">
        <f>AG12*Q11</f>
        <v>0</v>
      </c>
      <c r="J24" s="324">
        <f t="shared" si="12"/>
        <v>1.5</v>
      </c>
      <c r="K24" s="320">
        <f t="shared" si="13"/>
        <v>1.5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4185.29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0.60000000000000009</v>
      </c>
      <c r="K25" s="320">
        <f t="shared" si="13"/>
        <v>1.6</v>
      </c>
      <c r="L25" s="290"/>
      <c r="M25" s="353"/>
      <c r="N25" s="352"/>
      <c r="O25" s="352"/>
      <c r="P25" s="359">
        <f>+P23+Q23</f>
        <v>10513.3</v>
      </c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2676.19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352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11705.29</v>
      </c>
      <c r="F27" s="290"/>
      <c r="G27" s="318">
        <v>0.01</v>
      </c>
      <c r="H27" s="324">
        <f t="shared" si="12"/>
        <v>0</v>
      </c>
      <c r="I27" s="324">
        <f>AG15*Q14</f>
        <v>0.1</v>
      </c>
      <c r="J27" s="324">
        <f t="shared" si="12"/>
        <v>0.04</v>
      </c>
      <c r="K27" s="320">
        <f>SUM(H27:J27)</f>
        <v>0.14000000000000001</v>
      </c>
      <c r="L27" s="290"/>
      <c r="M27" s="352"/>
      <c r="N27" s="352"/>
      <c r="O27" s="352"/>
      <c r="P27" s="353"/>
      <c r="Q27" s="352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11705.290000000019</v>
      </c>
      <c r="F28" s="290"/>
      <c r="G28" s="291"/>
      <c r="H28" s="294">
        <f>SUMIFS(DENERO_CAJA[MONTO],DENERO_CAJA[FECHA],"&gt;="&amp;$E$2,DENERO_CAJA[FECHA],"&lt;="&amp;$E$4)</f>
        <v>2676.19</v>
      </c>
      <c r="I28" s="291">
        <f>IFERROR(E27-E28,"")</f>
        <v>-1.8189894035458565E-11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wkIG5E2G/mSV+tjwj698SDGD+lm/efN1aW02w/ez5IJU9TBz7o51V6XDmsRgH7O8X/e922QTvNCTTLbbWveICQ==" saltValue="JTKmGTxI1Ocrly+zHFYfYg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workbookViewId="0">
      <pane ySplit="3" topLeftCell="A395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5" t="s">
        <v>261</v>
      </c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</row>
    <row r="2" spans="2:17" x14ac:dyDescent="0.3"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Q2" s="24"/>
    </row>
    <row r="3" spans="2:17" ht="15" thickBot="1" x14ac:dyDescent="0.35"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Q3" s="24"/>
    </row>
    <row r="4" spans="2:17" ht="15.6" thickTop="1" thickBot="1" x14ac:dyDescent="0.35">
      <c r="B4" s="369" t="s">
        <v>90</v>
      </c>
      <c r="C4" s="370"/>
      <c r="D4" s="177" t="s">
        <v>345</v>
      </c>
      <c r="E4" s="72">
        <v>44788</v>
      </c>
      <c r="G4" s="369" t="s">
        <v>90</v>
      </c>
      <c r="H4" s="370"/>
      <c r="I4" s="177" t="s">
        <v>345</v>
      </c>
      <c r="J4" s="72">
        <v>44819</v>
      </c>
      <c r="L4" s="369" t="s">
        <v>90</v>
      </c>
      <c r="M4" s="370"/>
      <c r="N4" s="177" t="s">
        <v>345</v>
      </c>
      <c r="O4" s="72">
        <v>44849</v>
      </c>
      <c r="Q4" s="24"/>
    </row>
    <row r="5" spans="2:17" ht="15.6" thickTop="1" thickBot="1" x14ac:dyDescent="0.35">
      <c r="B5" s="371"/>
      <c r="C5" s="372"/>
      <c r="D5" s="177" t="s">
        <v>346</v>
      </c>
      <c r="E5" s="72">
        <v>44788</v>
      </c>
      <c r="G5" s="371"/>
      <c r="H5" s="372"/>
      <c r="I5" s="177" t="s">
        <v>346</v>
      </c>
      <c r="J5" s="72">
        <v>44788</v>
      </c>
      <c r="L5" s="371"/>
      <c r="M5" s="372"/>
      <c r="N5" s="177" t="s">
        <v>346</v>
      </c>
      <c r="O5" s="72">
        <v>44788</v>
      </c>
    </row>
    <row r="6" spans="2:17" ht="15.6" thickTop="1" thickBot="1" x14ac:dyDescent="0.35">
      <c r="B6" s="373"/>
      <c r="C6" s="374"/>
      <c r="D6" s="177" t="s">
        <v>344</v>
      </c>
      <c r="E6" s="72">
        <v>44818</v>
      </c>
      <c r="G6" s="373"/>
      <c r="H6" s="374"/>
      <c r="I6" s="177" t="s">
        <v>344</v>
      </c>
      <c r="J6" s="72">
        <v>44848</v>
      </c>
      <c r="L6" s="373"/>
      <c r="M6" s="374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69" t="s">
        <v>90</v>
      </c>
      <c r="C32" s="370"/>
      <c r="D32" s="177" t="s">
        <v>345</v>
      </c>
      <c r="E32" s="72">
        <v>44880</v>
      </c>
      <c r="G32" s="369" t="s">
        <v>90</v>
      </c>
      <c r="H32" s="370"/>
      <c r="I32" s="177" t="s">
        <v>345</v>
      </c>
      <c r="J32" s="72">
        <v>44910</v>
      </c>
      <c r="L32" s="369" t="s">
        <v>90</v>
      </c>
      <c r="M32" s="370"/>
      <c r="N32" s="177" t="s">
        <v>345</v>
      </c>
      <c r="O32" s="72">
        <v>44941</v>
      </c>
    </row>
    <row r="33" spans="2:15" ht="15.6" thickTop="1" thickBot="1" x14ac:dyDescent="0.35">
      <c r="B33" s="371"/>
      <c r="C33" s="372"/>
      <c r="D33" s="177" t="s">
        <v>346</v>
      </c>
      <c r="E33" s="72">
        <v>44788</v>
      </c>
      <c r="G33" s="371"/>
      <c r="H33" s="372"/>
      <c r="I33" s="177" t="s">
        <v>346</v>
      </c>
      <c r="J33" s="72">
        <v>44788</v>
      </c>
      <c r="L33" s="371"/>
      <c r="M33" s="372"/>
      <c r="N33" s="177" t="s">
        <v>346</v>
      </c>
      <c r="O33" s="72">
        <v>44788</v>
      </c>
    </row>
    <row r="34" spans="2:15" ht="15.6" thickTop="1" thickBot="1" x14ac:dyDescent="0.35">
      <c r="B34" s="373"/>
      <c r="C34" s="374"/>
      <c r="D34" s="177" t="s">
        <v>344</v>
      </c>
      <c r="E34" s="72">
        <v>44909</v>
      </c>
      <c r="G34" s="373"/>
      <c r="H34" s="374"/>
      <c r="I34" s="177" t="s">
        <v>344</v>
      </c>
      <c r="J34" s="72">
        <v>44940</v>
      </c>
      <c r="L34" s="373"/>
      <c r="M34" s="374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69" t="s">
        <v>90</v>
      </c>
      <c r="C60" s="370"/>
      <c r="D60" s="177" t="s">
        <v>345</v>
      </c>
      <c r="E60" s="72">
        <v>44972</v>
      </c>
      <c r="G60" s="369" t="s">
        <v>90</v>
      </c>
      <c r="H60" s="370"/>
      <c r="I60" s="177" t="s">
        <v>345</v>
      </c>
      <c r="J60" s="72">
        <v>45000</v>
      </c>
      <c r="L60" s="369" t="s">
        <v>90</v>
      </c>
      <c r="M60" s="370"/>
      <c r="N60" s="177" t="s">
        <v>345</v>
      </c>
      <c r="O60" s="72">
        <v>45031</v>
      </c>
    </row>
    <row r="61" spans="2:15" ht="15.6" thickTop="1" thickBot="1" x14ac:dyDescent="0.35">
      <c r="B61" s="371"/>
      <c r="C61" s="372"/>
      <c r="D61" s="177" t="s">
        <v>346</v>
      </c>
      <c r="E61" s="72">
        <v>44788</v>
      </c>
      <c r="G61" s="371"/>
      <c r="H61" s="372"/>
      <c r="I61" s="177" t="s">
        <v>346</v>
      </c>
      <c r="J61" s="72">
        <v>44788</v>
      </c>
      <c r="L61" s="371"/>
      <c r="M61" s="372"/>
      <c r="N61" s="177" t="s">
        <v>346</v>
      </c>
      <c r="O61" s="72">
        <v>44788</v>
      </c>
    </row>
    <row r="62" spans="2:15" ht="15.6" thickTop="1" thickBot="1" x14ac:dyDescent="0.35">
      <c r="B62" s="373"/>
      <c r="C62" s="374"/>
      <c r="D62" s="177" t="s">
        <v>344</v>
      </c>
      <c r="E62" s="72">
        <v>44999</v>
      </c>
      <c r="G62" s="373"/>
      <c r="H62" s="374"/>
      <c r="I62" s="177" t="s">
        <v>344</v>
      </c>
      <c r="J62" s="72">
        <v>45030</v>
      </c>
      <c r="L62" s="373"/>
      <c r="M62" s="374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69" t="s">
        <v>90</v>
      </c>
      <c r="C88" s="370"/>
      <c r="D88" s="177" t="s">
        <v>345</v>
      </c>
      <c r="E88" s="72">
        <v>45061</v>
      </c>
      <c r="G88" s="369" t="s">
        <v>90</v>
      </c>
      <c r="H88" s="370"/>
      <c r="I88" s="177" t="s">
        <v>345</v>
      </c>
      <c r="J88" s="72">
        <v>45092</v>
      </c>
      <c r="L88" s="369" t="s">
        <v>90</v>
      </c>
      <c r="M88" s="370"/>
      <c r="N88" s="177" t="s">
        <v>345</v>
      </c>
      <c r="O88" s="72">
        <v>45122</v>
      </c>
    </row>
    <row r="89" spans="2:15" ht="15.6" thickTop="1" thickBot="1" x14ac:dyDescent="0.35">
      <c r="B89" s="371"/>
      <c r="C89" s="372"/>
      <c r="D89" s="177" t="s">
        <v>346</v>
      </c>
      <c r="E89" s="72">
        <v>44788</v>
      </c>
      <c r="G89" s="371"/>
      <c r="H89" s="372"/>
      <c r="I89" s="177" t="s">
        <v>346</v>
      </c>
      <c r="J89" s="72">
        <v>44788</v>
      </c>
      <c r="L89" s="371"/>
      <c r="M89" s="372"/>
      <c r="N89" s="177" t="s">
        <v>346</v>
      </c>
      <c r="O89" s="72">
        <v>44788</v>
      </c>
    </row>
    <row r="90" spans="2:15" ht="15.6" thickTop="1" thickBot="1" x14ac:dyDescent="0.35">
      <c r="B90" s="373"/>
      <c r="C90" s="374"/>
      <c r="D90" s="177" t="s">
        <v>344</v>
      </c>
      <c r="E90" s="72">
        <v>45091</v>
      </c>
      <c r="G90" s="373"/>
      <c r="H90" s="374"/>
      <c r="I90" s="177" t="s">
        <v>344</v>
      </c>
      <c r="J90" s="72">
        <v>45121</v>
      </c>
      <c r="L90" s="373"/>
      <c r="M90" s="374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69" t="s">
        <v>90</v>
      </c>
      <c r="C117" s="370"/>
      <c r="D117" s="177" t="s">
        <v>345</v>
      </c>
      <c r="E117" s="72">
        <v>45153</v>
      </c>
      <c r="G117" s="369" t="s">
        <v>90</v>
      </c>
      <c r="H117" s="370"/>
      <c r="I117" s="177" t="s">
        <v>345</v>
      </c>
      <c r="J117" s="72">
        <v>45184</v>
      </c>
      <c r="L117" s="369" t="s">
        <v>90</v>
      </c>
      <c r="M117" s="370"/>
      <c r="N117" s="177" t="s">
        <v>345</v>
      </c>
      <c r="O117" s="72">
        <v>45214</v>
      </c>
    </row>
    <row r="118" spans="2:15" ht="15.6" thickTop="1" thickBot="1" x14ac:dyDescent="0.35">
      <c r="B118" s="371"/>
      <c r="C118" s="372"/>
      <c r="D118" s="177" t="s">
        <v>346</v>
      </c>
      <c r="E118" s="72">
        <v>44788</v>
      </c>
      <c r="G118" s="371"/>
      <c r="H118" s="372"/>
      <c r="I118" s="177" t="s">
        <v>346</v>
      </c>
      <c r="J118" s="72">
        <v>44788</v>
      </c>
      <c r="L118" s="371"/>
      <c r="M118" s="372"/>
      <c r="N118" s="177" t="s">
        <v>346</v>
      </c>
      <c r="O118" s="72">
        <v>44788</v>
      </c>
    </row>
    <row r="119" spans="2:15" ht="15.6" thickTop="1" thickBot="1" x14ac:dyDescent="0.35">
      <c r="B119" s="373"/>
      <c r="C119" s="374"/>
      <c r="D119" s="177" t="s">
        <v>344</v>
      </c>
      <c r="E119" s="72">
        <v>45183</v>
      </c>
      <c r="G119" s="373"/>
      <c r="H119" s="374"/>
      <c r="I119" s="177" t="s">
        <v>344</v>
      </c>
      <c r="J119" s="72">
        <v>45213</v>
      </c>
      <c r="L119" s="373"/>
      <c r="M119" s="374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69" t="s">
        <v>90</v>
      </c>
      <c r="C145" s="370"/>
      <c r="D145" s="177" t="s">
        <v>345</v>
      </c>
      <c r="E145" s="72">
        <v>45245</v>
      </c>
      <c r="G145" s="369" t="s">
        <v>90</v>
      </c>
      <c r="H145" s="370"/>
      <c r="I145" s="177" t="s">
        <v>345</v>
      </c>
      <c r="J145" s="72">
        <v>45275</v>
      </c>
      <c r="L145" s="369" t="s">
        <v>90</v>
      </c>
      <c r="M145" s="370"/>
      <c r="N145" s="177" t="s">
        <v>345</v>
      </c>
      <c r="O145" s="72">
        <v>45306</v>
      </c>
    </row>
    <row r="146" spans="2:15" ht="15.6" thickTop="1" thickBot="1" x14ac:dyDescent="0.35">
      <c r="B146" s="371"/>
      <c r="C146" s="372"/>
      <c r="D146" s="177" t="s">
        <v>346</v>
      </c>
      <c r="E146" s="72">
        <v>44788</v>
      </c>
      <c r="G146" s="371"/>
      <c r="H146" s="372"/>
      <c r="I146" s="177" t="s">
        <v>346</v>
      </c>
      <c r="J146" s="72">
        <v>44788</v>
      </c>
      <c r="L146" s="371"/>
      <c r="M146" s="372"/>
      <c r="N146" s="177" t="s">
        <v>346</v>
      </c>
      <c r="O146" s="72">
        <v>44788</v>
      </c>
    </row>
    <row r="147" spans="2:15" ht="15.6" thickTop="1" thickBot="1" x14ac:dyDescent="0.35">
      <c r="B147" s="373"/>
      <c r="C147" s="374"/>
      <c r="D147" s="177" t="s">
        <v>344</v>
      </c>
      <c r="E147" s="72">
        <v>45274</v>
      </c>
      <c r="G147" s="373"/>
      <c r="H147" s="374"/>
      <c r="I147" s="177" t="s">
        <v>344</v>
      </c>
      <c r="J147" s="72">
        <v>45305</v>
      </c>
      <c r="L147" s="373"/>
      <c r="M147" s="374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69" t="s">
        <v>90</v>
      </c>
      <c r="C173" s="370"/>
      <c r="D173" s="177" t="s">
        <v>345</v>
      </c>
      <c r="E173" s="72">
        <v>45337</v>
      </c>
      <c r="G173" s="369" t="s">
        <v>90</v>
      </c>
      <c r="H173" s="370"/>
      <c r="I173" s="177" t="s">
        <v>345</v>
      </c>
      <c r="J173" s="72">
        <v>45366</v>
      </c>
      <c r="L173" s="369" t="s">
        <v>90</v>
      </c>
      <c r="M173" s="370"/>
      <c r="N173" s="177" t="s">
        <v>345</v>
      </c>
      <c r="O173" s="72">
        <v>45397</v>
      </c>
    </row>
    <row r="174" spans="2:15" ht="15.6" thickTop="1" thickBot="1" x14ac:dyDescent="0.35">
      <c r="B174" s="371"/>
      <c r="C174" s="372"/>
      <c r="D174" s="177" t="s">
        <v>346</v>
      </c>
      <c r="E174" s="72">
        <v>44788</v>
      </c>
      <c r="G174" s="371"/>
      <c r="H174" s="372"/>
      <c r="I174" s="177" t="s">
        <v>346</v>
      </c>
      <c r="J174" s="72">
        <v>44788</v>
      </c>
      <c r="L174" s="371"/>
      <c r="M174" s="372"/>
      <c r="N174" s="177" t="s">
        <v>346</v>
      </c>
      <c r="O174" s="72">
        <v>44788</v>
      </c>
    </row>
    <row r="175" spans="2:15" ht="15.6" thickTop="1" thickBot="1" x14ac:dyDescent="0.35">
      <c r="B175" s="373"/>
      <c r="C175" s="374"/>
      <c r="D175" s="177" t="s">
        <v>344</v>
      </c>
      <c r="E175" s="72">
        <v>45365</v>
      </c>
      <c r="G175" s="373"/>
      <c r="H175" s="374"/>
      <c r="I175" s="177" t="s">
        <v>344</v>
      </c>
      <c r="J175" s="72">
        <v>45396</v>
      </c>
      <c r="L175" s="373"/>
      <c r="M175" s="374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69" t="s">
        <v>90</v>
      </c>
      <c r="C201" s="370"/>
      <c r="D201" s="177" t="s">
        <v>345</v>
      </c>
      <c r="E201" s="72">
        <v>45427</v>
      </c>
      <c r="G201" s="369" t="s">
        <v>90</v>
      </c>
      <c r="H201" s="370"/>
      <c r="I201" s="177" t="s">
        <v>345</v>
      </c>
      <c r="J201" s="72">
        <v>45458</v>
      </c>
      <c r="L201" s="369" t="s">
        <v>90</v>
      </c>
      <c r="M201" s="370"/>
      <c r="N201" s="177" t="s">
        <v>345</v>
      </c>
      <c r="O201" s="72">
        <v>45488</v>
      </c>
    </row>
    <row r="202" spans="2:15" ht="15.6" thickTop="1" thickBot="1" x14ac:dyDescent="0.35">
      <c r="B202" s="371"/>
      <c r="C202" s="372"/>
      <c r="D202" s="177" t="s">
        <v>346</v>
      </c>
      <c r="E202" s="72">
        <v>44788</v>
      </c>
      <c r="G202" s="371"/>
      <c r="H202" s="372"/>
      <c r="I202" s="177" t="s">
        <v>346</v>
      </c>
      <c r="J202" s="72">
        <v>44788</v>
      </c>
      <c r="L202" s="371"/>
      <c r="M202" s="372"/>
      <c r="N202" s="177" t="s">
        <v>346</v>
      </c>
      <c r="O202" s="72">
        <v>44788</v>
      </c>
    </row>
    <row r="203" spans="2:15" ht="15.6" thickTop="1" thickBot="1" x14ac:dyDescent="0.35">
      <c r="B203" s="373"/>
      <c r="C203" s="374"/>
      <c r="D203" s="177" t="s">
        <v>344</v>
      </c>
      <c r="E203" s="72">
        <v>45457</v>
      </c>
      <c r="G203" s="373"/>
      <c r="H203" s="374"/>
      <c r="I203" s="177" t="s">
        <v>344</v>
      </c>
      <c r="J203" s="72">
        <v>45487</v>
      </c>
      <c r="L203" s="373"/>
      <c r="M203" s="374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69" t="s">
        <v>90</v>
      </c>
      <c r="C229" s="370"/>
      <c r="D229" s="177" t="s">
        <v>345</v>
      </c>
      <c r="E229" s="72">
        <v>45519</v>
      </c>
      <c r="G229" s="369" t="s">
        <v>90</v>
      </c>
      <c r="H229" s="370"/>
      <c r="I229" s="177" t="s">
        <v>345</v>
      </c>
      <c r="J229" s="72">
        <v>45550</v>
      </c>
      <c r="L229" s="369" t="s">
        <v>90</v>
      </c>
      <c r="M229" s="370"/>
      <c r="N229" s="177" t="s">
        <v>345</v>
      </c>
      <c r="O229" s="72">
        <v>45580</v>
      </c>
    </row>
    <row r="230" spans="2:15" ht="15.6" thickTop="1" thickBot="1" x14ac:dyDescent="0.35">
      <c r="B230" s="371"/>
      <c r="C230" s="372"/>
      <c r="D230" s="177" t="s">
        <v>346</v>
      </c>
      <c r="E230" s="72">
        <v>44788</v>
      </c>
      <c r="G230" s="371"/>
      <c r="H230" s="372"/>
      <c r="I230" s="177" t="s">
        <v>346</v>
      </c>
      <c r="J230" s="72">
        <v>44788</v>
      </c>
      <c r="L230" s="371"/>
      <c r="M230" s="372"/>
      <c r="N230" s="177" t="s">
        <v>346</v>
      </c>
      <c r="O230" s="72">
        <v>44788</v>
      </c>
    </row>
    <row r="231" spans="2:15" ht="15.6" thickTop="1" thickBot="1" x14ac:dyDescent="0.35">
      <c r="B231" s="373"/>
      <c r="C231" s="374"/>
      <c r="D231" s="177" t="s">
        <v>344</v>
      </c>
      <c r="E231" s="72">
        <v>45549</v>
      </c>
      <c r="G231" s="373"/>
      <c r="H231" s="374"/>
      <c r="I231" s="177" t="s">
        <v>344</v>
      </c>
      <c r="J231" s="72">
        <v>45579</v>
      </c>
      <c r="L231" s="373"/>
      <c r="M231" s="374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69" t="s">
        <v>90</v>
      </c>
      <c r="C257" s="370"/>
      <c r="D257" s="177" t="s">
        <v>345</v>
      </c>
      <c r="E257" s="72">
        <v>45611</v>
      </c>
      <c r="G257" s="369" t="s">
        <v>90</v>
      </c>
      <c r="H257" s="370"/>
      <c r="I257" s="177" t="s">
        <v>345</v>
      </c>
      <c r="J257" s="72">
        <v>45641</v>
      </c>
      <c r="L257" s="369" t="s">
        <v>90</v>
      </c>
      <c r="M257" s="370"/>
      <c r="N257" s="177" t="s">
        <v>345</v>
      </c>
      <c r="O257" s="72">
        <v>45672</v>
      </c>
    </row>
    <row r="258" spans="2:15" ht="15.6" thickTop="1" thickBot="1" x14ac:dyDescent="0.35">
      <c r="B258" s="371"/>
      <c r="C258" s="372"/>
      <c r="D258" s="177" t="s">
        <v>346</v>
      </c>
      <c r="E258" s="72">
        <v>44788</v>
      </c>
      <c r="G258" s="371"/>
      <c r="H258" s="372"/>
      <c r="I258" s="177" t="s">
        <v>346</v>
      </c>
      <c r="J258" s="72">
        <v>44788</v>
      </c>
      <c r="L258" s="371"/>
      <c r="M258" s="372"/>
      <c r="N258" s="177" t="s">
        <v>346</v>
      </c>
      <c r="O258" s="72">
        <v>44788</v>
      </c>
    </row>
    <row r="259" spans="2:15" ht="15.6" thickTop="1" thickBot="1" x14ac:dyDescent="0.35">
      <c r="B259" s="373"/>
      <c r="C259" s="374"/>
      <c r="D259" s="177" t="s">
        <v>344</v>
      </c>
      <c r="E259" s="72">
        <v>45640</v>
      </c>
      <c r="G259" s="373"/>
      <c r="H259" s="374"/>
      <c r="I259" s="177" t="s">
        <v>344</v>
      </c>
      <c r="J259" s="72">
        <v>45671</v>
      </c>
      <c r="L259" s="373"/>
      <c r="M259" s="374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69" t="s">
        <v>90</v>
      </c>
      <c r="C285" s="370"/>
      <c r="D285" s="177" t="s">
        <v>345</v>
      </c>
      <c r="E285" s="72">
        <v>45703</v>
      </c>
      <c r="G285" s="369" t="s">
        <v>90</v>
      </c>
      <c r="H285" s="370"/>
      <c r="I285" s="177" t="s">
        <v>345</v>
      </c>
      <c r="J285" s="72">
        <v>45731</v>
      </c>
      <c r="L285" s="369" t="s">
        <v>90</v>
      </c>
      <c r="M285" s="370"/>
      <c r="N285" s="177" t="s">
        <v>345</v>
      </c>
      <c r="O285" s="72">
        <v>45762</v>
      </c>
    </row>
    <row r="286" spans="2:15" ht="15.6" thickTop="1" thickBot="1" x14ac:dyDescent="0.35">
      <c r="B286" s="371"/>
      <c r="C286" s="372"/>
      <c r="D286" s="177" t="s">
        <v>346</v>
      </c>
      <c r="E286" s="72">
        <v>44788</v>
      </c>
      <c r="G286" s="371"/>
      <c r="H286" s="372"/>
      <c r="I286" s="177" t="s">
        <v>346</v>
      </c>
      <c r="J286" s="72">
        <v>44788</v>
      </c>
      <c r="L286" s="371"/>
      <c r="M286" s="372"/>
      <c r="N286" s="177" t="s">
        <v>346</v>
      </c>
      <c r="O286" s="72">
        <v>44788</v>
      </c>
    </row>
    <row r="287" spans="2:15" ht="15.6" thickTop="1" thickBot="1" x14ac:dyDescent="0.35">
      <c r="B287" s="373"/>
      <c r="C287" s="374"/>
      <c r="D287" s="177" t="s">
        <v>344</v>
      </c>
      <c r="E287" s="72">
        <v>45730</v>
      </c>
      <c r="G287" s="373"/>
      <c r="H287" s="374"/>
      <c r="I287" s="177" t="s">
        <v>344</v>
      </c>
      <c r="J287" s="72">
        <v>45761</v>
      </c>
      <c r="L287" s="373"/>
      <c r="M287" s="374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69" t="s">
        <v>90</v>
      </c>
      <c r="C313" s="370"/>
      <c r="D313" s="177" t="s">
        <v>345</v>
      </c>
      <c r="E313" s="72">
        <v>45792</v>
      </c>
      <c r="G313" s="369" t="s">
        <v>90</v>
      </c>
      <c r="H313" s="370"/>
      <c r="I313" s="177" t="s">
        <v>345</v>
      </c>
      <c r="J313" s="72">
        <v>45823</v>
      </c>
      <c r="L313" s="369" t="s">
        <v>90</v>
      </c>
      <c r="M313" s="370"/>
      <c r="N313" s="177" t="s">
        <v>345</v>
      </c>
      <c r="O313" s="72">
        <v>45853</v>
      </c>
    </row>
    <row r="314" spans="2:15" ht="15.6" thickTop="1" thickBot="1" x14ac:dyDescent="0.35">
      <c r="B314" s="371"/>
      <c r="C314" s="372"/>
      <c r="D314" s="177" t="s">
        <v>346</v>
      </c>
      <c r="E314" s="72">
        <v>44788</v>
      </c>
      <c r="G314" s="371"/>
      <c r="H314" s="372"/>
      <c r="I314" s="177" t="s">
        <v>346</v>
      </c>
      <c r="J314" s="72">
        <v>44788</v>
      </c>
      <c r="L314" s="371"/>
      <c r="M314" s="372"/>
      <c r="N314" s="177" t="s">
        <v>346</v>
      </c>
      <c r="O314" s="72">
        <v>44788</v>
      </c>
    </row>
    <row r="315" spans="2:15" ht="15.6" thickTop="1" thickBot="1" x14ac:dyDescent="0.35">
      <c r="B315" s="373"/>
      <c r="C315" s="374"/>
      <c r="D315" s="177" t="s">
        <v>344</v>
      </c>
      <c r="E315" s="72">
        <v>45822</v>
      </c>
      <c r="G315" s="373"/>
      <c r="H315" s="374"/>
      <c r="I315" s="177" t="s">
        <v>344</v>
      </c>
      <c r="J315" s="72">
        <v>45852</v>
      </c>
      <c r="L315" s="373"/>
      <c r="M315" s="374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69" t="s">
        <v>90</v>
      </c>
      <c r="C341" s="370"/>
      <c r="D341" s="177" t="s">
        <v>345</v>
      </c>
      <c r="E341" s="72">
        <v>45884</v>
      </c>
      <c r="G341" s="369" t="s">
        <v>90</v>
      </c>
      <c r="H341" s="370"/>
      <c r="I341" s="177" t="s">
        <v>345</v>
      </c>
      <c r="J341" s="72">
        <v>45915</v>
      </c>
      <c r="L341" s="369" t="s">
        <v>90</v>
      </c>
      <c r="M341" s="370"/>
      <c r="N341" s="177" t="s">
        <v>345</v>
      </c>
      <c r="O341" s="72">
        <v>45945</v>
      </c>
    </row>
    <row r="342" spans="2:15" ht="15.6" thickTop="1" thickBot="1" x14ac:dyDescent="0.35">
      <c r="B342" s="371"/>
      <c r="C342" s="372"/>
      <c r="D342" s="177" t="s">
        <v>346</v>
      </c>
      <c r="E342" s="72">
        <v>44788</v>
      </c>
      <c r="G342" s="371"/>
      <c r="H342" s="372"/>
      <c r="I342" s="177" t="s">
        <v>346</v>
      </c>
      <c r="J342" s="72">
        <v>44788</v>
      </c>
      <c r="L342" s="371"/>
      <c r="M342" s="372"/>
      <c r="N342" s="177" t="s">
        <v>346</v>
      </c>
      <c r="O342" s="72">
        <v>44788</v>
      </c>
    </row>
    <row r="343" spans="2:15" ht="15.6" thickTop="1" thickBot="1" x14ac:dyDescent="0.35">
      <c r="B343" s="373"/>
      <c r="C343" s="374"/>
      <c r="D343" s="177" t="s">
        <v>344</v>
      </c>
      <c r="E343" s="72">
        <v>45914</v>
      </c>
      <c r="G343" s="373"/>
      <c r="H343" s="374"/>
      <c r="I343" s="177" t="s">
        <v>344</v>
      </c>
      <c r="J343" s="72">
        <v>45944</v>
      </c>
      <c r="L343" s="373"/>
      <c r="M343" s="374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69" t="s">
        <v>90</v>
      </c>
      <c r="C369" s="370"/>
      <c r="D369" s="177" t="s">
        <v>345</v>
      </c>
      <c r="E369" s="72">
        <v>45976</v>
      </c>
      <c r="G369" s="369" t="s">
        <v>90</v>
      </c>
      <c r="H369" s="370"/>
      <c r="I369" s="177" t="s">
        <v>345</v>
      </c>
      <c r="J369" s="72">
        <v>46006</v>
      </c>
      <c r="L369" s="369" t="s">
        <v>90</v>
      </c>
      <c r="M369" s="370"/>
      <c r="N369" s="177" t="s">
        <v>345</v>
      </c>
      <c r="O369" s="72">
        <v>46037</v>
      </c>
    </row>
    <row r="370" spans="2:15" ht="15.6" thickTop="1" thickBot="1" x14ac:dyDescent="0.35">
      <c r="B370" s="371"/>
      <c r="C370" s="372"/>
      <c r="D370" s="177" t="s">
        <v>346</v>
      </c>
      <c r="E370" s="72">
        <v>44788</v>
      </c>
      <c r="G370" s="371"/>
      <c r="H370" s="372"/>
      <c r="I370" s="177" t="s">
        <v>346</v>
      </c>
      <c r="J370" s="72">
        <v>44788</v>
      </c>
      <c r="L370" s="371"/>
      <c r="M370" s="372"/>
      <c r="N370" s="177" t="s">
        <v>346</v>
      </c>
      <c r="O370" s="72">
        <v>44788</v>
      </c>
    </row>
    <row r="371" spans="2:15" ht="15.6" thickTop="1" thickBot="1" x14ac:dyDescent="0.35">
      <c r="B371" s="373"/>
      <c r="C371" s="374"/>
      <c r="D371" s="177" t="s">
        <v>344</v>
      </c>
      <c r="E371" s="72">
        <v>46005</v>
      </c>
      <c r="G371" s="373"/>
      <c r="H371" s="374"/>
      <c r="I371" s="177" t="s">
        <v>344</v>
      </c>
      <c r="J371" s="72">
        <v>46036</v>
      </c>
      <c r="L371" s="373"/>
      <c r="M371" s="374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69" t="s">
        <v>90</v>
      </c>
      <c r="C397" s="370"/>
      <c r="D397" s="177" t="s">
        <v>345</v>
      </c>
      <c r="E397" s="72">
        <v>46068</v>
      </c>
      <c r="G397" s="369" t="s">
        <v>90</v>
      </c>
      <c r="H397" s="370"/>
      <c r="I397" s="177" t="s">
        <v>345</v>
      </c>
      <c r="J397" s="72">
        <v>46096</v>
      </c>
    </row>
    <row r="398" spans="2:15" ht="15.6" thickTop="1" thickBot="1" x14ac:dyDescent="0.35">
      <c r="B398" s="371"/>
      <c r="C398" s="372"/>
      <c r="D398" s="177" t="s">
        <v>346</v>
      </c>
      <c r="E398" s="72">
        <v>44788</v>
      </c>
      <c r="G398" s="371"/>
      <c r="H398" s="372"/>
      <c r="I398" s="177" t="s">
        <v>346</v>
      </c>
      <c r="J398" s="72">
        <v>44788</v>
      </c>
    </row>
    <row r="399" spans="2:15" ht="15.6" thickTop="1" thickBot="1" x14ac:dyDescent="0.35">
      <c r="B399" s="373"/>
      <c r="C399" s="374"/>
      <c r="D399" s="177" t="s">
        <v>344</v>
      </c>
      <c r="E399" s="72">
        <v>46095</v>
      </c>
      <c r="G399" s="373"/>
      <c r="H399" s="374"/>
      <c r="I399" s="177" t="s">
        <v>344</v>
      </c>
      <c r="J399" s="72">
        <v>46126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</row>
    <row r="401" spans="2:10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</row>
    <row r="402" spans="2:10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</row>
    <row r="403" spans="2:10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</row>
    <row r="404" spans="2:10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</row>
    <row r="405" spans="2:10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</row>
    <row r="406" spans="2:10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</row>
    <row r="407" spans="2:10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</row>
    <row r="408" spans="2:10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37961.699999999983</v>
      </c>
    </row>
    <row r="409" spans="2:10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1029.44</v>
      </c>
    </row>
    <row r="410" spans="2:10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7408.3000000000175</v>
      </c>
    </row>
    <row r="411" spans="2:10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4539.7999999999993</v>
      </c>
    </row>
    <row r="412" spans="2:10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214</v>
      </c>
    </row>
    <row r="413" spans="2:10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1620.8000000000011</v>
      </c>
    </row>
    <row r="414" spans="2:10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</row>
    <row r="415" spans="2:10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</row>
    <row r="416" spans="2:10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</row>
    <row r="417" spans="2:10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</row>
    <row r="418" spans="2:10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</row>
    <row r="419" spans="2:10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</row>
    <row r="420" spans="2:10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</row>
    <row r="421" spans="2:10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2676.19</v>
      </c>
    </row>
    <row r="422" spans="2:10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</row>
    <row r="423" spans="2:10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</row>
    <row r="424" spans="2:10" ht="15" thickTop="1" x14ac:dyDescent="0.3"/>
    <row r="426" spans="2:10" x14ac:dyDescent="0.3">
      <c r="J426" s="12"/>
    </row>
  </sheetData>
  <mergeCells count="45"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5" t="s">
        <v>261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</row>
    <row r="3" spans="2:17" x14ac:dyDescent="0.3"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Q3" s="24"/>
    </row>
    <row r="4" spans="2:17" x14ac:dyDescent="0.3"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Q4" s="24"/>
    </row>
    <row r="5" spans="2:17" ht="15" thickBot="1" x14ac:dyDescent="0.35">
      <c r="Q5" s="24"/>
    </row>
    <row r="6" spans="2:17" ht="15.6" thickTop="1" thickBot="1" x14ac:dyDescent="0.35">
      <c r="B6" s="369" t="s">
        <v>90</v>
      </c>
      <c r="C6" s="396"/>
      <c r="D6" s="370"/>
      <c r="E6" s="72">
        <v>44788</v>
      </c>
      <c r="G6" s="369" t="s">
        <v>90</v>
      </c>
      <c r="H6" s="396"/>
      <c r="I6" s="370"/>
      <c r="J6" s="72">
        <v>44788</v>
      </c>
      <c r="L6" s="369" t="s">
        <v>90</v>
      </c>
      <c r="M6" s="396"/>
      <c r="N6" s="370"/>
      <c r="O6" s="72">
        <v>44788</v>
      </c>
      <c r="Q6" s="24"/>
    </row>
    <row r="7" spans="2:17" ht="15.6" thickTop="1" thickBot="1" x14ac:dyDescent="0.35">
      <c r="B7" s="373"/>
      <c r="C7" s="397"/>
      <c r="D7" s="374"/>
      <c r="E7" s="72">
        <v>44788</v>
      </c>
      <c r="G7" s="373"/>
      <c r="H7" s="397"/>
      <c r="I7" s="374"/>
      <c r="J7" s="72">
        <v>44819</v>
      </c>
      <c r="L7" s="373"/>
      <c r="M7" s="397"/>
      <c r="N7" s="374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69" t="s">
        <v>90</v>
      </c>
      <c r="C33" s="396"/>
      <c r="D33" s="370"/>
      <c r="E33" s="72">
        <v>44788</v>
      </c>
      <c r="G33" s="369" t="s">
        <v>90</v>
      </c>
      <c r="H33" s="396"/>
      <c r="I33" s="370"/>
      <c r="J33" s="72">
        <v>44788</v>
      </c>
      <c r="L33" s="369" t="s">
        <v>90</v>
      </c>
      <c r="M33" s="396"/>
      <c r="N33" s="370"/>
      <c r="O33" s="72">
        <v>44788</v>
      </c>
    </row>
    <row r="34" spans="2:15" ht="15.6" thickTop="1" thickBot="1" x14ac:dyDescent="0.35">
      <c r="B34" s="373"/>
      <c r="C34" s="397"/>
      <c r="D34" s="374"/>
      <c r="E34" s="72">
        <v>44880</v>
      </c>
      <c r="G34" s="373"/>
      <c r="H34" s="397"/>
      <c r="I34" s="374"/>
      <c r="J34" s="72">
        <v>44910</v>
      </c>
      <c r="L34" s="373"/>
      <c r="M34" s="397"/>
      <c r="N34" s="374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69" t="s">
        <v>90</v>
      </c>
      <c r="C60" s="396"/>
      <c r="D60" s="370"/>
      <c r="E60" s="72">
        <v>44788</v>
      </c>
      <c r="G60" s="369" t="s">
        <v>90</v>
      </c>
      <c r="H60" s="396"/>
      <c r="I60" s="370"/>
      <c r="J60" s="72">
        <v>44788</v>
      </c>
      <c r="L60" s="369" t="s">
        <v>90</v>
      </c>
      <c r="M60" s="396"/>
      <c r="N60" s="370"/>
      <c r="O60" s="72">
        <v>44788</v>
      </c>
    </row>
    <row r="61" spans="2:15" ht="15.6" thickTop="1" thickBot="1" x14ac:dyDescent="0.35">
      <c r="B61" s="373"/>
      <c r="C61" s="397"/>
      <c r="D61" s="374"/>
      <c r="E61" s="72">
        <v>44972</v>
      </c>
      <c r="G61" s="373"/>
      <c r="H61" s="397"/>
      <c r="I61" s="374"/>
      <c r="J61" s="72">
        <v>45000</v>
      </c>
      <c r="L61" s="373"/>
      <c r="M61" s="397"/>
      <c r="N61" s="374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69" t="s">
        <v>90</v>
      </c>
      <c r="C87" s="396"/>
      <c r="D87" s="370"/>
      <c r="E87" s="72">
        <v>44788</v>
      </c>
      <c r="G87" s="369" t="s">
        <v>90</v>
      </c>
      <c r="H87" s="396"/>
      <c r="I87" s="370"/>
      <c r="J87" s="72">
        <v>44788</v>
      </c>
      <c r="L87" s="369" t="s">
        <v>90</v>
      </c>
      <c r="M87" s="396"/>
      <c r="N87" s="370"/>
      <c r="O87" s="72">
        <v>44788</v>
      </c>
    </row>
    <row r="88" spans="2:15" ht="15.6" thickTop="1" thickBot="1" x14ac:dyDescent="0.35">
      <c r="B88" s="373"/>
      <c r="C88" s="397"/>
      <c r="D88" s="374"/>
      <c r="E88" s="72">
        <v>45061</v>
      </c>
      <c r="G88" s="373"/>
      <c r="H88" s="397"/>
      <c r="I88" s="374"/>
      <c r="J88" s="72">
        <v>45092</v>
      </c>
      <c r="L88" s="373"/>
      <c r="M88" s="397"/>
      <c r="N88" s="374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69" t="s">
        <v>90</v>
      </c>
      <c r="C114" s="396"/>
      <c r="D114" s="370"/>
      <c r="E114" s="72">
        <v>44788</v>
      </c>
      <c r="G114" s="369" t="s">
        <v>90</v>
      </c>
      <c r="H114" s="396"/>
      <c r="I114" s="370"/>
      <c r="J114" s="72">
        <v>44788</v>
      </c>
      <c r="L114" s="369" t="s">
        <v>90</v>
      </c>
      <c r="M114" s="396"/>
      <c r="N114" s="370"/>
      <c r="O114" s="72">
        <v>44788</v>
      </c>
    </row>
    <row r="115" spans="2:15" ht="15.6" thickTop="1" thickBot="1" x14ac:dyDescent="0.35">
      <c r="B115" s="373"/>
      <c r="C115" s="397"/>
      <c r="D115" s="374"/>
      <c r="E115" s="72">
        <v>45153</v>
      </c>
      <c r="G115" s="373"/>
      <c r="H115" s="397"/>
      <c r="I115" s="374"/>
      <c r="J115" s="72">
        <v>45184</v>
      </c>
      <c r="L115" s="373"/>
      <c r="M115" s="397"/>
      <c r="N115" s="374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69" t="s">
        <v>90</v>
      </c>
      <c r="C141" s="396"/>
      <c r="D141" s="370"/>
      <c r="E141" s="72">
        <v>44788</v>
      </c>
      <c r="G141" s="369" t="s">
        <v>90</v>
      </c>
      <c r="H141" s="396"/>
      <c r="I141" s="370"/>
      <c r="J141" s="72">
        <v>44788</v>
      </c>
      <c r="L141" s="369" t="s">
        <v>90</v>
      </c>
      <c r="M141" s="396"/>
      <c r="N141" s="370"/>
      <c r="O141" s="72">
        <v>44788</v>
      </c>
    </row>
    <row r="142" spans="2:15" ht="15.6" thickTop="1" thickBot="1" x14ac:dyDescent="0.35">
      <c r="B142" s="373"/>
      <c r="C142" s="397"/>
      <c r="D142" s="374"/>
      <c r="E142" s="72">
        <v>45245</v>
      </c>
      <c r="G142" s="373"/>
      <c r="H142" s="397"/>
      <c r="I142" s="374"/>
      <c r="J142" s="72">
        <v>45275</v>
      </c>
      <c r="L142" s="373"/>
      <c r="M142" s="397"/>
      <c r="N142" s="374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69" t="s">
        <v>90</v>
      </c>
      <c r="C168" s="396"/>
      <c r="D168" s="370"/>
      <c r="E168" s="72">
        <v>44788</v>
      </c>
      <c r="G168" s="369" t="s">
        <v>90</v>
      </c>
      <c r="H168" s="396"/>
      <c r="I168" s="370"/>
      <c r="J168" s="72">
        <v>44788</v>
      </c>
      <c r="L168" s="369" t="s">
        <v>90</v>
      </c>
      <c r="M168" s="396"/>
      <c r="N168" s="370"/>
      <c r="O168" s="72">
        <v>44788</v>
      </c>
    </row>
    <row r="169" spans="2:15" ht="15.6" thickTop="1" thickBot="1" x14ac:dyDescent="0.35">
      <c r="B169" s="373"/>
      <c r="C169" s="397"/>
      <c r="D169" s="374"/>
      <c r="E169" s="72">
        <v>45337</v>
      </c>
      <c r="G169" s="373"/>
      <c r="H169" s="397"/>
      <c r="I169" s="374"/>
      <c r="J169" s="72">
        <v>45366</v>
      </c>
      <c r="L169" s="373"/>
      <c r="M169" s="397"/>
      <c r="N169" s="374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69" t="s">
        <v>90</v>
      </c>
      <c r="C195" s="396"/>
      <c r="D195" s="370"/>
      <c r="E195" s="72">
        <v>44788</v>
      </c>
      <c r="G195" s="369" t="s">
        <v>90</v>
      </c>
      <c r="H195" s="396"/>
      <c r="I195" s="370"/>
      <c r="J195" s="72">
        <v>44788</v>
      </c>
      <c r="L195" s="369" t="s">
        <v>90</v>
      </c>
      <c r="M195" s="396"/>
      <c r="N195" s="370"/>
      <c r="O195" s="72">
        <v>44788</v>
      </c>
    </row>
    <row r="196" spans="2:15" ht="15.6" thickTop="1" thickBot="1" x14ac:dyDescent="0.35">
      <c r="B196" s="373"/>
      <c r="C196" s="397"/>
      <c r="D196" s="374"/>
      <c r="E196" s="72">
        <v>45427</v>
      </c>
      <c r="G196" s="373"/>
      <c r="H196" s="397"/>
      <c r="I196" s="374"/>
      <c r="J196" s="72">
        <v>45458</v>
      </c>
      <c r="L196" s="373"/>
      <c r="M196" s="397"/>
      <c r="N196" s="374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69" t="s">
        <v>90</v>
      </c>
      <c r="C222" s="396"/>
      <c r="D222" s="370"/>
      <c r="E222" s="72">
        <v>44788</v>
      </c>
      <c r="G222" s="369" t="s">
        <v>90</v>
      </c>
      <c r="H222" s="396"/>
      <c r="I222" s="370"/>
      <c r="J222" s="72">
        <v>44788</v>
      </c>
      <c r="L222" s="369" t="s">
        <v>90</v>
      </c>
      <c r="M222" s="396"/>
      <c r="N222" s="370"/>
      <c r="O222" s="72">
        <v>44788</v>
      </c>
    </row>
    <row r="223" spans="2:15" ht="15.6" thickTop="1" thickBot="1" x14ac:dyDescent="0.35">
      <c r="B223" s="373"/>
      <c r="C223" s="397"/>
      <c r="D223" s="374"/>
      <c r="E223" s="72">
        <v>45519</v>
      </c>
      <c r="G223" s="373"/>
      <c r="H223" s="397"/>
      <c r="I223" s="374"/>
      <c r="J223" s="72">
        <v>45550</v>
      </c>
      <c r="L223" s="373"/>
      <c r="M223" s="397"/>
      <c r="N223" s="374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69" t="s">
        <v>90</v>
      </c>
      <c r="C249" s="396"/>
      <c r="D249" s="370"/>
      <c r="E249" s="72">
        <v>44788</v>
      </c>
      <c r="G249" s="369" t="s">
        <v>90</v>
      </c>
      <c r="H249" s="396"/>
      <c r="I249" s="370"/>
      <c r="J249" s="72">
        <v>44788</v>
      </c>
      <c r="L249" s="369" t="s">
        <v>90</v>
      </c>
      <c r="M249" s="396"/>
      <c r="N249" s="370"/>
      <c r="O249" s="72">
        <v>44788</v>
      </c>
    </row>
    <row r="250" spans="2:15" ht="15.6" thickTop="1" thickBot="1" x14ac:dyDescent="0.35">
      <c r="B250" s="373"/>
      <c r="C250" s="397"/>
      <c r="D250" s="374"/>
      <c r="E250" s="72">
        <v>45611</v>
      </c>
      <c r="G250" s="373"/>
      <c r="H250" s="397"/>
      <c r="I250" s="374"/>
      <c r="J250" s="72">
        <v>45656</v>
      </c>
      <c r="L250" s="373"/>
      <c r="M250" s="397"/>
      <c r="N250" s="374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69" t="s">
        <v>90</v>
      </c>
      <c r="C276" s="396"/>
      <c r="D276" s="370"/>
      <c r="E276" s="72">
        <v>44788</v>
      </c>
      <c r="G276" s="369" t="s">
        <v>90</v>
      </c>
      <c r="H276" s="396"/>
      <c r="I276" s="370"/>
      <c r="J276" s="72">
        <v>44788</v>
      </c>
      <c r="L276" s="369" t="s">
        <v>90</v>
      </c>
      <c r="M276" s="396"/>
      <c r="N276" s="370"/>
      <c r="O276" s="72">
        <v>44788</v>
      </c>
    </row>
    <row r="277" spans="2:15" ht="15.6" thickTop="1" thickBot="1" x14ac:dyDescent="0.35">
      <c r="B277" s="373"/>
      <c r="C277" s="397"/>
      <c r="D277" s="374"/>
      <c r="E277" s="72">
        <v>45703</v>
      </c>
      <c r="G277" s="373"/>
      <c r="H277" s="397"/>
      <c r="I277" s="374"/>
      <c r="J277" s="72">
        <v>45732</v>
      </c>
      <c r="L277" s="373"/>
      <c r="M277" s="397"/>
      <c r="N277" s="374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69" t="s">
        <v>90</v>
      </c>
      <c r="C303" s="396"/>
      <c r="D303" s="370"/>
      <c r="E303" s="72">
        <v>44788</v>
      </c>
      <c r="G303" s="369" t="s">
        <v>90</v>
      </c>
      <c r="H303" s="396"/>
      <c r="I303" s="370"/>
      <c r="J303" s="72">
        <v>44788</v>
      </c>
    </row>
    <row r="304" spans="2:15" ht="15.6" thickTop="1" thickBot="1" x14ac:dyDescent="0.35">
      <c r="B304" s="373"/>
      <c r="C304" s="397"/>
      <c r="D304" s="374"/>
      <c r="E304" s="72">
        <v>45791</v>
      </c>
      <c r="G304" s="373"/>
      <c r="H304" s="397"/>
      <c r="I304" s="374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2000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559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80</v>
      </c>
      <c r="J3" s="76" t="s">
        <v>171</v>
      </c>
      <c r="K3" s="95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400</v>
      </c>
      <c r="O8" s="71">
        <f>E8-N8</f>
        <v>600</v>
      </c>
      <c r="P8" s="71">
        <f>SUMIFS(PAGOS[PAGO DEL INTERES],PAGOS[REG],"&lt;&gt;INGRESO*",PAGOS[REG],"&lt;&gt;EGRESO*",PAGOS['# PESTAMO],MID(B8,6,3)*1)</f>
        <v>80</v>
      </c>
      <c r="Q8" s="71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84.5</v>
      </c>
      <c r="J3" s="76" t="s">
        <v>171</v>
      </c>
      <c r="K3" s="95">
        <f>G3+I3</f>
        <v>84.5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1486.2100000000003</v>
      </c>
      <c r="O7" s="71">
        <f>E7-N7</f>
        <v>-1486.2100000000003</v>
      </c>
      <c r="P7" s="71">
        <f>SUMIFS(PAGOS!$I$3:$I$1048576,PAGOS!$A$3:$A$1048576,"&lt;&gt;INGRESO*",PAGOS!$A$3:$A$1048576,"&lt;&gt;EGRESO*",PAGOS!$E$3:$E$1048576,B7)</f>
        <v>84.5</v>
      </c>
      <c r="Q7" s="71">
        <f>K7-P7</f>
        <v>-84.5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C6*E3</f>
        <v>3</v>
      </c>
      <c r="F4" s="81"/>
    </row>
    <row r="5" spans="2:6" x14ac:dyDescent="0.3">
      <c r="B5" s="76" t="s">
        <v>163</v>
      </c>
      <c r="C5" s="222">
        <v>122</v>
      </c>
      <c r="D5" s="76" t="s">
        <v>142</v>
      </c>
      <c r="E5" s="82">
        <f>C6/C7</f>
        <v>50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5">
        <f>E4+E5</f>
        <v>53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(E6)*C7</f>
        <v>159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539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540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541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543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544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545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542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660</v>
      </c>
      <c r="J3" s="76" t="s">
        <v>171</v>
      </c>
      <c r="K3" s="95">
        <f>G3+I3</f>
        <v>5660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546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547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200</v>
      </c>
      <c r="O15" s="71">
        <f t="shared" ref="O15" si="6">E15-N15</f>
        <v>1000</v>
      </c>
      <c r="P15" s="71">
        <f>SUMIFS(PAGOS!$I$3:$I$1048576,PAGOS!$A$3:$A$1048576,"&lt;&gt;INGRESO*",PAGOS!$A$3:$A$1048576,"&lt;&gt;EGRESO*",PAGOS!$E$3:$E$1048576,+MID('05'!B15,6,3)*1)</f>
        <v>48</v>
      </c>
      <c r="Q15" s="71">
        <f t="shared" ref="Q15" si="7">K15-P15</f>
        <v>240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3850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8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550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330.4</v>
      </c>
      <c r="J3" s="76" t="s">
        <v>171</v>
      </c>
      <c r="K3" s="95">
        <f>G3+I3</f>
        <v>3690.4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300</v>
      </c>
      <c r="O15" s="71">
        <f t="shared" ref="O15" si="4">E15-N15</f>
        <v>200</v>
      </c>
      <c r="P15" s="71">
        <f>SUMIFS(PAGOS!$I$3:$I$1048576,PAGOS!$A$3:$A$1048576,"&lt;&gt;INGRESO*",PAGOS!$A$3:$A$1048576,"&lt;&gt;EGRESO*",PAGOS!$E$3:$E$1048576,+MID('09'!B15,6,3)*1)</f>
        <v>30</v>
      </c>
      <c r="Q15" s="71">
        <f t="shared" ref="Q15" si="5">K15-P15</f>
        <v>20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950</v>
      </c>
      <c r="H3" s="76" t="s">
        <v>170</v>
      </c>
      <c r="I3" s="94">
        <f>SUM($P$7:$P$1048576)</f>
        <v>67</v>
      </c>
      <c r="J3" s="76" t="s">
        <v>171</v>
      </c>
      <c r="K3" s="95">
        <f>G3+I3</f>
        <v>1017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2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551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0</v>
      </c>
      <c r="O12" s="71">
        <f t="shared" si="0"/>
        <v>200</v>
      </c>
      <c r="P12" s="71">
        <f>SUMIFS(PAGOS!$I$3:$I$1048576,PAGOS!$A$3:$A$1048576,"&lt;&gt;INGRESO*",PAGOS!$A$3:$A$1048576,"&lt;&gt;EGRESO*",PAGOS!$E$3:$E$1048576,+MID('10'!B12,6,3)*1)</f>
        <v>0</v>
      </c>
      <c r="Q12" s="71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120</v>
      </c>
      <c r="J3" s="76" t="s">
        <v>171</v>
      </c>
      <c r="K3" s="95">
        <f>G3+I3</f>
        <v>1720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133.32</v>
      </c>
      <c r="O11" s="71">
        <f>E11-N11</f>
        <v>66.680000000000007</v>
      </c>
      <c r="P11" s="71">
        <f>SUMIFS(PAGOS!$I$3:$I$1048576,PAGOS!$A$3:$A$1048576,"&lt;&gt;INGRESO*",PAGOS!$A$3:$A$1048576,"&lt;&gt;EGRESO*",PAGOS!$E$3:$E$1048576,+MID('11'!B11,6,3)*1)</f>
        <v>16</v>
      </c>
      <c r="Q11" s="71">
        <f>K11-P11</f>
        <v>8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618</v>
      </c>
      <c r="J3" s="76" t="s">
        <v>171</v>
      </c>
      <c r="K3" s="95">
        <f>G3+I3</f>
        <v>5618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552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125</v>
      </c>
      <c r="O14" s="71">
        <f t="shared" ref="O14" si="4">E14-N14</f>
        <v>1375</v>
      </c>
      <c r="P14" s="71">
        <f>SUMIFS(PAGOS!$I$3:$I$1048576,PAGOS!$A$3:$A$1048576,"&lt;&gt;INGRESO*",PAGOS!$A$3:$A$1048576,"&lt;&gt;EGRESO*",PAGOS!$E$3:$E$1048576,+MID('12'!B14,6,3)*1)</f>
        <v>30</v>
      </c>
      <c r="Q14" s="71">
        <f t="shared" ref="Q14" si="5">K14-P14</f>
        <v>330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449</v>
      </c>
      <c r="J3" s="76" t="s">
        <v>171</v>
      </c>
      <c r="K3" s="95">
        <f>G3+I3</f>
        <v>6069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333.33</v>
      </c>
      <c r="O15" s="71">
        <f>E15-N15</f>
        <v>1666.67</v>
      </c>
      <c r="P15" s="71">
        <f>SUMIFS(PAGOS!$I$3:$I$1048576,PAGOS!$A$3:$A$1048576,"&lt;&gt;INGRESO*",PAGOS!$A$3:$A$1048576,"&lt;&gt;EGRESO*",PAGOS!$E$3:$E$1048576,+MID('14'!B15,6,3)*1)</f>
        <v>120</v>
      </c>
      <c r="Q15" s="71">
        <f>K15-P15</f>
        <v>600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553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8"/>
  <sheetViews>
    <sheetView workbookViewId="0">
      <selection activeCell="B8" sqref="B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4500</v>
      </c>
      <c r="H3" s="76" t="s">
        <v>170</v>
      </c>
      <c r="I3" s="94">
        <f>SUM($P$7:$P$1048576)</f>
        <v>245.4</v>
      </c>
      <c r="J3" s="76" t="s">
        <v>171</v>
      </c>
      <c r="K3" s="95">
        <f>G3+I3</f>
        <v>4745.3999999999996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28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554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526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0</v>
      </c>
      <c r="O24" s="71">
        <f t="shared" si="14"/>
        <v>200</v>
      </c>
      <c r="P24" s="71">
        <f>SUMIFS(PAGOS!$I$3:$I$1048576,PAGOS!$A$3:$A$1048576,"&lt;&gt;INGRESO*",PAGOS!$A$3:$A$1048576,"&lt;&gt;EGRESO*",PAGOS!$E$3:$E$1048576,+MID('16'!B24,6,3)*1)</f>
        <v>0</v>
      </c>
      <c r="Q24" s="71">
        <f t="shared" si="15"/>
        <v>8</v>
      </c>
    </row>
    <row r="25" spans="1:17" x14ac:dyDescent="0.3">
      <c r="A25" s="42">
        <v>19</v>
      </c>
      <c r="B25" s="36" t="s">
        <v>555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556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557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0</v>
      </c>
      <c r="O27" s="71">
        <f t="shared" ref="O27:O28" si="20">E27-N27</f>
        <v>100</v>
      </c>
      <c r="P27" s="71">
        <f>SUMIFS(PAGOS!$I$3:$I$1048576,PAGOS!$A$3:$A$1048576,"&lt;&gt;INGRESO*",PAGOS!$A$3:$A$1048576,"&lt;&gt;EGRESO*",PAGOS!$E$3:$E$1048576,+MID('16'!B27,6,3)*1)</f>
        <v>0</v>
      </c>
      <c r="Q27" s="71">
        <f t="shared" ref="Q27:Q28" si="21">K27-P27</f>
        <v>2</v>
      </c>
    </row>
    <row r="28" spans="1:17" x14ac:dyDescent="0.3">
      <c r="A28" s="42">
        <v>22</v>
      </c>
      <c r="B28" s="36" t="s">
        <v>558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527.6</v>
      </c>
      <c r="J3" s="76" t="s">
        <v>171</v>
      </c>
      <c r="K3" s="95">
        <f>G3+I3</f>
        <v>4707.6000000000004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548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700</v>
      </c>
      <c r="O11" s="71">
        <f t="shared" si="0"/>
        <v>500</v>
      </c>
      <c r="P11" s="71">
        <f>SUMIFS(PAGOS!$I$3:$I$1048576,PAGOS!$A$3:$A$1048576,"&lt;&gt;INGRESO*",PAGOS!$A$3:$A$1048576,"&lt;&gt;EGRESO*",PAGOS!$E$3:$E$1048576,+MID('06'!B11,6,3)*1)</f>
        <v>168</v>
      </c>
      <c r="Q11" s="71">
        <f t="shared" si="1"/>
        <v>120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549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60</v>
      </c>
      <c r="O13" s="71">
        <f t="shared" ref="O13" si="2">E13-N13</f>
        <v>540</v>
      </c>
      <c r="P13" s="71">
        <f>SUMIFS(PAGOS!$I$3:$I$1048576,PAGOS!$A$3:$A$1048576,"&lt;&gt;INGRESO*",PAGOS!$A$3:$A$1048576,"&lt;&gt;EGRESO*",PAGOS!$E$3:$E$1048576,+MID('06'!B13,6,3)*1)</f>
        <v>12</v>
      </c>
      <c r="Q13" s="71">
        <f t="shared" ref="Q13" si="3">K13-P13</f>
        <v>108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28830D5-EA88-4415-8641-5FA92227B1CF}">
  <ds:schemaRefs/>
</ds:datastoreItem>
</file>

<file path=customXml/itemProps2.xml><?xml version="1.0" encoding="utf-8"?>
<ds:datastoreItem xmlns:ds="http://schemas.openxmlformats.org/officeDocument/2006/customXml" ds:itemID="{24EFC8E0-F5AA-4930-AD6C-411769E6EED5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1EC8139C-0445-42B8-83DE-6C9E5DF257A4}">
  <ds:schemaRefs/>
</ds:datastoreItem>
</file>

<file path=customXml/itemProps5.xml><?xml version="1.0" encoding="utf-8"?>
<ds:datastoreItem xmlns:ds="http://schemas.openxmlformats.org/officeDocument/2006/customXml" ds:itemID="{EAAAD0B9-D380-40DE-B138-5E3E3F103374}">
  <ds:schemaRefs/>
</ds:datastoreItem>
</file>

<file path=customXml/itemProps6.xml><?xml version="1.0" encoding="utf-8"?>
<ds:datastoreItem xmlns:ds="http://schemas.openxmlformats.org/officeDocument/2006/customXml" ds:itemID="{4794A331-D7C0-48C9-A64A-2F708E40918C}">
  <ds:schemaRefs/>
</ds:datastoreItem>
</file>

<file path=customXml/itemProps7.xml><?xml version="1.0" encoding="utf-8"?>
<ds:datastoreItem xmlns:ds="http://schemas.openxmlformats.org/officeDocument/2006/customXml" ds:itemID="{6FACA953-6097-4604-A6ED-E95603AC46F9}">
  <ds:schemaRefs/>
</ds:datastoreItem>
</file>

<file path=customXml/itemProps8.xml><?xml version="1.0" encoding="utf-8"?>
<ds:datastoreItem xmlns:ds="http://schemas.openxmlformats.org/officeDocument/2006/customXml" ds:itemID="{2F104506-0E2E-4D3E-B344-CE10980C0B1D}">
  <ds:schemaRefs/>
</ds:datastoreItem>
</file>

<file path=customXml/itemProps9.xml><?xml version="1.0" encoding="utf-8"?>
<ds:datastoreItem xmlns:ds="http://schemas.openxmlformats.org/officeDocument/2006/customXml" ds:itemID="{955A7C4F-825D-4FE6-9AD2-D409438C3D5D}">
  <ds:schemaRefs/>
</ds:datastoreItem>
</file>

<file path=customXml/itemProps10.xml><?xml version="1.0" encoding="utf-8"?>
<ds:datastoreItem xmlns:ds="http://schemas.openxmlformats.org/officeDocument/2006/customXml" ds:itemID="{54414082-E515-4251-B822-C9A98D18339A}">
  <ds:schemaRefs/>
</ds:datastoreItem>
</file>

<file path=customXml/itemProps11.xml><?xml version="1.0" encoding="utf-8"?>
<ds:datastoreItem xmlns:ds="http://schemas.openxmlformats.org/officeDocument/2006/customXml" ds:itemID="{A9F909EB-F002-45AB-894E-17267888885D}">
  <ds:schemaRefs/>
</ds:datastoreItem>
</file>

<file path=customXml/itemProps12.xml><?xml version="1.0" encoding="utf-8"?>
<ds:datastoreItem xmlns:ds="http://schemas.openxmlformats.org/officeDocument/2006/customXml" ds:itemID="{B41D8EFD-3A32-4151-9111-9D1B3D59D808}">
  <ds:schemaRefs/>
</ds:datastoreItem>
</file>

<file path=customXml/itemProps13.xml><?xml version="1.0" encoding="utf-8"?>
<ds:datastoreItem xmlns:ds="http://schemas.openxmlformats.org/officeDocument/2006/customXml" ds:itemID="{534F9A1D-BFE5-494F-A922-7C62EFB068ED}">
  <ds:schemaRefs/>
</ds:datastoreItem>
</file>

<file path=customXml/itemProps14.xml><?xml version="1.0" encoding="utf-8"?>
<ds:datastoreItem xmlns:ds="http://schemas.openxmlformats.org/officeDocument/2006/customXml" ds:itemID="{97E1DBCD-AC0D-458A-8D28-BA2F02059B64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340873D7-D046-4561-83BB-0AF814B7A895}">
  <ds:schemaRefs/>
</ds:datastoreItem>
</file>

<file path=customXml/itemProps17.xml><?xml version="1.0" encoding="utf-8"?>
<ds:datastoreItem xmlns:ds="http://schemas.openxmlformats.org/officeDocument/2006/customXml" ds:itemID="{12E6C9B4-C406-4DBA-BDA9-CB28F7BA0F27}">
  <ds:schemaRefs/>
</ds:datastoreItem>
</file>

<file path=customXml/itemProps18.xml><?xml version="1.0" encoding="utf-8"?>
<ds:datastoreItem xmlns:ds="http://schemas.openxmlformats.org/officeDocument/2006/customXml" ds:itemID="{0AF9AE0E-3BD4-4E99-AEF5-94B0341FFF37}">
  <ds:schemaRefs/>
</ds:datastoreItem>
</file>

<file path=customXml/itemProps19.xml><?xml version="1.0" encoding="utf-8"?>
<ds:datastoreItem xmlns:ds="http://schemas.openxmlformats.org/officeDocument/2006/customXml" ds:itemID="{56977713-5519-4DDE-A98E-ED694EEEE002}">
  <ds:schemaRefs/>
</ds:datastoreItem>
</file>

<file path=customXml/itemProps20.xml><?xml version="1.0" encoding="utf-8"?>
<ds:datastoreItem xmlns:ds="http://schemas.openxmlformats.org/officeDocument/2006/customXml" ds:itemID="{EA8ECFC1-1041-46A5-AC72-47EFFDA40917}">
  <ds:schemaRefs/>
</ds:datastoreItem>
</file>

<file path=customXml/itemProps21.xml><?xml version="1.0" encoding="utf-8"?>
<ds:datastoreItem xmlns:ds="http://schemas.openxmlformats.org/officeDocument/2006/customXml" ds:itemID="{504DB1F8-1600-4022-BDB4-8099180D3EF9}">
  <ds:schemaRefs/>
</ds:datastoreItem>
</file>

<file path=customXml/itemProps22.xml><?xml version="1.0" encoding="utf-8"?>
<ds:datastoreItem xmlns:ds="http://schemas.openxmlformats.org/officeDocument/2006/customXml" ds:itemID="{F4B64C65-FDE9-48C7-BFC1-1F5E0CA796B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2026-04-10T00:49:15Z</cp:lastPrinted>
  <dcterms:created xsi:type="dcterms:W3CDTF">2023-09-09T22:17:43Z</dcterms:created>
  <dcterms:modified xsi:type="dcterms:W3CDTF">2026-04-10T02:10:46Z</dcterms:modified>
</cp:coreProperties>
</file>