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DE8E6BEA-444D-4D30-AA4E-BD4D4F0F3206}" xr6:coauthVersionLast="47" xr6:coauthVersionMax="47" xr10:uidLastSave="{00000000-0000-0000-0000-000000000000}"/>
  <bookViews>
    <workbookView xWindow="-120" yWindow="-120" windowWidth="29040" windowHeight="15720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PAGOS!$A$2:$K$451</definedName>
    <definedName name="_xlnm._FilterDatabase" localSheetId="3" hidden="1">PRESTAMOS!$A$2:$K$121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22" l="1"/>
  <c r="R20" i="22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I117" i="3" s="1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6" i="22" s="1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<sst xmlns="http://schemas.openxmlformats.org/spreadsheetml/2006/main" count="5060" uniqueCount="609">
  <si>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</si>
  <si>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</si>
  <si>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</si>
  <si>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</si>
  <si>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</si>
  <si>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</si>
  <si>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</si>
  <si>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</si>
  <si>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</si>
  <si>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</si>
  <si>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</si>
  <si>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</si>
  <si>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</si>
  <si>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</si>
  <si>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</si>
  <si>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</si>
  <si>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</si>
  <si>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</si>
  <si>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</si>
  <si>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</si>
  <si>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</si>
  <si>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</si>
  <si>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</si>
  <si>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</si>
  <si>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</si>
  <si>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</si>
  <si>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</si>
  <si>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</si>
  <si>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</si>
  <si>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</si>
  <si>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</si>
  <si>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</si>
  <si>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</si>
  <si>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</si>
  <si>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</si>
  <si>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</si>
  <si>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</si>
  <si>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</si>
  <si>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</si>
  <si>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</si>
  <si>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</si>
  <si>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</si>
  <si>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</si>
  <si>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</si>
  <si>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</si>
  <si>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</si>
  <si>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</si>
  <si>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</si>
  <si>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</si>
  <si>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</si>
  <si>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</si>
  <si>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</si>
  <si>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</si>
  <si>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</si>
  <si>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</si>
  <si>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</si>
  <si>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</si>
  <si>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</si>
  <si>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</si>
  <si>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</si>
  <si>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</si>
  <si>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</si>
  <si>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</si>
  <si>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</si>
  <si>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</si>
  <si>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</si>
  <si>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</si>
  <si>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</si>
  <si>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</si>
  <si>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</si>
  <si>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</si>
  <si>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</si>
  <si>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</si>
  <si>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</si>
  <si>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</si>
  <si>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</si>
  <si>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</si>
  <si>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</si>
  <si>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</si>
  <si>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</si>
  <si>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</si>
  <si>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</si>
  <si>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</si>
  <si>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</si>
  <si>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</si>
  <si>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</si>
  <si>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</si>
  <si>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</si>
  <si>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</si>
  <si>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</si>
  <si>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</si>
  <si>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</si>
  <si>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</si>
  <si>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</si>
  <si>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</si>
  <si>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</si>
  <si>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</si>
  <si>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</si>
  <si>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</si>
  <si>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</si>
  <si>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</si>
  <si>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</si>
  <si>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</si>
  <si>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</si>
  <si>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</si>
  <si>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</si>
  <si>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</si>
  <si>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</si>
  <si>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</si>
  <si>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</si>
  <si>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</si>
  <si>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</si>
  <si>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</si>
  <si>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</si>
  <si>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</si>
  <si>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</si>
  <si>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</si>
  <si>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</si>
  <si>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</si>
  <si>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</si>
  <si>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</si>
  <si>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</si>
  <si>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</si>
  <si>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</si>
  <si>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</si>
  <si>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</si>
  <si>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</si>
  <si>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</si>
  <si>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</si>
  <si>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</si>
  <si>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</si>
  <si>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</si>
  <si>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</si>
  <si>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</si>
  <si>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</si>
  <si>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</si>
  <si>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</si>
  <si>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</si>
  <si>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</si>
  <si>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</si>
  <si>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</si>
  <si>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</si>
  <si>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</si>
  <si>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</si>
  <si>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</si>
  <si>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</si>
  <si>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</si>
  <si>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</si>
  <si>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</si>
  <si>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</si>
  <si>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</si>
  <si>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</si>
  <si>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</si>
  <si>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</si>
  <si>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</si>
  <si>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</si>
  <si>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</si>
  <si>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</si>
  <si>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</si>
  <si>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</si>
  <si>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</si>
  <si>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</si>
  <si>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</si>
  <si>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</si>
  <si>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</si>
  <si>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</si>
  <si>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</si>
  <si>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</si>
  <si>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</si>
  <si>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</si>
  <si>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</si>
  <si>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</si>
  <si>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</si>
  <si>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</si>
  <si>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</si>
  <si>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</si>
  <si>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</si>
  <si>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</si>
  <si>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</si>
  <si>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</si>
  <si>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</si>
  <si>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</si>
  <si>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</si>
  <si>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</si>
  <si>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</si>
  <si>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</si>
  <si>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</si>
  <si>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</si>
  <si>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</si>
  <si>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</si>
  <si>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</si>
  <si>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</si>
  <si>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</si>
  <si>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</si>
  <si>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</si>
  <si>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</si>
  <si>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</si>
  <si>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</si>
  <si>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</si>
  <si>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</si>
  <si>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</si>
  <si>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</si>
  <si>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</si>
  <si>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</si>
  <si>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</si>
  <si>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</si>
  <si>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</si>
  <si>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</si>
  <si>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</si>
  <si>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</si>
  <si>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</si>
  <si>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</si>
  <si>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</si>
  <si>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</si>
  <si>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</si>
  <si>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</si>
  <si>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</si>
  <si>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</si>
  <si>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</si>
  <si>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</si>
  <si>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</si>
  <si>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</si>
  <si>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</si>
  <si>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</si>
  <si>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</si>
  <si>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</si>
  <si>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</si>
  <si>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</si>
  <si>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</si>
  <si>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</si>
  <si>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</si>
  <si>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</si>
  <si>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</si>
  <si>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</si>
  <si>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</si>
  <si>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</si>
  <si>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</si>
  <si>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</si>
  <si>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</si>
  <si>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</si>
  <si>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</si>
  <si>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</si>
  <si>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</si>
  <si>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</si>
  <si>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</si>
  <si>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</si>
  <si>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</si>
  <si>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</si>
  <si>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</si>
  <si>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</si>
  <si>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</si>
  <si>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</si>
  <si>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</si>
  <si>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</si>
  <si>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</si>
  <si>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</si>
  <si>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</si>
  <si>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</si>
  <si>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</si>
  <si>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</si>
  <si>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</si>
  <si>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</si>
  <si>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</si>
  <si>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</si>
  <si>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</si>
  <si>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</si>
  <si>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</si>
  <si>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</si>
  <si>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</si>
  <si>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</si>
  <si>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</si>
  <si>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</si>
  <si>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</si>
  <si>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</si>
  <si>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</si>
  <si>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</si>
  <si>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</si>
  <si>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</si>
  <si>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</si>
  <si>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</si>
  <si>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</si>
  <si>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</si>
  <si>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</si>
  <si>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</si>
  <si>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</si>
  <si>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</si>
  <si>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</si>
  <si>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</si>
  <si>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</si>
  <si>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</si>
  <si>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</si>
  <si>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</si>
  <si>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</si>
  <si>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</si>
  <si>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</si>
  <si>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</si>
  <si>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</si>
  <si>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</si>
  <si>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</si>
  <si>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</si>
  <si>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</si>
  <si>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</si>
  <si>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</si>
  <si>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</si>
  <si>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</si>
  <si>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</si>
  <si>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</si>
  <si>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</si>
  <si>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</si>
  <si>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</si>
  <si>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</si>
  <si>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</si>
  <si>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</si>
  <si>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</si>
  <si>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</si>
  <si>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</si>
  <si>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</si>
  <si>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</si>
  <si>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</si>
  <si>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</si>
  <si>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</si>
  <si>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</si>
  <si>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</si>
  <si>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</si>
  <si>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</si>
  <si>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</si>
  <si>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</si>
  <si>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</si>
  <si>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</si>
  <si>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</si>
  <si>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</si>
  <si>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</si>
  <si>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</si>
  <si>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</si>
  <si>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</si>
  <si>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</si>
  <si>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</si>
  <si>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</si>
  <si>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</si>
  <si>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</si>
  <si>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</si>
  <si>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</si>
  <si>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</si>
  <si>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</si>
  <si>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</si>
  <si>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</si>
  <si>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</si>
  <si>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</si>
  <si>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</si>
  <si>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</si>
  <si>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</si>
  <si>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</si>
  <si>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</si>
  <si>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</si>
  <si>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</si>
  <si>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</si>
  <si>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</si>
  <si>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</si>
  <si>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</si>
  <si>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</si>
  <si>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</si>
  <si>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</si>
  <si>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</si>
  <si>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</si>
  <si>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</si>
  <si>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</si>
  <si>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</si>
  <si>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</si>
  <si>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</si>
  <si>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</si>
  <si>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</si>
  <si>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</si>
  <si>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</si>
  <si>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</si>
  <si>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</si>
  <si>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</si>
  <si>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</si>
  <si>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</si>
  <si>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</si>
  <si>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</si>
  <si>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</si>
  <si>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</si>
  <si>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</si>
  <si>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</si>
  <si>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</si>
  <si>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</si>
  <si>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</si>
  <si>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</si>
  <si>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</si>
  <si>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</si>
  <si>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</si>
  <si>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</si>
  <si>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</si>
  <si>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</si>
  <si>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</si>
  <si>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</si>
  <si>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</si>
  <si>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</si>
  <si>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</si>
  <si>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</si>
  <si>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</si>
  <si>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</si>
  <si>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</si>
  <si>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</si>
  <si>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</si>
  <si>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</si>
  <si>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</si>
  <si>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</si>
  <si>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</si>
  <si>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</si>
  <si>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</si>
  <si>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</si>
  <si>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</si>
  <si>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</si>
  <si>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</si>
  <si>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</si>
  <si>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</si>
  <si>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</si>
  <si>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</si>
  <si>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</si>
  <si>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</si>
  <si>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</si>
  <si>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</si>
  <si>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</si>
  <si>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</si>
  <si>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</si>
  <si>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</si>
  <si>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</si>
  <si>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</si>
  <si>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</si>
  <si>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</si>
  <si>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</si>
  <si>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</si>
  <si>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</si>
  <si>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</si>
  <si>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</si>
  <si>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</si>
  <si>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</si>
  <si>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</si>
  <si>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</si>
  <si>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</si>
  <si>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</si>
  <si>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</si>
  <si>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</si>
  <si>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</si>
  <si>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</si>
  <si>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</si>
  <si>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</si>
  <si>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</si>
  <si>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</si>
  <si>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</si>
  <si>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</si>
  <si>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</si>
  <si>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</si>
  <si>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</si>
  <si>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</si>
  <si>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</si>
  <si>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</si>
  <si>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</si>
  <si>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</si>
  <si>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</si>
  <si>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</si>
  <si>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</si>
  <si>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</si>
  <si>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</si>
  <si>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</si>
  <si>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</si>
  <si>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</si>
  <si>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</si>
  <si>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</si>
  <si>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</si>
  <si>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</si>
  <si>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</si>
  <si>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</si>
  <si>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</si>
  <si>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</si>
  <si>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</si>
  <si>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</si>
  <si>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</si>
  <si>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</si>
  <si>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</si>
  <si>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</si>
  <si>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</si>
  <si>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</si>
  <si>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</si>
  <si>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</si>
  <si>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</si>
  <si>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</si>
  <si>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</si>
  <si>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</si>
  <si>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</si>
  <si>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</si>
  <si>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</si>
  <si>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</si>
  <si>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</si>
  <si>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</si>
  <si>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</si>
  <si>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</si>
  <si>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</si>
  <si>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</si>
  <si>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</si>
  <si>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</si>
  <si>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</si>
  <si>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</si>
  <si>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</si>
  <si>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</si>
  <si>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</si>
  <si>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</si>
  <si>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</si>
  <si>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</si>
  <si>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</si>
  <si>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</si>
  <si>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</si>
  <si>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</si>
  <si>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</si>
  <si>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</si>
  <si>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</si>
  <si>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</si>
  <si>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</si>
  <si>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</si>
  <si>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</si>
  <si>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</si>
  <si>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</si>
  <si>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</si>
  <si>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</si>
  <si>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</si>
  <si>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</si>
  <si>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</si>
  <si>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</si>
  <si>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</si>
  <si>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</si>
  <si>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</si>
  <si>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</si>
  <si>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</si>
  <si>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</si>
  <si>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</si>
  <si>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</si>
  <si>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</si>
  <si>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</si>
  <si>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</si>
  <si>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</si>
  <si>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</si>
  <si>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</si>
  <si>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</si>
  <si>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</si>
  <si>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</si>
  <si>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</si>
  <si>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</si>
  <si>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</si>
  <si>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</si>
  <si>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</si>
  <si>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</si>
  <si>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</si>
  <si>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</si>
  <si>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</si>
  <si>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</si>
  <si>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</si>
  <si>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</si>
  <si>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</si>
  <si>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</si>
  <si>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</si>
  <si>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</si>
  <si>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</si>
  <si>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</si>
  <si>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</si>
  <si>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</si>
  <si>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</si>
  <si>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</si>
  <si>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</si>
  <si>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</si>
  <si>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</si>
  <si>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</si>
  <si>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</si>
  <si>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</si>
  <si>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</si>
  <si>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</si>
  <si>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</si>
  <si>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</si>
  <si>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</si>
  <si>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</si>
  <si>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</si>
  <si>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</si>
  <si>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</si>
  <si>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</si>
  <si>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</si>
  <si>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</si>
  <si>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</si>
  <si>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</si>
  <si>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</si>
  <si>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</si>
  <si>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</si>
  <si>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</si>
  <si>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</si>
  <si>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</si>
  <si>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</si>
  <si>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</si>
  <si>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</si>
  <si>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</si>
  <si>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</si>
  <si>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</si>
  <si>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</si>
  <si>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</si>
  <si>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</si>
  <si>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</si>
  <si>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EDITABLE MAYRA REPONER 120$ ROCIO 60$ CESAR 100$ DANNY 250$</t>
  </si>
  <si>
    <t>MAYRA</t>
  </si>
  <si>
    <t>ROCIO</t>
  </si>
  <si>
    <t>CESAR</t>
  </si>
  <si>
    <t>DANNY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</si>
</sst>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PRESTAMO-&quot;000"/>
    <numFmt numFmtId="179" formatCode="&quot;PAGOS&quot;0"/>
    <numFmt numFmtId="180" formatCode="&quot;PREST&quot;0"/>
    <numFmt numFmtId="181" formatCode="#,##0.00_ ;[Red]\-#,##0.00\ "/>
    <numFmt numFmtId="182" formatCode="_ [$$-300A]* #,##0.00_ ;_ [$$-300A]* \-#,##0.00_ ;_ [$$-300A]* &quot;-&quot;??_ ;_ 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375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172" fontId="0" fillId="2" borderId="1" xfId="0" applyNumberFormat="1" applyFill="1" applyBorder="1" applyAlignment="1">
      <alignment horizontal="right"/>
    </xf>
    <xf numFmtId="167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44" fontId="4" fillId="2" borderId="31" xfId="0" applyNumberFormat="1" applyFont="1" applyFill="1" applyBorder="1"/>
    <xf numFmtId="44" fontId="0" fillId="2" borderId="31" xfId="0" applyNumberFormat="1" applyFill="1" applyBorder="1"/>
    <xf numFmtId="44" fontId="0" fillId="0" borderId="31" xfId="0" applyNumberFormat="1" applyBorder="1"/>
    <xf numFmtId="44" fontId="0" fillId="4" borderId="31" xfId="0" applyNumberFormat="1" applyFill="1" applyBorder="1"/>
    <xf numFmtId="44" fontId="0" fillId="0" borderId="32" xfId="0" applyNumberFormat="1" applyBorder="1"/>
    <xf numFmtId="44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44" fontId="1" fillId="2" borderId="34" xfId="0" applyNumberFormat="1" applyFont="1" applyFill="1" applyBorder="1"/>
    <xf numFmtId="44" fontId="1" fillId="2" borderId="35" xfId="0" applyNumberFormat="1" applyFont="1" applyFill="1" applyBorder="1"/>
    <xf numFmtId="44" fontId="1" fillId="2" borderId="36" xfId="0" applyNumberFormat="1" applyFont="1" applyFill="1" applyBorder="1"/>
    <xf numFmtId="8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8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8" fontId="0" fillId="13" borderId="0" xfId="0" applyNumberFormat="1" applyFill="1"/>
    <xf numFmtId="8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2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8" fontId="0" fillId="18" borderId="38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3" xfId="0" applyNumberFormat="1" applyBorder="1"/>
    <xf numFmtId="44" fontId="0" fillId="0" borderId="33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44" fontId="0" fillId="0" borderId="30" xfId="0" applyNumberFormat="1" applyBorder="1" applyAlignment="1">
      <alignment horizontal="centerContinuous"/>
    </xf>
    <xf numFmtId="44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44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4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3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76" fontId="0" fillId="13" borderId="0" xfId="0" applyNumberFormat="1" applyFill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44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5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4" fontId="26" fillId="2" borderId="48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1" fillId="0" borderId="0" xfId="0" applyFont="1"/>
    <xf numFmtId="8" fontId="1" fillId="13" borderId="0" xfId="0" applyNumberFormat="1" applyFont="1" applyFill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78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67" fontId="0" fillId="20" borderId="1" xfId="0" applyNumberFormat="1" applyFill="1" applyBorder="1" applyAlignment="1">
      <alignment horizontal="right"/>
    </xf>
    <xf numFmtId="167" fontId="0" fillId="20" borderId="4" xfId="0" applyNumberForma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4" fontId="0" fillId="0" borderId="31" xfId="0" applyNumberFormat="1" applyBorder="1"/>
    <xf numFmtId="164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4" fontId="0" fillId="2" borderId="2" xfId="0" applyNumberFormat="1" applyFill="1" applyBorder="1"/>
    <xf numFmtId="44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0" fontId="0" fillId="0" borderId="1" xfId="0" applyNumberFormat="1" applyBorder="1"/>
    <xf numFmtId="180" fontId="0" fillId="0" borderId="1" xfId="0" applyNumberFormat="1" applyBorder="1" applyAlignment="1">
      <alignment horizontal="right"/>
    </xf>
    <xf numFmtId="180" fontId="0" fillId="0" borderId="2" xfId="0" applyNumberFormat="1" applyBorder="1" applyAlignment="1">
      <alignment horizontal="right"/>
    </xf>
    <xf numFmtId="180" fontId="1" fillId="0" borderId="2" xfId="0" applyNumberFormat="1" applyFont="1" applyBorder="1" applyAlignment="1">
      <alignment horizontal="right"/>
    </xf>
    <xf numFmtId="180" fontId="0" fillId="0" borderId="0" xfId="0" applyNumberFormat="1"/>
    <xf numFmtId="164" fontId="18" fillId="0" borderId="1" xfId="0" applyNumberFormat="1" applyFont="1" applyBorder="1" applyAlignment="1">
      <alignment horizontal="right"/>
    </xf>
    <xf numFmtId="167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5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4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8" fontId="0" fillId="0" borderId="49" xfId="0" applyNumberFormat="1" applyBorder="1"/>
    <xf numFmtId="8" fontId="28" fillId="0" borderId="49" xfId="0" applyNumberFormat="1" applyFont="1" applyBorder="1"/>
    <xf numFmtId="8" fontId="1" fillId="0" borderId="49" xfId="0" applyNumberFormat="1" applyFont="1" applyBorder="1"/>
    <xf numFmtId="8" fontId="25" fillId="0" borderId="49" xfId="2" applyNumberFormat="1" applyFont="1" applyFill="1" applyBorder="1" applyProtection="1"/>
    <xf numFmtId="164" fontId="0" fillId="0" borderId="49" xfId="0" applyNumberFormat="1" applyBorder="1"/>
    <xf numFmtId="8" fontId="13" fillId="0" borderId="49" xfId="0" applyNumberFormat="1" applyFont="1" applyBorder="1"/>
    <xf numFmtId="8" fontId="27" fillId="0" borderId="49" xfId="2" applyNumberFormat="1" applyFont="1" applyFill="1" applyBorder="1" applyProtection="1"/>
    <xf numFmtId="8" fontId="2" fillId="20" borderId="0" xfId="0" applyNumberFormat="1" applyFont="1" applyFill="1"/>
    <xf numFmtId="8" fontId="13" fillId="20" borderId="0" xfId="0" applyNumberFormat="1" applyFont="1" applyFill="1"/>
    <xf numFmtId="8" fontId="4" fillId="20" borderId="0" xfId="0" applyNumberFormat="1" applyFont="1" applyFill="1"/>
    <xf numFmtId="8" fontId="27" fillId="20" borderId="0" xfId="0" applyNumberFormat="1" applyFont="1" applyFill="1"/>
    <xf numFmtId="181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79" fontId="0" fillId="0" borderId="1" xfId="0" applyNumberFormat="1" applyBorder="1" applyAlignment="1">
      <alignment horizontal="right"/>
    </xf>
    <xf numFmtId="179" fontId="0" fillId="0" borderId="0" xfId="0" applyNumberFormat="1" applyProtection="1">
      <protection locked="0"/>
    </xf>
    <xf numFmtId="8" fontId="0" fillId="13" borderId="0" xfId="0" applyNumberFormat="1" applyFill="1" applyProtection="1">
      <protection locked="0"/>
    </xf>
    <xf numFmtId="165" fontId="0" fillId="0" borderId="1" xfId="0" applyNumberFormat="1" applyBorder="1" applyAlignment="1" applyProtection="1">
      <alignment horizontal="right"/>
      <protection locked="0"/>
    </xf>
    <xf numFmtId="164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1" fontId="0" fillId="2" borderId="1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79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1" fontId="0" fillId="7" borderId="1" xfId="0" applyNumberFormat="1" applyFill="1" applyBorder="1" applyAlignment="1">
      <alignment horizontal="right"/>
    </xf>
    <xf numFmtId="172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44" fontId="4" fillId="13" borderId="0" xfId="0" applyNumberFormat="1" applyFont="1" applyFill="1"/>
    <xf numFmtId="182" fontId="0" fillId="13" borderId="0" xfId="0" applyNumberFormat="1" applyFill="1"/>
    <xf numFmtId="44" fontId="0" fillId="21" borderId="31" xfId="0" applyNumberFormat="1" applyFill="1" applyBorder="1"/>
    <xf numFmtId="182" fontId="8" fillId="12" borderId="20" xfId="0" applyNumberFormat="1" applyFont="1" applyFill="1" applyBorder="1"/>
    <xf numFmtId="44" fontId="0" fillId="4" borderId="33" xfId="0" applyNumberForma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1" totalsRowShown="0" headerRowDxfId="83" dataDxfId="82" tableBorderDxfId="81">
  <autoFilter ref="A2:L121" xr:uid="{1EF07585-15E8-4C19-B5D8-0E7A84F4DBB0}"/>
  <sortState xmlns:xlrd2="http://schemas.microsoft.com/office/spreadsheetml/2017/richdata2" ref="A3:L121">
    <sortCondition ref="E3:E121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51" totalsRowShown="0" headerRowDxfId="68" dataDxfId="67" tableBorderDxfId="66">
  <autoFilter ref="A2:L451" xr:uid="{0B276B08-FDED-4D4B-9E03-4C4141C75BCE}"/>
  <sortState xmlns:xlrd2="http://schemas.microsoft.com/office/spreadsheetml/2017/richdata2" ref="A3:L451">
    <sortCondition ref="F3:F451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703125" defaultRowHeight="15" x14ac:dyDescent="0.25"/>
  <cols>
    <col min="2" max="2" width="21.7109375" bestFit="1" customWidth="1"/>
  </cols>
  <sheetData>
    <row r="2" spans="1:2" x14ac:dyDescent="0.25">
      <c r="A2" s="25" t="s">
        <v>60</v>
      </c>
      <c r="B2" s="25" t="s">
        <v>53</v>
      </c>
    </row>
    <row r="3" spans="1:2" x14ac:dyDescent="0.25">
      <c r="A3" s="177">
        <v>1</v>
      </c>
      <c r="B3" s="42" t="s">
        <v>70</v>
      </c>
    </row>
    <row r="4" spans="1:2" x14ac:dyDescent="0.25">
      <c r="A4" s="177">
        <v>2</v>
      </c>
      <c r="B4" s="42" t="s">
        <v>71</v>
      </c>
    </row>
    <row r="5" spans="1:2" x14ac:dyDescent="0.25">
      <c r="A5" s="177">
        <v>3</v>
      </c>
      <c r="B5" s="42" t="s">
        <v>13</v>
      </c>
    </row>
    <row r="6" spans="1:2" x14ac:dyDescent="0.25">
      <c r="A6" s="177">
        <v>4</v>
      </c>
      <c r="B6" s="42" t="s">
        <v>12</v>
      </c>
    </row>
    <row r="7" spans="1:2" x14ac:dyDescent="0.25">
      <c r="A7" s="177">
        <v>5</v>
      </c>
      <c r="B7" s="42" t="s">
        <v>14</v>
      </c>
    </row>
    <row r="8" spans="1:2" x14ac:dyDescent="0.25">
      <c r="A8" s="177">
        <v>6</v>
      </c>
      <c r="B8" s="42" t="s">
        <v>24</v>
      </c>
    </row>
    <row r="9" spans="1:2" x14ac:dyDescent="0.25">
      <c r="A9" s="177">
        <v>7</v>
      </c>
      <c r="B9" s="42" t="s">
        <v>403</v>
      </c>
    </row>
    <row r="10" spans="1:2" x14ac:dyDescent="0.25">
      <c r="A10" s="177">
        <v>8</v>
      </c>
      <c r="B10" s="42" t="s">
        <v>404</v>
      </c>
    </row>
    <row r="11" spans="1:2" x14ac:dyDescent="0.25">
      <c r="A11" s="177">
        <v>9</v>
      </c>
      <c r="B11" s="42" t="s">
        <v>17</v>
      </c>
    </row>
    <row r="12" spans="1:2" x14ac:dyDescent="0.25">
      <c r="A12" s="177">
        <v>10</v>
      </c>
      <c r="B12" s="42" t="s">
        <v>18</v>
      </c>
    </row>
    <row r="13" spans="1:2" x14ac:dyDescent="0.25">
      <c r="A13" s="177">
        <v>11</v>
      </c>
      <c r="B13" s="42" t="s">
        <v>19</v>
      </c>
    </row>
    <row r="14" spans="1:2" x14ac:dyDescent="0.25">
      <c r="A14" s="177">
        <v>12</v>
      </c>
      <c r="B14" s="42" t="s">
        <v>20</v>
      </c>
    </row>
    <row r="15" spans="1:2" x14ac:dyDescent="0.25">
      <c r="A15" s="177">
        <v>13</v>
      </c>
      <c r="B15" s="42" t="s">
        <v>339</v>
      </c>
    </row>
    <row r="16" spans="1:2" x14ac:dyDescent="0.25">
      <c r="A16" s="177">
        <v>14</v>
      </c>
      <c r="B16" s="42" t="s">
        <v>21</v>
      </c>
    </row>
    <row r="17" spans="1:2" x14ac:dyDescent="0.25">
      <c r="A17" s="177">
        <v>15</v>
      </c>
      <c r="B17" s="42" t="s">
        <v>22</v>
      </c>
    </row>
    <row r="18" spans="1:2" x14ac:dyDescent="0.25">
      <c r="A18" s="177">
        <v>16</v>
      </c>
      <c r="B18" s="42" t="s">
        <v>515</v>
      </c>
    </row>
    <row r="19" spans="1:2" x14ac:dyDescent="0.25">
      <c r="A19" s="177">
        <v>17</v>
      </c>
      <c r="B19" s="42" t="s">
        <v>337</v>
      </c>
    </row>
    <row r="20" spans="1:2" x14ac:dyDescent="0.25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5546875" defaultRowHeight="15" x14ac:dyDescent="0.25"/>
  <cols>
    <col min="1" max="1" width="5.5703125" style="2" customWidth="1"/>
    <col min="2" max="2" width="17.28515625" style="147" bestFit="1" customWidth="1"/>
    <col min="3" max="3" width="21.7109375" style="2" bestFit="1" customWidth="1"/>
    <col min="4" max="4" width="15.5703125" style="2" bestFit="1" customWidth="1"/>
    <col min="5" max="5" width="4.140625" style="2" customWidth="1"/>
    <col min="6" max="6" width="13.28515625" style="2" bestFit="1" customWidth="1"/>
    <col min="7" max="7" width="10.7109375" style="2" bestFit="1" customWidth="1"/>
    <col min="8" max="8" width="10.28515625" style="2" bestFit="1" customWidth="1"/>
    <col min="9" max="9" width="17.28515625" style="2" bestFit="1" customWidth="1"/>
    <col min="10" max="10" width="21.7109375" style="2" bestFit="1" customWidth="1"/>
    <col min="11" max="11" width="24.140625" style="2" bestFit="1" customWidth="1"/>
    <col min="12" max="18" width="9.7109375" style="2" bestFit="1" customWidth="1"/>
    <col min="19" max="21" width="10.7109375" style="2" bestFit="1" customWidth="1"/>
    <col min="22" max="30" width="9.7109375" style="2" bestFit="1" customWidth="1"/>
    <col min="31" max="33" width="10.7109375" style="2" bestFit="1" customWidth="1"/>
    <col min="34" max="16384" width="10.85546875" style="2"/>
  </cols>
  <sheetData>
    <row r="1" spans="2:11" x14ac:dyDescent="0.25">
      <c r="B1" s="1"/>
    </row>
    <row r="2" spans="2:11" x14ac:dyDescent="0.25">
      <c r="B2" s="1"/>
    </row>
    <row r="3" spans="2:11" x14ac:dyDescent="0.25">
      <c r="B3" s="1"/>
      <c r="D3" s="225"/>
    </row>
    <row r="4" spans="2:11" x14ac:dyDescent="0.25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25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25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25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25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25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25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25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25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25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25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25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25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25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25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25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25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25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899999999999999" customHeight="1" x14ac:dyDescent="0.25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25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25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25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25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25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25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25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25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25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25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25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25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25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25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25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25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25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25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25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25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25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25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25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25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25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25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25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25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25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25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25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25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25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25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25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25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25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25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25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25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25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25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25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25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25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25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25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25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25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25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25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25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25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25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25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25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25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25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25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25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25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25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25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25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25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25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25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25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25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25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25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25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25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25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25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25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25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25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25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25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25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25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25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25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25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25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25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25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25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25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25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25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25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25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25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25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25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25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25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25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25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25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25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25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25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25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25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25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25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25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25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25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25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25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25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25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25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25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25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25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25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25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25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25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25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25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25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25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25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25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25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25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25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25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25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25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25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25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25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25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25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25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25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25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25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25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25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25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25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25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25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25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25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25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25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25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25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25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25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25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25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25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25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25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25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25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25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25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25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25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25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25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25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25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25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25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25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25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25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25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25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25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25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25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25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25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25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25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25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25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25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25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25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25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25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25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25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25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25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25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25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25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25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25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25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25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25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25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25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25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25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25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25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25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25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25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25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25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25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25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25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25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25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25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25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25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25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25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25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25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25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25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25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25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25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25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25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25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25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25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25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25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25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25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25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25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25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25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25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25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25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25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25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25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25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25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25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25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25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25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25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25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25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25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25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25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25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25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25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25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25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25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25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25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25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25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25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25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25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25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25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25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25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25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25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25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25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25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25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25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25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25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25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25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25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25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25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25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25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25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25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25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25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25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25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25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25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25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25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25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25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25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25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25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25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25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25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25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25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25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25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25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25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25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25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25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25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25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25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25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25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25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25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25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25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25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25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25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25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25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25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25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25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25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25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25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25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25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25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25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25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25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25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25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25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25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25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25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25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25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25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25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25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25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25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25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25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25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25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25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25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25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25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25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25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25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25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25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25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25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25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25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25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25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25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25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25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25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25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25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25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25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25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25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25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25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25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25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25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25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25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25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25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25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25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25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25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25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25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25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25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25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25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25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25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25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25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25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25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25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25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25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25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25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25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25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25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25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25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25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25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25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25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25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25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25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25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25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25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25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25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25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25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25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25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25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25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25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25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25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25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25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25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25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25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25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25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25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25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25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25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25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25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25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25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25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25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25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438</v>
      </c>
    </row>
    <row r="491" spans="6:11" x14ac:dyDescent="0.25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25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25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25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25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25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25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25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423</v>
      </c>
    </row>
    <row r="499" spans="6:11" x14ac:dyDescent="0.25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423</v>
      </c>
    </row>
    <row r="500" spans="6:11" x14ac:dyDescent="0.25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25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25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25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488</v>
      </c>
    </row>
    <row r="504" spans="6:11" x14ac:dyDescent="0.25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488</v>
      </c>
    </row>
    <row r="505" spans="6:11" x14ac:dyDescent="0.25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488</v>
      </c>
    </row>
    <row r="506" spans="6:11" x14ac:dyDescent="0.25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488</v>
      </c>
    </row>
    <row r="507" spans="6:11" x14ac:dyDescent="0.25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488</v>
      </c>
    </row>
    <row r="508" spans="6:11" x14ac:dyDescent="0.25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488</v>
      </c>
    </row>
    <row r="509" spans="6:11" x14ac:dyDescent="0.25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488</v>
      </c>
    </row>
    <row r="510" spans="6:11" x14ac:dyDescent="0.25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488</v>
      </c>
    </row>
    <row r="511" spans="6:11" x14ac:dyDescent="0.25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25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25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488</v>
      </c>
    </row>
    <row r="514" spans="6:11" x14ac:dyDescent="0.25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488</v>
      </c>
    </row>
    <row r="515" spans="6:11" x14ac:dyDescent="0.25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488</v>
      </c>
    </row>
    <row r="516" spans="6:11" x14ac:dyDescent="0.25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488</v>
      </c>
    </row>
    <row r="517" spans="6:11" x14ac:dyDescent="0.25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488</v>
      </c>
    </row>
    <row r="518" spans="6:11" x14ac:dyDescent="0.25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488</v>
      </c>
    </row>
    <row r="519" spans="6:11" x14ac:dyDescent="0.25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25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25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25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25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25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25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25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25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25">
      <c r="F528" s="288">
        <v>524</v>
      </c>
      <c r="G528" s="148">
        <v>45945</v>
      </c>
      <c r="H528" s="3">
        <v>10</v>
      </c>
      <c r="I528" s="231">
        <v>16</v>
      </c>
      <c r="J528" s="217" t="s">
        <v>503</v>
      </c>
      <c r="K528" s="221" t="s">
        <v>173</v>
      </c>
    </row>
    <row r="529" spans="6:11" x14ac:dyDescent="0.25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25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25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25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25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25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25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423</v>
      </c>
    </row>
    <row r="536" spans="6:11" x14ac:dyDescent="0.25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423</v>
      </c>
    </row>
    <row r="537" spans="6:11" x14ac:dyDescent="0.25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25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25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25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25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25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25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25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25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25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25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25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25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25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25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25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25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25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25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25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25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25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25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25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25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25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25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25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25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25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25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25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25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25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25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25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25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25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25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25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25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25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25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25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25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25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25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25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25">
      <c r="F585" s="288">
        <v>581</v>
      </c>
      <c r="G585" s="14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25">
      <c r="F586" s="288">
        <v>582</v>
      </c>
      <c r="G586" s="14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25">
      <c r="F587" s="288">
        <v>583</v>
      </c>
      <c r="G587" s="14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25">
      <c r="F588" s="288">
        <v>584</v>
      </c>
      <c r="G588" s="14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25">
      <c r="F589" s="288">
        <v>585</v>
      </c>
      <c r="G589" s="14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25">
      <c r="F590" s="288">
        <v>586</v>
      </c>
      <c r="G590" s="14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25">
      <c r="F591" s="288">
        <v>587</v>
      </c>
      <c r="G591" s="14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25">
      <c r="F592" s="288">
        <v>588</v>
      </c>
      <c r="G592" s="148">
        <v>46068</v>
      </c>
      <c r="H592" s="3">
        <v>20</v>
      </c>
      <c r="I592" s="231">
        <v>16</v>
      </c>
      <c r="J592" s="217" t="s">
        <v>581</v>
      </c>
      <c r="K592" s="221" t="s">
        <v>173</v>
      </c>
    </row>
    <row r="593" spans="6:11" x14ac:dyDescent="0.25">
      <c r="F593" s="288">
        <v>589</v>
      </c>
      <c r="G593" s="14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25">
      <c r="F594" s="288">
        <v>590</v>
      </c>
      <c r="G594" s="14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25">
      <c r="F595" s="288">
        <v>591</v>
      </c>
      <c r="G595" s="14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25">
      <c r="F596" s="288">
        <v>592</v>
      </c>
      <c r="G596" s="14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25">
      <c r="F597" s="288">
        <v>593</v>
      </c>
      <c r="G597" s="14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25">
      <c r="F598" s="288">
        <v>594</v>
      </c>
      <c r="G598" s="14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25">
      <c r="F599" s="288">
        <v>595</v>
      </c>
      <c r="G599" s="14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25">
      <c r="F600" s="288">
        <v>596</v>
      </c>
      <c r="G600" s="14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WxXu8RQ2msrSI/YZjvX71/gwwa+pwAH9fV7WQBjbINT3NpnUWDRMp4vQUHuqwRC0EaEwl9NlqemTkjenXJgsiQ==" saltValue="PgZLylctioqnVHkOxVasp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tabSelected="1" workbookViewId="0"/>
  </sheetViews>
  <sheetFormatPr baseColWidth="10" defaultColWidth="10.85546875" defaultRowHeight="15" x14ac:dyDescent="0.25"/>
  <cols>
    <col min="1" max="1" width="3" style="2" customWidth="1"/>
    <col min="2" max="2" width="3.7109375" style="2" customWidth="1"/>
    <col min="3" max="3" width="21.140625" style="2" bestFit="1" customWidth="1"/>
    <col min="4" max="4" width="2.28515625" style="2" customWidth="1"/>
    <col min="5" max="5" width="22.5703125" style="2" bestFit="1" customWidth="1"/>
    <col min="6" max="6" width="10.85546875" style="2"/>
    <col min="7" max="7" width="9.42578125" style="2" customWidth="1"/>
    <col min="8" max="8" width="1.7109375" style="2" customWidth="1"/>
    <col min="9" max="10" width="3.7109375" style="2" customWidth="1"/>
    <col min="11" max="11" width="16.7109375" style="2" bestFit="1" customWidth="1"/>
    <col min="12" max="12" width="2.5703125" style="2" customWidth="1"/>
    <col min="13" max="13" width="22.5703125" style="2" bestFit="1" customWidth="1"/>
    <col min="14" max="14" width="3.28515625" style="2" customWidth="1"/>
    <col min="15" max="15" width="19.5703125" style="2" customWidth="1"/>
    <col min="16" max="16" width="17.140625" style="2" customWidth="1"/>
    <col min="17" max="17" width="1.7109375" style="2" customWidth="1"/>
    <col min="18" max="18" width="10.85546875" style="2"/>
    <col min="19" max="19" width="11.28515625" style="2" bestFit="1" customWidth="1"/>
    <col min="20" max="16384" width="10.85546875" style="2"/>
  </cols>
  <sheetData>
    <row r="1" spans="2:19 16380:16380" ht="15.75" thickBot="1" x14ac:dyDescent="0.3">
      <c r="XEZ1" s="2" t="str">
        <f>IF($E$13&lt;&gt;"","LETRA NUMERO: "&amp;MAX(0,MIN(DATEDIF($E$13,E12,"m")-(DAY(E12)&lt;DAY($E$13)), $C$16)),"")</f>
        <v/>
      </c>
    </row>
    <row r="2" spans="2:19 16380:16380" ht="15.75" thickBot="1" x14ac:dyDescent="0.3">
      <c r="B2" s="346" t="s">
        <v>38</v>
      </c>
      <c r="C2" s="347"/>
      <c r="D2" s="347"/>
      <c r="E2" s="347"/>
      <c r="F2" s="347"/>
      <c r="G2" s="347"/>
      <c r="H2" s="348"/>
      <c r="I2" s="242"/>
      <c r="J2" s="349" t="s">
        <v>39</v>
      </c>
      <c r="K2" s="350"/>
      <c r="L2" s="350"/>
      <c r="M2" s="350"/>
      <c r="N2" s="350"/>
      <c r="O2" s="350"/>
      <c r="P2" s="350"/>
      <c r="Q2" s="351"/>
      <c r="XEZ2" s="2" t="str">
        <f>IF($E$13&lt;&gt;"","LETRAS FALTANTES: "&amp;$C$16-MAX(0,MIN(DATEDIF($E$13,E12,"m")-(DAY(E12)&lt;DAY($E$13)), $C$16)),"")</f>
        <v/>
      </c>
    </row>
    <row r="3" spans="2:19 16380:16380" ht="15.75" thickBot="1" x14ac:dyDescent="0.3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.75" thickBot="1" x14ac:dyDescent="0.3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25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25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.75" thickBot="1" x14ac:dyDescent="0.3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.75" thickBot="1" x14ac:dyDescent="0.3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25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25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.75" thickBot="1" x14ac:dyDescent="0.3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.75" thickBot="1" x14ac:dyDescent="0.3">
      <c r="B12" s="243"/>
      <c r="C12" s="31"/>
      <c r="D12" s="244"/>
      <c r="E12" s="15">
        <f ca="1">+TODAY()</f>
        <v>46093</v>
      </c>
      <c r="F12" s="244"/>
      <c r="G12" s="244"/>
      <c r="H12" s="245"/>
      <c r="J12" s="243"/>
      <c r="K12" s="30"/>
      <c r="L12" s="244"/>
      <c r="M12" s="15">
        <f ca="1">+TODAY()</f>
        <v>46093</v>
      </c>
      <c r="N12" s="244"/>
      <c r="O12" s="28"/>
      <c r="P12" s="244"/>
      <c r="Q12" s="245"/>
    </row>
    <row r="13" spans="2:19 16380:16380" x14ac:dyDescent="0.25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25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.75" thickBot="1" x14ac:dyDescent="0.3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.75" thickBot="1" x14ac:dyDescent="0.3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46093</v>
      </c>
      <c r="N16" s="244"/>
      <c r="O16" s="29"/>
      <c r="P16" s="244"/>
      <c r="Q16" s="245"/>
    </row>
    <row r="17" spans="2:17" x14ac:dyDescent="0.25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25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.75" thickBot="1" x14ac:dyDescent="0.3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25">
      <c r="B20" s="243"/>
      <c r="C20" s="352"/>
      <c r="D20" s="353"/>
      <c r="E20" s="354"/>
      <c r="F20" s="243"/>
      <c r="G20" s="244"/>
      <c r="H20" s="245"/>
      <c r="J20" s="243"/>
      <c r="K20" s="358"/>
      <c r="L20" s="359"/>
      <c r="M20" s="359"/>
      <c r="N20" s="359"/>
      <c r="O20" s="360"/>
      <c r="P20" s="243"/>
      <c r="Q20" s="245"/>
    </row>
    <row r="21" spans="2:17" ht="15.75" thickBot="1" x14ac:dyDescent="0.3">
      <c r="B21" s="243"/>
      <c r="C21" s="355"/>
      <c r="D21" s="356"/>
      <c r="E21" s="357"/>
      <c r="F21" s="243"/>
      <c r="G21" s="244"/>
      <c r="H21" s="245"/>
      <c r="J21" s="243"/>
      <c r="K21" s="361"/>
      <c r="L21" s="362"/>
      <c r="M21" s="362"/>
      <c r="N21" s="362"/>
      <c r="O21" s="363"/>
      <c r="P21" s="243"/>
      <c r="Q21" s="245"/>
    </row>
    <row r="22" spans="2:17" ht="15.75" thickBot="1" x14ac:dyDescent="0.3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.75" thickBot="1" x14ac:dyDescent="0.3"/>
    <row r="24" spans="2:17" x14ac:dyDescent="0.25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25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.75" thickBot="1" x14ac:dyDescent="0.3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25">
      <c r="B28" s="2" t="s">
        <v>576</v>
      </c>
    </row>
  </sheetData>
  <sheetProtection algorithmName="SHA-512" hashValue="0RJZFCOcYG7RPbZsBHi2sxNYCEjg5Oc87Yrmu4er+Od5Uf/n89h8C/Lgw7hCA0CIIiLqF7uwVVano35THiDNbQ==" saltValue="h9ps/abDaZHC45Z/JSlIc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1"/>
  <sheetViews>
    <sheetView zoomScaleNormal="115" workbookViewId="0">
      <pane ySplit="2" topLeftCell="A100" activePane="bottomLeft" state="frozen"/>
      <selection pane="bottomLeft" activeCell="E121" sqref="E121"/>
    </sheetView>
  </sheetViews>
  <sheetFormatPr baseColWidth="10" defaultColWidth="10.85546875" defaultRowHeight="15" x14ac:dyDescent="0.25"/>
  <cols>
    <col min="1" max="1" width="9.7109375" style="280" bestFit="1" customWidth="1"/>
    <col min="2" max="2" width="8.28515625" style="230" customWidth="1"/>
    <col min="3" max="3" width="24.7109375" customWidth="1"/>
    <col min="4" max="4" width="15.42578125" style="49" customWidth="1"/>
    <col min="5" max="5" width="14" customWidth="1"/>
    <col min="6" max="7" width="9.85546875" bestFit="1" customWidth="1"/>
    <col min="8" max="8" width="10.5703125" bestFit="1" customWidth="1"/>
    <col min="9" max="9" width="11.85546875" bestFit="1" customWidth="1"/>
    <col min="10" max="10" width="66.7109375" style="192" customWidth="1"/>
    <col min="11" max="11" width="12.7109375" style="2" customWidth="1"/>
    <col min="12" max="12" width="21" bestFit="1" customWidth="1"/>
    <col min="13" max="13" width="10.85546875" style="170"/>
    <col min="14" max="14" width="23.140625" style="188" bestFit="1" customWidth="1"/>
    <col min="15" max="16384" width="10.85546875" style="17"/>
  </cols>
  <sheetData>
    <row r="1" spans="1:14" s="18" customFormat="1" x14ac:dyDescent="0.25">
      <c r="A1" s="364" t="s">
        <v>44</v>
      </c>
      <c r="B1" s="364"/>
      <c r="C1" s="364"/>
      <c r="D1" s="364"/>
      <c r="E1" s="364"/>
      <c r="F1" s="364"/>
      <c r="G1" s="364"/>
      <c r="H1" s="364"/>
      <c r="I1" s="364"/>
      <c r="J1" s="364"/>
      <c r="K1" s="165"/>
      <c r="L1" s="16"/>
      <c r="M1" s="169"/>
      <c r="N1" s="187"/>
    </row>
    <row r="2" spans="1:14" s="18" customFormat="1" ht="30" x14ac:dyDescent="0.25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25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25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8">_xlfn._xlws.FILTER(PRESTAMOS[REG],PRESTAMOS[ESTATUS]="PENDIENTE")&amp;"-"&amp;_xlfn._xlws.FILTER(PRESTAMOS[NOMBRE CLIENTE],PRESTAMOS[ESTATUS]="PENDIENTE")</f>
        <v>77-DANNY ALMACHI</v>
      </c>
    </row>
    <row r="5" spans="1:14" x14ac:dyDescent="0.25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25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97-MARTHA JAQUE</v>
      </c>
    </row>
    <row r="7" spans="1:14" x14ac:dyDescent="0.25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98-LUIS TOAQUIZA</v>
      </c>
    </row>
    <row r="8" spans="1:14" x14ac:dyDescent="0.25">
      <c r="A8" s="278" t="s">
        <v>469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99-MAYRA TOAQUIZA</v>
      </c>
    </row>
    <row r="9" spans="1:14" x14ac:dyDescent="0.25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100-ROCIO TOAQUIZA</v>
      </c>
    </row>
    <row r="10" spans="1:14" x14ac:dyDescent="0.25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103-JEFFERSON TOAQUIZA</v>
      </c>
    </row>
    <row r="11" spans="1:14" x14ac:dyDescent="0.25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104-ANA TOAQUIZA</v>
      </c>
    </row>
    <row r="12" spans="1:14" x14ac:dyDescent="0.25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105-JEFFERSON TOAQUIZA</v>
      </c>
    </row>
    <row r="13" spans="1:14" x14ac:dyDescent="0.25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108-JEFFERSON TOAQUIZA</v>
      </c>
    </row>
    <row r="14" spans="1:14" x14ac:dyDescent="0.25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109-DIEGO TOAQUIZA</v>
      </c>
    </row>
    <row r="15" spans="1:14" x14ac:dyDescent="0.25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110-DANNY ALMACHI</v>
      </c>
    </row>
    <row r="16" spans="1:14" x14ac:dyDescent="0.25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111-JEFFERSON TOAQUIZA</v>
      </c>
    </row>
    <row r="17" spans="1:15" x14ac:dyDescent="0.25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112-MARCIAL CHILIQUINGA</v>
      </c>
    </row>
    <row r="18" spans="1:15" x14ac:dyDescent="0.25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113-JEFFERSON TOAQUIZA</v>
      </c>
      <c r="O18" s="170"/>
    </row>
    <row r="19" spans="1:15" x14ac:dyDescent="0.25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25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25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25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25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25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25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25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25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25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25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25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25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25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25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25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25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25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25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30" x14ac:dyDescent="0.25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25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25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25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25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25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25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25">
      <c r="A45" s="278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25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25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25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25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25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25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25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25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25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30" x14ac:dyDescent="0.25">
      <c r="A55" s="278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25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25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25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25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25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25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25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25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t="30" x14ac:dyDescent="0.25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25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25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30" x14ac:dyDescent="0.25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25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25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30" x14ac:dyDescent="0.25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30" x14ac:dyDescent="0.25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25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25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25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25">
      <c r="A75" s="278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25">
      <c r="A76" s="278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25">
      <c r="A77" s="278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25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25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25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25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25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25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25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457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30" x14ac:dyDescent="0.25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429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25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431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25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433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25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435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25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435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25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435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25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476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25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478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25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478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25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435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25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435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25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435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25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435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25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486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25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493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25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435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30" x14ac:dyDescent="0.25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520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25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435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25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435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30" x14ac:dyDescent="0.25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517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25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435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25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435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25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435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25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435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25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435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25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435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30" x14ac:dyDescent="0.25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550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ht="30" x14ac:dyDescent="0.25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557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25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562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25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563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25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578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ht="30" x14ac:dyDescent="0.25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582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25">
      <c r="A117" s="277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591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25">
      <c r="A118" s="277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591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25">
      <c r="A119" s="277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60" t="s">
        <v>599</v>
      </c>
      <c r="K1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20" spans="1:12" x14ac:dyDescent="0.25">
      <c r="A120" s="277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60" t="s">
        <v>600</v>
      </c>
      <c r="K1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30" x14ac:dyDescent="0.25">
      <c r="A121" s="277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60" t="s">
        <v>603</v>
      </c>
      <c r="K1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VEpGxaR3u8Syf4pRI+u0HkoF80OJyzIuZT1MJ/C0no9G7n++urIKoWO26+Ci9Xl/cpjH8i5fQotGoEa0nWAKVQ==" saltValue="LBEVUSPtvgXpkreZ4gZkB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51"/>
  <sheetViews>
    <sheetView zoomScaleNormal="99" workbookViewId="0">
      <pane ySplit="2" topLeftCell="A424" activePane="bottomLeft" state="frozen"/>
      <selection pane="bottomLeft" activeCell="E446" sqref="E446"/>
    </sheetView>
  </sheetViews>
  <sheetFormatPr baseColWidth="10" defaultColWidth="10.85546875" defaultRowHeight="15" x14ac:dyDescent="0.25"/>
  <cols>
    <col min="1" max="1" width="10.140625" style="326" customWidth="1"/>
    <col min="2" max="2" width="8.28515625" style="16" customWidth="1"/>
    <col min="3" max="3" width="24" style="16" customWidth="1"/>
    <col min="4" max="4" width="14.7109375" style="164" customWidth="1"/>
    <col min="5" max="5" width="11.140625" style="16" customWidth="1"/>
    <col min="6" max="8" width="13.28515625" style="16" customWidth="1"/>
    <col min="9" max="9" width="12.28515625" style="16" customWidth="1"/>
    <col min="10" max="10" width="12" style="16" customWidth="1"/>
    <col min="11" max="11" width="75" style="21" bestFit="1" customWidth="1"/>
    <col min="12" max="12" width="11.28515625" style="165" hidden="1" customWidth="1"/>
    <col min="13" max="16384" width="10.85546875" style="18"/>
  </cols>
  <sheetData>
    <row r="1" spans="1:12" ht="23.25" customHeight="1" x14ac:dyDescent="0.25">
      <c r="A1" s="365" t="s">
        <v>39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</row>
    <row r="2" spans="1:12" ht="45" x14ac:dyDescent="0.25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25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25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25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25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25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25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25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25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568</v>
      </c>
      <c r="H10" s="329">
        <v>10</v>
      </c>
      <c r="I10" s="330">
        <v>44921</v>
      </c>
      <c r="J10" s="332" t="s">
        <v>568</v>
      </c>
      <c r="K10" s="333" t="s">
        <v>75</v>
      </c>
      <c r="L10" s="265" t="b">
        <f>+ISNUMBER(PAGOS[[#This Row],[REG]])</f>
        <v>0</v>
      </c>
    </row>
    <row r="11" spans="1:12" s="17" customFormat="1" x14ac:dyDescent="0.25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25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25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25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25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25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25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25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25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25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25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25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25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25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25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25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25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25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25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25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25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25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25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25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25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25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25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25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25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25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25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25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25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25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25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25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25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25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25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25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25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25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25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25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25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25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25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65" t="b">
        <f>+ISNUMBER(PAGOS[[#This Row],[REG]])</f>
        <v>0</v>
      </c>
    </row>
    <row r="58" spans="1:12" s="17" customFormat="1" x14ac:dyDescent="0.25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25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25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25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25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25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25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25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25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65" t="b">
        <f>+ISNUMBER(PAGOS[[#This Row],[REG]])</f>
        <v>0</v>
      </c>
    </row>
    <row r="67" spans="1:12" x14ac:dyDescent="0.25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25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25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25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25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25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25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25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25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25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25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25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25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25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25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25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25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568</v>
      </c>
      <c r="H83" s="33">
        <v>1.5</v>
      </c>
      <c r="I83" s="52">
        <v>45245</v>
      </c>
      <c r="J83" s="332" t="s">
        <v>568</v>
      </c>
      <c r="K83" s="36" t="s">
        <v>122</v>
      </c>
      <c r="L83" s="265" t="b">
        <f>+ISNUMBER(PAGOS[[#This Row],[REG]])</f>
        <v>0</v>
      </c>
    </row>
    <row r="84" spans="1:12" x14ac:dyDescent="0.25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25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25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25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25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25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25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25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65" t="b">
        <f>+ISNUMBER(PAGOS[[#This Row],[REG]])</f>
        <v>0</v>
      </c>
    </row>
    <row r="92" spans="1:12" x14ac:dyDescent="0.25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448</v>
      </c>
      <c r="L92" s="265" t="b">
        <f>+ISNUMBER(PAGOS[[#This Row],[REG]])</f>
        <v>1</v>
      </c>
    </row>
    <row r="93" spans="1:12" x14ac:dyDescent="0.25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25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25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25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25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25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25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25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449</v>
      </c>
      <c r="L100" s="265" t="b">
        <f>+ISNUMBER(PAGOS[[#This Row],[REG]])</f>
        <v>1</v>
      </c>
    </row>
    <row r="101" spans="1:12" x14ac:dyDescent="0.25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25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25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25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25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25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25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568</v>
      </c>
      <c r="H107" s="33">
        <v>4</v>
      </c>
      <c r="I107" s="52">
        <v>45337</v>
      </c>
      <c r="J107" s="332" t="s">
        <v>568</v>
      </c>
      <c r="K107" s="36" t="s">
        <v>159</v>
      </c>
      <c r="L107" s="265" t="b">
        <f>+ISNUMBER(PAGOS[[#This Row],[REG]])</f>
        <v>0</v>
      </c>
    </row>
    <row r="108" spans="1:12" x14ac:dyDescent="0.25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568</v>
      </c>
      <c r="H108" s="33">
        <v>4</v>
      </c>
      <c r="I108" s="52">
        <v>45337</v>
      </c>
      <c r="J108" s="332" t="s">
        <v>568</v>
      </c>
      <c r="K108" s="36" t="s">
        <v>159</v>
      </c>
      <c r="L108" s="265" t="b">
        <f>+ISNUMBER(PAGOS[[#This Row],[REG]])</f>
        <v>0</v>
      </c>
    </row>
    <row r="109" spans="1:12" x14ac:dyDescent="0.25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459</v>
      </c>
      <c r="L109" s="265" t="b">
        <f>+ISNUMBER(PAGOS[[#This Row],[REG]])</f>
        <v>1</v>
      </c>
    </row>
    <row r="110" spans="1:12" x14ac:dyDescent="0.25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25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65" t="b">
        <f>+ISNUMBER(PAGOS[[#This Row],[REG]])</f>
        <v>0</v>
      </c>
    </row>
    <row r="112" spans="1:12" x14ac:dyDescent="0.25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461</v>
      </c>
      <c r="L112" s="265" t="b">
        <f>+ISNUMBER(PAGOS[[#This Row],[REG]])</f>
        <v>1</v>
      </c>
    </row>
    <row r="113" spans="1:12" x14ac:dyDescent="0.25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25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25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25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25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25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25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25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25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25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25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25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25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25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25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25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25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25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25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25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25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25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568</v>
      </c>
      <c r="H134" s="33">
        <v>4</v>
      </c>
      <c r="I134" s="52">
        <v>45427</v>
      </c>
      <c r="J134" s="332" t="s">
        <v>568</v>
      </c>
      <c r="K134" s="36" t="s">
        <v>159</v>
      </c>
      <c r="L134" s="265" t="b">
        <f>+ISNUMBER(PAGOS[[#This Row],[REG]])</f>
        <v>0</v>
      </c>
    </row>
    <row r="135" spans="1:12" x14ac:dyDescent="0.25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462</v>
      </c>
      <c r="L135" s="275" t="b">
        <f>+ISNUMBER(PAGOS[[#This Row],[REG]])</f>
        <v>1</v>
      </c>
    </row>
    <row r="136" spans="1:12" x14ac:dyDescent="0.25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569</v>
      </c>
      <c r="H136" s="33">
        <v>8</v>
      </c>
      <c r="I136" s="336">
        <v>45458</v>
      </c>
      <c r="J136" s="54" t="s">
        <v>569</v>
      </c>
      <c r="K136" s="36" t="s">
        <v>463</v>
      </c>
      <c r="L136" s="275" t="b">
        <f>+ISNUMBER(PAGOS[[#This Row],[REG]])</f>
        <v>0</v>
      </c>
    </row>
    <row r="137" spans="1:12" x14ac:dyDescent="0.25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25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25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25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25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25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25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25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25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25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25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25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25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25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25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25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25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25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25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25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25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25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25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25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25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25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25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25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25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25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25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25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25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25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25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25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25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65" t="b">
        <f>+ISNUMBER(PAGOS[[#This Row],[REG]])</f>
        <v>0</v>
      </c>
    </row>
    <row r="174" spans="1:12" x14ac:dyDescent="0.25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65" t="b">
        <f>+ISNUMBER(PAGOS[[#This Row],[REG]])</f>
        <v>0</v>
      </c>
    </row>
    <row r="175" spans="1:12" x14ac:dyDescent="0.25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25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25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25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25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25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25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25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25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25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568</v>
      </c>
      <c r="H184" s="33">
        <v>0</v>
      </c>
      <c r="I184" s="52">
        <v>45580</v>
      </c>
      <c r="J184" s="332" t="s">
        <v>568</v>
      </c>
      <c r="K184" s="36" t="s">
        <v>270</v>
      </c>
      <c r="L184" s="265" t="b">
        <f>+ISNUMBER(PAGOS[[#This Row],[REG]])</f>
        <v>0</v>
      </c>
    </row>
    <row r="185" spans="1:12" x14ac:dyDescent="0.25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568</v>
      </c>
      <c r="H185" s="33">
        <v>0</v>
      </c>
      <c r="I185" s="52">
        <v>45580</v>
      </c>
      <c r="J185" s="332" t="s">
        <v>568</v>
      </c>
      <c r="K185" s="36" t="s">
        <v>270</v>
      </c>
      <c r="L185" s="265" t="b">
        <f>+ISNUMBER(PAGOS[[#This Row],[REG]])</f>
        <v>0</v>
      </c>
    </row>
    <row r="186" spans="1:12" x14ac:dyDescent="0.25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464</v>
      </c>
      <c r="L186" s="265" t="b">
        <f>+ISNUMBER(PAGOS[[#This Row],[REG]])</f>
        <v>1</v>
      </c>
    </row>
    <row r="187" spans="1:12" x14ac:dyDescent="0.25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65" t="b">
        <f>+ISNUMBER(PAGOS[[#This Row],[REG]])</f>
        <v>0</v>
      </c>
    </row>
    <row r="188" spans="1:12" x14ac:dyDescent="0.25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25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25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25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25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25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25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25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25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25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25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568</v>
      </c>
      <c r="H198" s="33">
        <v>0</v>
      </c>
      <c r="I198" s="52">
        <v>45611</v>
      </c>
      <c r="J198" s="332" t="s">
        <v>568</v>
      </c>
      <c r="K198" s="36" t="s">
        <v>270</v>
      </c>
      <c r="L198" s="265" t="b">
        <f>+ISNUMBER(PAGOS[[#This Row],[REG]])</f>
        <v>0</v>
      </c>
    </row>
    <row r="199" spans="1:12" x14ac:dyDescent="0.25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568</v>
      </c>
      <c r="H199" s="33">
        <v>0</v>
      </c>
      <c r="I199" s="52">
        <v>45611</v>
      </c>
      <c r="J199" s="332" t="s">
        <v>568</v>
      </c>
      <c r="K199" s="36" t="s">
        <v>270</v>
      </c>
      <c r="L199" s="265" t="b">
        <f>+ISNUMBER(PAGOS[[#This Row],[REG]])</f>
        <v>0</v>
      </c>
    </row>
    <row r="200" spans="1:12" x14ac:dyDescent="0.25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568</v>
      </c>
      <c r="H200" s="33">
        <v>0</v>
      </c>
      <c r="I200" s="52">
        <v>45611</v>
      </c>
      <c r="J200" s="332" t="s">
        <v>568</v>
      </c>
      <c r="K200" s="36" t="s">
        <v>270</v>
      </c>
      <c r="L200" s="265" t="b">
        <f>+ISNUMBER(PAGOS[[#This Row],[REG]])</f>
        <v>0</v>
      </c>
    </row>
    <row r="201" spans="1:12" x14ac:dyDescent="0.25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568</v>
      </c>
      <c r="H201" s="33">
        <v>0</v>
      </c>
      <c r="I201" s="52">
        <v>45611</v>
      </c>
      <c r="J201" s="332" t="s">
        <v>568</v>
      </c>
      <c r="K201" s="36" t="s">
        <v>270</v>
      </c>
      <c r="L201" s="265" t="b">
        <f>+ISNUMBER(PAGOS[[#This Row],[REG]])</f>
        <v>0</v>
      </c>
    </row>
    <row r="202" spans="1:12" x14ac:dyDescent="0.25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568</v>
      </c>
      <c r="H202" s="33">
        <v>0</v>
      </c>
      <c r="I202" s="52">
        <v>45611</v>
      </c>
      <c r="J202" s="332" t="s">
        <v>568</v>
      </c>
      <c r="K202" s="36" t="s">
        <v>270</v>
      </c>
      <c r="L202" s="265" t="b">
        <f>+ISNUMBER(PAGOS[[#This Row],[REG]])</f>
        <v>0</v>
      </c>
    </row>
    <row r="203" spans="1:12" x14ac:dyDescent="0.25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568</v>
      </c>
      <c r="H203" s="33">
        <v>0</v>
      </c>
      <c r="I203" s="52">
        <v>45611</v>
      </c>
      <c r="J203" s="332" t="s">
        <v>568</v>
      </c>
      <c r="K203" s="36" t="s">
        <v>270</v>
      </c>
      <c r="L203" s="265" t="b">
        <f>+ISNUMBER(PAGOS[[#This Row],[REG]])</f>
        <v>0</v>
      </c>
    </row>
    <row r="204" spans="1:12" x14ac:dyDescent="0.25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568</v>
      </c>
      <c r="H204" s="33">
        <v>0</v>
      </c>
      <c r="I204" s="52">
        <v>45611</v>
      </c>
      <c r="J204" s="332" t="s">
        <v>568</v>
      </c>
      <c r="K204" s="36" t="s">
        <v>270</v>
      </c>
      <c r="L204" s="265" t="b">
        <f>+ISNUMBER(PAGOS[[#This Row],[REG]])</f>
        <v>0</v>
      </c>
    </row>
    <row r="205" spans="1:12" x14ac:dyDescent="0.25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568</v>
      </c>
      <c r="H205" s="33">
        <v>0</v>
      </c>
      <c r="I205" s="52">
        <v>45611</v>
      </c>
      <c r="J205" s="332" t="s">
        <v>568</v>
      </c>
      <c r="K205" s="36" t="s">
        <v>270</v>
      </c>
      <c r="L205" s="265" t="b">
        <f>+ISNUMBER(PAGOS[[#This Row],[REG]])</f>
        <v>0</v>
      </c>
    </row>
    <row r="206" spans="1:12" x14ac:dyDescent="0.25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25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25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65" t="b">
        <f>+ISNUMBER(PAGOS[[#This Row],[REG]])</f>
        <v>0</v>
      </c>
    </row>
    <row r="209" spans="1:12" x14ac:dyDescent="0.25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450</v>
      </c>
      <c r="L209" s="265" t="b">
        <f>+ISNUMBER(PAGOS[[#This Row],[REG]])</f>
        <v>1</v>
      </c>
    </row>
    <row r="210" spans="1:12" x14ac:dyDescent="0.25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65" t="b">
        <f>+ISNUMBER(PAGOS[[#This Row],[REG]])</f>
        <v>0</v>
      </c>
    </row>
    <row r="211" spans="1:12" x14ac:dyDescent="0.25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25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25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25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25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25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25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25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25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25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25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25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568</v>
      </c>
      <c r="H222" s="33">
        <v>0</v>
      </c>
      <c r="I222" s="52">
        <v>45641</v>
      </c>
      <c r="J222" s="332" t="s">
        <v>568</v>
      </c>
      <c r="K222" s="36" t="s">
        <v>270</v>
      </c>
      <c r="L222" s="265" t="b">
        <f>+ISNUMBER(PAGOS[[#This Row],[REG]])</f>
        <v>0</v>
      </c>
    </row>
    <row r="223" spans="1:12" x14ac:dyDescent="0.25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568</v>
      </c>
      <c r="H223" s="33">
        <v>0</v>
      </c>
      <c r="I223" s="52">
        <v>45641</v>
      </c>
      <c r="J223" s="332" t="s">
        <v>568</v>
      </c>
      <c r="K223" s="36" t="s">
        <v>270</v>
      </c>
      <c r="L223" s="265" t="b">
        <f>+ISNUMBER(PAGOS[[#This Row],[REG]])</f>
        <v>0</v>
      </c>
    </row>
    <row r="224" spans="1:12" x14ac:dyDescent="0.25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25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451</v>
      </c>
      <c r="L225" s="274" t="b">
        <f>+ISNUMBER(PAGOS[[#This Row],[REG]])</f>
        <v>1</v>
      </c>
    </row>
    <row r="226" spans="1:12" x14ac:dyDescent="0.25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569</v>
      </c>
      <c r="H226" s="33">
        <v>4</v>
      </c>
      <c r="I226" s="336">
        <v>45672</v>
      </c>
      <c r="J226" s="54" t="s">
        <v>569</v>
      </c>
      <c r="K226" s="36" t="s">
        <v>452</v>
      </c>
      <c r="L226" s="274" t="b">
        <f>+ISNUMBER(PAGOS[[#This Row],[REG]])</f>
        <v>0</v>
      </c>
    </row>
    <row r="227" spans="1:12" x14ac:dyDescent="0.25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25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569</v>
      </c>
      <c r="H228" s="33">
        <v>12</v>
      </c>
      <c r="I228" s="336">
        <v>45672</v>
      </c>
      <c r="J228" s="54" t="s">
        <v>569</v>
      </c>
      <c r="K228" s="36" t="s">
        <v>453</v>
      </c>
      <c r="L228" s="274" t="b">
        <f>+ISNUMBER(PAGOS[[#This Row],[REG]])</f>
        <v>0</v>
      </c>
    </row>
    <row r="229" spans="1:12" x14ac:dyDescent="0.25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465</v>
      </c>
      <c r="L229" s="265" t="b">
        <f>+ISNUMBER(PAGOS[[#This Row],[REG]])</f>
        <v>1</v>
      </c>
    </row>
    <row r="230" spans="1:12" x14ac:dyDescent="0.25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65" t="b">
        <f>+ISNUMBER(PAGOS[[#This Row],[REG]])</f>
        <v>0</v>
      </c>
    </row>
    <row r="231" spans="1:12" x14ac:dyDescent="0.25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467</v>
      </c>
      <c r="L231" s="265" t="b">
        <f>+ISNUMBER(PAGOS[[#This Row],[REG]])</f>
        <v>1</v>
      </c>
    </row>
    <row r="232" spans="1:12" x14ac:dyDescent="0.25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468</v>
      </c>
      <c r="L232" s="265" t="b">
        <f>+ISNUMBER(PAGOS[[#This Row],[REG]])</f>
        <v>1</v>
      </c>
    </row>
    <row r="233" spans="1:12" x14ac:dyDescent="0.25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65" t="b">
        <f>+ISNUMBER(PAGOS[[#This Row],[REG]])</f>
        <v>0</v>
      </c>
    </row>
    <row r="234" spans="1:12" x14ac:dyDescent="0.25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25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25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25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25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25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25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25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25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25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25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65" t="b">
        <f>+ISNUMBER(PAGOS[[#This Row],[REG]])</f>
        <v>1</v>
      </c>
    </row>
    <row r="245" spans="1:12" x14ac:dyDescent="0.25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25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25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25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25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25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25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25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25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25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25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25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25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25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568</v>
      </c>
      <c r="H258" s="33">
        <v>1</v>
      </c>
      <c r="I258" s="52">
        <v>45704</v>
      </c>
      <c r="J258" s="332" t="s">
        <v>568</v>
      </c>
      <c r="K258" s="36" t="s">
        <v>316</v>
      </c>
      <c r="L258" s="265" t="b">
        <f>+ISNUMBER(PAGOS[[#This Row],[REG]])</f>
        <v>0</v>
      </c>
    </row>
    <row r="259" spans="1:12" x14ac:dyDescent="0.25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25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25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25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25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25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25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25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25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25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25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25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25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25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25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65" t="b">
        <f>+ISNUMBER(PAGOS[[#This Row],[REG]])</f>
        <v>0</v>
      </c>
    </row>
    <row r="274" spans="1:12" x14ac:dyDescent="0.25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25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25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25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25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25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25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25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65" t="b">
        <f>+ISNUMBER(PAGOS[[#This Row],[REG]])</f>
        <v>0</v>
      </c>
    </row>
    <row r="282" spans="1:12" x14ac:dyDescent="0.25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25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25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65" t="b">
        <f>+ISNUMBER(PAGOS[[#This Row],[REG]])</f>
        <v>0</v>
      </c>
    </row>
    <row r="285" spans="1:12" x14ac:dyDescent="0.25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65" t="b">
        <f>+ISNUMBER(PAGOS[[#This Row],[REG]])</f>
        <v>0</v>
      </c>
    </row>
    <row r="286" spans="1:12" x14ac:dyDescent="0.25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65" t="b">
        <f>+ISNUMBER(PAGOS[[#This Row],[REG]])</f>
        <v>0</v>
      </c>
    </row>
    <row r="287" spans="1:12" x14ac:dyDescent="0.25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25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25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25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65" t="b">
        <f>+ISNUMBER(PAGOS[[#This Row],[REG]])</f>
        <v>0</v>
      </c>
    </row>
    <row r="291" spans="1:12" x14ac:dyDescent="0.25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65" t="b">
        <f>+ISNUMBER(PAGOS[[#This Row],[REG]])</f>
        <v>0</v>
      </c>
    </row>
    <row r="292" spans="1:12" x14ac:dyDescent="0.25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25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25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25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25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25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25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25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25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25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25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25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25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25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25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25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25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25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25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25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25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25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25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25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25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25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25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25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25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25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25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25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25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25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25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25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25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25">
      <c r="A329" s="325" t="s">
        <v>421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568</v>
      </c>
      <c r="H329" s="33">
        <v>10</v>
      </c>
      <c r="I329" s="52">
        <v>45884</v>
      </c>
      <c r="J329" s="332" t="s">
        <v>568</v>
      </c>
      <c r="K329" s="36" t="s">
        <v>422</v>
      </c>
      <c r="L329" s="265" t="b">
        <f>+ISNUMBER(PAGOS[[#This Row],[REG]])</f>
        <v>0</v>
      </c>
    </row>
    <row r="330" spans="1:12" x14ac:dyDescent="0.25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424</v>
      </c>
      <c r="L330" s="265" t="b">
        <f>+ISNUMBER(PAGOS[[#This Row],[REG]])</f>
        <v>1</v>
      </c>
    </row>
    <row r="331" spans="1:12" x14ac:dyDescent="0.25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65" t="b">
        <f>+ISNUMBER(PAGOS[[#This Row],[REG]])</f>
        <v>1</v>
      </c>
    </row>
    <row r="332" spans="1:12" x14ac:dyDescent="0.25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65" t="b">
        <f>+ISNUMBER(PAGOS[[#This Row],[REG]])</f>
        <v>1</v>
      </c>
    </row>
    <row r="333" spans="1:12" x14ac:dyDescent="0.25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65" t="b">
        <f>+ISNUMBER(PAGOS[[#This Row],[REG]])</f>
        <v>1</v>
      </c>
    </row>
    <row r="334" spans="1:12" x14ac:dyDescent="0.25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65" t="b">
        <f>+ISNUMBER(PAGOS[[#This Row],[REG]])</f>
        <v>1</v>
      </c>
    </row>
    <row r="335" spans="1:12" x14ac:dyDescent="0.25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65" t="b">
        <f>+ISNUMBER(PAGOS[[#This Row],[REG]])</f>
        <v>1</v>
      </c>
    </row>
    <row r="336" spans="1:12" x14ac:dyDescent="0.25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65" t="b">
        <f>+ISNUMBER(PAGOS[[#This Row],[REG]])</f>
        <v>1</v>
      </c>
    </row>
    <row r="337" spans="1:12" x14ac:dyDescent="0.25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65" t="b">
        <f>+ISNUMBER(PAGOS[[#This Row],[REG]])</f>
        <v>1</v>
      </c>
    </row>
    <row r="338" spans="1:12" x14ac:dyDescent="0.25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443</v>
      </c>
      <c r="L338" s="265" t="b">
        <f>+ISNUMBER(PAGOS[[#This Row],[REG]])</f>
        <v>1</v>
      </c>
    </row>
    <row r="339" spans="1:12" x14ac:dyDescent="0.25">
      <c r="A339" s="325" t="s">
        <v>454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65" t="b">
        <f>+ISNUMBER(PAGOS[[#This Row],[REG]])</f>
        <v>0</v>
      </c>
    </row>
    <row r="340" spans="1:12" x14ac:dyDescent="0.25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445</v>
      </c>
      <c r="L340" s="265" t="b">
        <f>+ISNUMBER(PAGOS[[#This Row],[REG]])</f>
        <v>1</v>
      </c>
    </row>
    <row r="341" spans="1:12" x14ac:dyDescent="0.25">
      <c r="A341" s="325" t="s">
        <v>455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65" t="b">
        <f>+ISNUMBER(PAGOS[[#This Row],[REG]])</f>
        <v>0</v>
      </c>
    </row>
    <row r="342" spans="1:12" x14ac:dyDescent="0.25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65" t="b">
        <f>+ISNUMBER(PAGOS[[#This Row],[REG]])</f>
        <v>1</v>
      </c>
    </row>
    <row r="343" spans="1:12" x14ac:dyDescent="0.25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474</v>
      </c>
      <c r="L343" s="265" t="b">
        <f>+ISNUMBER(PAGOS[[#This Row],[REG]])</f>
        <v>1</v>
      </c>
    </row>
    <row r="344" spans="1:12" x14ac:dyDescent="0.25">
      <c r="A344" s="325" t="s">
        <v>456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65" t="b">
        <f>+ISNUMBER(PAGOS[[#This Row],[REG]])</f>
        <v>0</v>
      </c>
    </row>
    <row r="345" spans="1:12" x14ac:dyDescent="0.25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65" t="b">
        <f>+ISNUMBER(PAGOS[[#This Row],[REG]])</f>
        <v>1</v>
      </c>
    </row>
    <row r="346" spans="1:12" x14ac:dyDescent="0.25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65" t="b">
        <f>+ISNUMBER(PAGOS[[#This Row],[REG]])</f>
        <v>1</v>
      </c>
    </row>
    <row r="347" spans="1:12" x14ac:dyDescent="0.25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65" t="b">
        <f>+ISNUMBER(PAGOS[[#This Row],[REG]])</f>
        <v>1</v>
      </c>
    </row>
    <row r="348" spans="1:12" x14ac:dyDescent="0.25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65" t="b">
        <f>+ISNUMBER(PAGOS[[#This Row],[REG]])</f>
        <v>1</v>
      </c>
    </row>
    <row r="349" spans="1:12" x14ac:dyDescent="0.25">
      <c r="A349" s="325" t="s">
        <v>489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65" t="b">
        <f>+ISNUMBER(PAGOS[[#This Row],[REG]])</f>
        <v>0</v>
      </c>
    </row>
    <row r="350" spans="1:12" x14ac:dyDescent="0.25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65" t="b">
        <f>+ISNUMBER(PAGOS[[#This Row],[REG]])</f>
        <v>1</v>
      </c>
    </row>
    <row r="351" spans="1:12" x14ac:dyDescent="0.25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65" t="b">
        <f>+ISNUMBER(PAGOS[[#This Row],[REG]])</f>
        <v>1</v>
      </c>
    </row>
    <row r="352" spans="1:12" x14ac:dyDescent="0.25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65" t="b">
        <f>+ISNUMBER(PAGOS[[#This Row],[REG]])</f>
        <v>1</v>
      </c>
    </row>
    <row r="353" spans="1:12" x14ac:dyDescent="0.25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65" t="b">
        <f>+ISNUMBER(PAGOS[[#This Row],[REG]])</f>
        <v>1</v>
      </c>
    </row>
    <row r="354" spans="1:12" x14ac:dyDescent="0.25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65" t="b">
        <f>+ISNUMBER(PAGOS[[#This Row],[REG]])</f>
        <v>1</v>
      </c>
    </row>
    <row r="355" spans="1:12" x14ac:dyDescent="0.25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65" t="b">
        <f>+ISNUMBER(PAGOS[[#This Row],[REG]])</f>
        <v>1</v>
      </c>
    </row>
    <row r="356" spans="1:12" x14ac:dyDescent="0.25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65" t="b">
        <f>+ISNUMBER(PAGOS[[#This Row],[REG]])</f>
        <v>1</v>
      </c>
    </row>
    <row r="357" spans="1:12" x14ac:dyDescent="0.25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65" t="b">
        <f>+ISNUMBER(PAGOS[[#This Row],[REG]])</f>
        <v>1</v>
      </c>
    </row>
    <row r="358" spans="1:12" x14ac:dyDescent="0.25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65" t="b">
        <f>+ISNUMBER(PAGOS[[#This Row],[REG]])</f>
        <v>1</v>
      </c>
    </row>
    <row r="359" spans="1:12" x14ac:dyDescent="0.25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65" t="b">
        <f>+ISNUMBER(PAGOS[[#This Row],[REG]])</f>
        <v>1</v>
      </c>
    </row>
    <row r="360" spans="1:12" x14ac:dyDescent="0.25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65" t="b">
        <f>+ISNUMBER(PAGOS[[#This Row],[REG]])</f>
        <v>1</v>
      </c>
    </row>
    <row r="361" spans="1:12" x14ac:dyDescent="0.25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497</v>
      </c>
      <c r="L361" s="265" t="b">
        <f>+ISNUMBER(PAGOS[[#This Row],[REG]])</f>
        <v>1</v>
      </c>
    </row>
    <row r="362" spans="1:12" x14ac:dyDescent="0.25">
      <c r="A362" s="325" t="s">
        <v>495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65" t="b">
        <f>+ISNUMBER(PAGOS[[#This Row],[REG]])</f>
        <v>0</v>
      </c>
    </row>
    <row r="363" spans="1:12" x14ac:dyDescent="0.25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65" t="b">
        <f>+ISNUMBER(PAGOS[[#This Row],[REG]])</f>
        <v>1</v>
      </c>
    </row>
    <row r="364" spans="1:12" x14ac:dyDescent="0.25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65" t="b">
        <f>+ISNUMBER(PAGOS[[#This Row],[REG]])</f>
        <v>1</v>
      </c>
    </row>
    <row r="365" spans="1:12" x14ac:dyDescent="0.25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65" t="b">
        <f>+ISNUMBER(PAGOS[[#This Row],[REG]])</f>
        <v>1</v>
      </c>
    </row>
    <row r="366" spans="1:12" x14ac:dyDescent="0.25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65" t="b">
        <f>+ISNUMBER(PAGOS[[#This Row],[REG]])</f>
        <v>1</v>
      </c>
    </row>
    <row r="367" spans="1:12" x14ac:dyDescent="0.25">
      <c r="A367" s="325" t="s">
        <v>504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568</v>
      </c>
      <c r="H367" s="33">
        <v>1</v>
      </c>
      <c r="I367" s="52">
        <v>45945</v>
      </c>
      <c r="J367" s="332" t="s">
        <v>568</v>
      </c>
      <c r="K367" s="36" t="s">
        <v>505</v>
      </c>
      <c r="L367" s="265" t="b">
        <f>+ISNUMBER(PAGOS[[#This Row],[REG]])</f>
        <v>0</v>
      </c>
    </row>
    <row r="368" spans="1:12" x14ac:dyDescent="0.25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65" t="b">
        <f>+ISNUMBER(PAGOS[[#This Row],[REG]])</f>
        <v>1</v>
      </c>
    </row>
    <row r="369" spans="1:12" x14ac:dyDescent="0.25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65" t="b">
        <f>+ISNUMBER(PAGOS[[#This Row],[REG]])</f>
        <v>1</v>
      </c>
    </row>
    <row r="370" spans="1:12" x14ac:dyDescent="0.25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65" t="b">
        <f>+ISNUMBER(PAGOS[[#This Row],[REG]])</f>
        <v>1</v>
      </c>
    </row>
    <row r="371" spans="1:12" x14ac:dyDescent="0.25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65" t="b">
        <f>+ISNUMBER(PAGOS[[#This Row],[REG]])</f>
        <v>1</v>
      </c>
    </row>
    <row r="372" spans="1:12" x14ac:dyDescent="0.25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65" t="b">
        <f>+ISNUMBER(PAGOS[[#This Row],[REG]])</f>
        <v>1</v>
      </c>
    </row>
    <row r="373" spans="1:12" x14ac:dyDescent="0.25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65" t="b">
        <f>+ISNUMBER(PAGOS[[#This Row],[REG]])</f>
        <v>1</v>
      </c>
    </row>
    <row r="374" spans="1:12" x14ac:dyDescent="0.25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65" t="b">
        <f>+ISNUMBER(PAGOS[[#This Row],[REG]])</f>
        <v>1</v>
      </c>
    </row>
    <row r="375" spans="1:12" x14ac:dyDescent="0.25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65" t="b">
        <f>+ISNUMBER(PAGOS[[#This Row],[REG]])</f>
        <v>1</v>
      </c>
    </row>
    <row r="376" spans="1:12" x14ac:dyDescent="0.25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65" t="b">
        <f>+ISNUMBER(PAGOS[[#This Row],[REG]])</f>
        <v>1</v>
      </c>
    </row>
    <row r="377" spans="1:12" x14ac:dyDescent="0.25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65" t="b">
        <f>+ISNUMBER(PAGOS[[#This Row],[REG]])</f>
        <v>1</v>
      </c>
    </row>
    <row r="378" spans="1:12" x14ac:dyDescent="0.25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65" t="b">
        <f>+ISNUMBER(PAGOS[[#This Row],[REG]])</f>
        <v>1</v>
      </c>
    </row>
    <row r="379" spans="1:12" x14ac:dyDescent="0.25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65" t="b">
        <f>+ISNUMBER(PAGOS[[#This Row],[REG]])</f>
        <v>1</v>
      </c>
    </row>
    <row r="380" spans="1:12" x14ac:dyDescent="0.25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65" t="b">
        <f>+ISNUMBER(PAGOS[[#This Row],[REG]])</f>
        <v>1</v>
      </c>
    </row>
    <row r="381" spans="1:12" x14ac:dyDescent="0.25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65" t="b">
        <f>+ISNUMBER(PAGOS[[#This Row],[REG]])</f>
        <v>1</v>
      </c>
    </row>
    <row r="382" spans="1:12" x14ac:dyDescent="0.25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65" t="b">
        <f>+ISNUMBER(PAGOS[[#This Row],[REG]])</f>
        <v>1</v>
      </c>
    </row>
    <row r="383" spans="1:12" x14ac:dyDescent="0.25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512</v>
      </c>
      <c r="L383" s="265" t="b">
        <f>+ISNUMBER(PAGOS[[#This Row],[REG]])</f>
        <v>1</v>
      </c>
    </row>
    <row r="384" spans="1:12" x14ac:dyDescent="0.25">
      <c r="A384" s="325" t="s">
        <v>513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65" t="b">
        <f>+ISNUMBER(PAGOS[[#This Row],[REG]])</f>
        <v>0</v>
      </c>
    </row>
    <row r="385" spans="1:12" x14ac:dyDescent="0.25">
      <c r="A385" s="325" t="s">
        <v>518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65" t="b">
        <f>+ISNUMBER(PAGOS[[#This Row],[REG]])</f>
        <v>0</v>
      </c>
    </row>
    <row r="386" spans="1:12" x14ac:dyDescent="0.25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65" t="b">
        <f>+ISNUMBER(PAGOS[[#This Row],[REG]])</f>
        <v>1</v>
      </c>
    </row>
    <row r="387" spans="1:12" x14ac:dyDescent="0.25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65" t="b">
        <f>+ISNUMBER(PAGOS[[#This Row],[REG]])</f>
        <v>1</v>
      </c>
    </row>
    <row r="388" spans="1:12" x14ac:dyDescent="0.25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65" t="b">
        <f>+ISNUMBER(PAGOS[[#This Row],[REG]])</f>
        <v>1</v>
      </c>
    </row>
    <row r="389" spans="1:12" x14ac:dyDescent="0.25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65" t="b">
        <f>+ISNUMBER(PAGOS[[#This Row],[REG]])</f>
        <v>1</v>
      </c>
    </row>
    <row r="390" spans="1:12" x14ac:dyDescent="0.25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65" t="b">
        <f>+ISNUMBER(PAGOS[[#This Row],[REG]])</f>
        <v>1</v>
      </c>
    </row>
    <row r="391" spans="1:12" x14ac:dyDescent="0.25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65" t="b">
        <f>+ISNUMBER(PAGOS[[#This Row],[REG]])</f>
        <v>1</v>
      </c>
    </row>
    <row r="392" spans="1:12" x14ac:dyDescent="0.25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65" t="b">
        <f>+ISNUMBER(PAGOS[[#This Row],[REG]])</f>
        <v>1</v>
      </c>
    </row>
    <row r="393" spans="1:12" x14ac:dyDescent="0.25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65" t="b">
        <f>+ISNUMBER(PAGOS[[#This Row],[REG]])</f>
        <v>1</v>
      </c>
    </row>
    <row r="394" spans="1:12" x14ac:dyDescent="0.25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65" t="b">
        <f>+ISNUMBER(PAGOS[[#This Row],[REG]])</f>
        <v>1</v>
      </c>
    </row>
    <row r="395" spans="1:12" x14ac:dyDescent="0.25">
      <c r="A395" s="325" t="s">
        <v>526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65" t="b">
        <f>+ISNUMBER(PAGOS[[#This Row],[REG]])</f>
        <v>0</v>
      </c>
    </row>
    <row r="396" spans="1:12" x14ac:dyDescent="0.25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65" t="b">
        <f>+ISNUMBER(PAGOS[[#This Row],[REG]])</f>
        <v>1</v>
      </c>
    </row>
    <row r="397" spans="1:12" x14ac:dyDescent="0.25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65" t="b">
        <f>+ISNUMBER(PAGOS[[#This Row],[REG]])</f>
        <v>1</v>
      </c>
    </row>
    <row r="398" spans="1:12" x14ac:dyDescent="0.25">
      <c r="A398" s="325" t="s">
        <v>530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65" t="b">
        <f>+ISNUMBER(PAGOS[[#This Row],[REG]])</f>
        <v>0</v>
      </c>
    </row>
    <row r="399" spans="1:12" x14ac:dyDescent="0.25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65" t="b">
        <f>+ISNUMBER(PAGOS[[#This Row],[REG]])</f>
        <v>1</v>
      </c>
    </row>
    <row r="400" spans="1:12" x14ac:dyDescent="0.25">
      <c r="A400" s="325" t="s">
        <v>532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65" t="b">
        <f>+ISNUMBER(PAGOS[[#This Row],[REG]])</f>
        <v>0</v>
      </c>
    </row>
    <row r="401" spans="1:12" x14ac:dyDescent="0.25">
      <c r="A401" s="325" t="s">
        <v>539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568</v>
      </c>
      <c r="H401" s="33">
        <v>10</v>
      </c>
      <c r="I401" s="52">
        <v>46008</v>
      </c>
      <c r="J401" s="332" t="s">
        <v>568</v>
      </c>
      <c r="K401" s="36" t="s">
        <v>540</v>
      </c>
      <c r="L401" s="265" t="b">
        <f>+ISNUMBER(PAGOS[[#This Row],[REG]])</f>
        <v>0</v>
      </c>
    </row>
    <row r="402" spans="1:12" x14ac:dyDescent="0.25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65" t="b">
        <f>+ISNUMBER(PAGOS[[#This Row],[REG]])</f>
        <v>1</v>
      </c>
    </row>
    <row r="403" spans="1:12" x14ac:dyDescent="0.25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65" t="b">
        <f>+ISNUMBER(PAGOS[[#This Row],[REG]])</f>
        <v>1</v>
      </c>
    </row>
    <row r="404" spans="1:12" x14ac:dyDescent="0.25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65" t="b">
        <f>+ISNUMBER(PAGOS[[#This Row],[REG]])</f>
        <v>1</v>
      </c>
    </row>
    <row r="405" spans="1:12" x14ac:dyDescent="0.25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65" t="b">
        <f>+ISNUMBER(PAGOS[[#This Row],[REG]])</f>
        <v>1</v>
      </c>
    </row>
    <row r="406" spans="1:12" x14ac:dyDescent="0.25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65" t="b">
        <f>+ISNUMBER(PAGOS[[#This Row],[REG]])</f>
        <v>1</v>
      </c>
    </row>
    <row r="407" spans="1:12" x14ac:dyDescent="0.25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65" t="b">
        <f>+ISNUMBER(PAGOS[[#This Row],[REG]])</f>
        <v>1</v>
      </c>
    </row>
    <row r="408" spans="1:12" x14ac:dyDescent="0.25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65" t="b">
        <f>+ISNUMBER(PAGOS[[#This Row],[REG]])</f>
        <v>1</v>
      </c>
    </row>
    <row r="409" spans="1:12" x14ac:dyDescent="0.25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65" t="b">
        <f>+ISNUMBER(PAGOS[[#This Row],[REG]])</f>
        <v>1</v>
      </c>
    </row>
    <row r="410" spans="1:12" x14ac:dyDescent="0.25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65" t="b">
        <f>+ISNUMBER(PAGOS[[#This Row],[REG]])</f>
        <v>1</v>
      </c>
    </row>
    <row r="411" spans="1:12" x14ac:dyDescent="0.25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65" t="b">
        <f>+ISNUMBER(PAGOS[[#This Row],[REG]])</f>
        <v>1</v>
      </c>
    </row>
    <row r="412" spans="1:12" x14ac:dyDescent="0.25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543</v>
      </c>
      <c r="L412" s="265" t="b">
        <f>+ISNUMBER(PAGOS[[#This Row],[REG]])</f>
        <v>1</v>
      </c>
    </row>
    <row r="413" spans="1:12" x14ac:dyDescent="0.25">
      <c r="A413" s="325" t="s">
        <v>544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65" t="b">
        <f>+ISNUMBER(PAGOS[[#This Row],[REG]])</f>
        <v>0</v>
      </c>
    </row>
    <row r="414" spans="1:12" x14ac:dyDescent="0.25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65" t="b">
        <f>+ISNUMBER(PAGOS[[#This Row],[REG]])</f>
        <v>1</v>
      </c>
    </row>
    <row r="415" spans="1:12" x14ac:dyDescent="0.25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65" t="b">
        <f>+ISNUMBER(PAGOS[[#This Row],[REG]])</f>
        <v>1</v>
      </c>
    </row>
    <row r="416" spans="1:12" x14ac:dyDescent="0.25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65" t="b">
        <f>+ISNUMBER(PAGOS[[#This Row],[REG]])</f>
        <v>1</v>
      </c>
    </row>
    <row r="417" spans="1:12" x14ac:dyDescent="0.25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65" t="b">
        <f>+ISNUMBER(PAGOS[[#This Row],[REG]])</f>
        <v>1</v>
      </c>
    </row>
    <row r="418" spans="1:12" x14ac:dyDescent="0.25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65" t="b">
        <f>+ISNUMBER(PAGOS[[#This Row],[REG]])</f>
        <v>1</v>
      </c>
    </row>
    <row r="419" spans="1:12" x14ac:dyDescent="0.25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65" t="b">
        <f>+ISNUMBER(PAGOS[[#This Row],[REG]])</f>
        <v>1</v>
      </c>
    </row>
    <row r="420" spans="1:12" x14ac:dyDescent="0.25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65" t="b">
        <f>+ISNUMBER(PAGOS[[#This Row],[REG]])</f>
        <v>1</v>
      </c>
    </row>
    <row r="421" spans="1:12" x14ac:dyDescent="0.25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65" t="b">
        <f>+ISNUMBER(PAGOS[[#This Row],[REG]])</f>
        <v>1</v>
      </c>
    </row>
    <row r="422" spans="1:12" x14ac:dyDescent="0.25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65" t="b">
        <f>+ISNUMBER(PAGOS[[#This Row],[REG]])</f>
        <v>1</v>
      </c>
    </row>
    <row r="423" spans="1:12" x14ac:dyDescent="0.25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65" t="b">
        <f>+ISNUMBER(PAGOS[[#This Row],[REG]])</f>
        <v>1</v>
      </c>
    </row>
    <row r="424" spans="1:12" x14ac:dyDescent="0.25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65" t="b">
        <f>+ISNUMBER(PAGOS[[#This Row],[REG]])</f>
        <v>1</v>
      </c>
    </row>
    <row r="425" spans="1:12" x14ac:dyDescent="0.25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65" t="b">
        <f>+ISNUMBER(PAGOS[[#This Row],[REG]])</f>
        <v>1</v>
      </c>
    </row>
    <row r="426" spans="1:12" x14ac:dyDescent="0.25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554</v>
      </c>
      <c r="L426" s="265" t="b">
        <f>+ISNUMBER(PAGOS[[#This Row],[REG]])</f>
        <v>1</v>
      </c>
    </row>
    <row r="427" spans="1:12" x14ac:dyDescent="0.25">
      <c r="A427" s="325" t="s">
        <v>555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65" t="b">
        <f>+ISNUMBER(PAGOS[[#This Row],[REG]])</f>
        <v>0</v>
      </c>
    </row>
    <row r="428" spans="1:12" x14ac:dyDescent="0.25">
      <c r="A428" s="325" t="s">
        <v>574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568</v>
      </c>
      <c r="H428" s="33">
        <v>10</v>
      </c>
      <c r="I428" s="52">
        <v>46037</v>
      </c>
      <c r="J428" s="332" t="s">
        <v>568</v>
      </c>
      <c r="K428" s="36" t="s">
        <v>572</v>
      </c>
      <c r="L428" s="265" t="b">
        <f>+ISNUMBER(PAGOS[[#This Row],[REG]])</f>
        <v>0</v>
      </c>
    </row>
    <row r="429" spans="1:12" x14ac:dyDescent="0.25">
      <c r="A429" s="325" t="s">
        <v>560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65" t="b">
        <f>+ISNUMBER(PAGOS[[#This Row],[REG]])</f>
        <v>0</v>
      </c>
    </row>
    <row r="430" spans="1:12" x14ac:dyDescent="0.25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65" t="b">
        <f>+ISNUMBER(PAGOS[[#This Row],[REG]])</f>
        <v>1</v>
      </c>
    </row>
    <row r="431" spans="1:12" x14ac:dyDescent="0.25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65" t="b">
        <f>+ISNUMBER(PAGOS[[#This Row],[REG]])</f>
        <v>1</v>
      </c>
    </row>
    <row r="432" spans="1:12" x14ac:dyDescent="0.25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65" t="b">
        <f>+ISNUMBER(PAGOS[[#This Row],[REG]])</f>
        <v>1</v>
      </c>
    </row>
    <row r="433" spans="1:12" x14ac:dyDescent="0.25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65" t="b">
        <f>+ISNUMBER(PAGOS[[#This Row],[REG]])</f>
        <v>1</v>
      </c>
    </row>
    <row r="434" spans="1:12" x14ac:dyDescent="0.25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65" t="b">
        <f>+ISNUMBER(PAGOS[[#This Row],[REG]])</f>
        <v>1</v>
      </c>
    </row>
    <row r="435" spans="1:12" x14ac:dyDescent="0.25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65" t="b">
        <f>+ISNUMBER(PAGOS[[#This Row],[REG]])</f>
        <v>1</v>
      </c>
    </row>
    <row r="436" spans="1:12" x14ac:dyDescent="0.25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65" t="b">
        <f>+ISNUMBER(PAGOS[[#This Row],[REG]])</f>
        <v>1</v>
      </c>
    </row>
    <row r="437" spans="1:12" x14ac:dyDescent="0.25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65" t="b">
        <f>+ISNUMBER(PAGOS[[#This Row],[REG]])</f>
        <v>1</v>
      </c>
    </row>
    <row r="438" spans="1:12" x14ac:dyDescent="0.25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65" t="b">
        <f>+ISNUMBER(PAGOS[[#This Row],[REG]])</f>
        <v>1</v>
      </c>
    </row>
    <row r="439" spans="1:12" x14ac:dyDescent="0.25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65" t="b">
        <f>+ISNUMBER(PAGOS[[#This Row],[REG]])</f>
        <v>1</v>
      </c>
    </row>
    <row r="440" spans="1:12" x14ac:dyDescent="0.25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65" t="b">
        <f>+ISNUMBER(PAGOS[[#This Row],[REG]])</f>
        <v>1</v>
      </c>
    </row>
    <row r="441" spans="1:12" x14ac:dyDescent="0.25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65" t="b">
        <f>+ISNUMBER(PAGOS[[#This Row],[REG]])</f>
        <v>1</v>
      </c>
    </row>
    <row r="442" spans="1:12" x14ac:dyDescent="0.25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65" t="b">
        <f>+ISNUMBER(PAGOS[[#This Row],[REG]])</f>
        <v>1</v>
      </c>
    </row>
    <row r="443" spans="1:12" x14ac:dyDescent="0.25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65" t="b">
        <f>+ISNUMBER(PAGOS[[#This Row],[REG]])</f>
        <v>1</v>
      </c>
    </row>
    <row r="444" spans="1:12" x14ac:dyDescent="0.25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65" t="b">
        <f>+ISNUMBER(PAGOS[[#This Row],[REG]])</f>
        <v>1</v>
      </c>
    </row>
    <row r="445" spans="1:12" x14ac:dyDescent="0.25">
      <c r="A445" s="325" t="s">
        <v>589</v>
      </c>
      <c r="B445" s="55">
        <v>12</v>
      </c>
      <c r="C445" s="51" t="s">
        <v>20</v>
      </c>
      <c r="D445" s="240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65" t="b">
        <f>+ISNUMBER(PAGOS[[#This Row],[REG]])</f>
        <v>0</v>
      </c>
    </row>
    <row r="446" spans="1:12" x14ac:dyDescent="0.25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65" t="b">
        <f>+ISNUMBER(PAGOS[[#This Row],[REG]])</f>
        <v>1</v>
      </c>
    </row>
    <row r="447" spans="1:12" x14ac:dyDescent="0.25">
      <c r="A447" s="325" t="s">
        <v>595</v>
      </c>
      <c r="B447" s="55">
        <v>6</v>
      </c>
      <c r="C447" s="51" t="s">
        <v>24</v>
      </c>
      <c r="D447" s="240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65" t="b">
        <f>+ISNUMBER(PAGOS[[#This Row],[REG]])</f>
        <v>0</v>
      </c>
    </row>
    <row r="448" spans="1:12" x14ac:dyDescent="0.25">
      <c r="A448" s="325">
        <v>388</v>
      </c>
      <c r="B448" s="55">
        <v>16</v>
      </c>
      <c r="C448" s="51" t="s">
        <v>23</v>
      </c>
      <c r="D448" s="240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65" t="b">
        <f>+ISNUMBER(PAGOS[[#This Row],[REG]])</f>
        <v>1</v>
      </c>
    </row>
    <row r="449" spans="1:12" x14ac:dyDescent="0.25">
      <c r="A449" s="325">
        <v>389</v>
      </c>
      <c r="B449" s="55">
        <v>16</v>
      </c>
      <c r="C449" s="51" t="s">
        <v>23</v>
      </c>
      <c r="D449" s="240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65" t="b">
        <f>+ISNUMBER(PAGOS[[#This Row],[REG]])</f>
        <v>1</v>
      </c>
    </row>
    <row r="450" spans="1:12" x14ac:dyDescent="0.25">
      <c r="A450" s="325">
        <v>390</v>
      </c>
      <c r="B450" s="55">
        <v>16</v>
      </c>
      <c r="C450" s="51" t="s">
        <v>23</v>
      </c>
      <c r="D450" s="240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65" t="b">
        <f>+ISNUMBER(PAGOS[[#This Row],[REG]])</f>
        <v>1</v>
      </c>
    </row>
    <row r="451" spans="1:12" x14ac:dyDescent="0.25">
      <c r="A451" s="325">
        <v>391</v>
      </c>
      <c r="B451" s="55">
        <v>16</v>
      </c>
      <c r="C451" s="51" t="s">
        <v>23</v>
      </c>
      <c r="D451" s="240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65" t="b">
        <f>+ISNUMBER(PAGOS[[#This Row],[REG]])</f>
        <v>1</v>
      </c>
    </row>
  </sheetData>
  <sheetProtection algorithmName="SHA-512" hashValue="vTVY26LZdxLO5xacS541sqIcLWr/i+tqi3I9Hv24tSutd2kKQA7h8Bm9eHUKER7Eljc7SmnIaUNJQvZAeVexIA==" saltValue="0b6pG6FySsMrlV/i12Fs/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1" activePane="bottomLeft" state="frozen"/>
      <selection pane="bottomLeft" activeCell="E39" sqref="E39"/>
    </sheetView>
  </sheetViews>
  <sheetFormatPr baseColWidth="10" defaultRowHeight="15" x14ac:dyDescent="0.25"/>
  <cols>
    <col min="1" max="1" width="13" bestFit="1" customWidth="1"/>
    <col min="2" max="2" width="10.7109375" bestFit="1" customWidth="1"/>
    <col min="3" max="3" width="10.42578125" bestFit="1" customWidth="1"/>
    <col min="4" max="4" width="24" bestFit="1" customWidth="1"/>
  </cols>
  <sheetData>
    <row r="1" spans="1:6" x14ac:dyDescent="0.25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25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 t="s">
        <v>553</v>
      </c>
      <c r="F2" s="233"/>
    </row>
    <row r="3" spans="1:6" x14ac:dyDescent="0.25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 t="s">
        <v>553</v>
      </c>
      <c r="F3" s="233"/>
    </row>
    <row r="4" spans="1:6" x14ac:dyDescent="0.25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553</v>
      </c>
      <c r="F4" s="233"/>
    </row>
    <row r="5" spans="1:6" x14ac:dyDescent="0.25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 t="s">
        <v>553</v>
      </c>
      <c r="F5" s="233"/>
    </row>
    <row r="6" spans="1:6" x14ac:dyDescent="0.25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 t="s">
        <v>553</v>
      </c>
      <c r="F6" s="233"/>
    </row>
    <row r="7" spans="1:6" x14ac:dyDescent="0.25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 t="s">
        <v>553</v>
      </c>
      <c r="F7" s="233"/>
    </row>
    <row r="8" spans="1:6" x14ac:dyDescent="0.25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 t="s">
        <v>553</v>
      </c>
      <c r="F8" s="233"/>
    </row>
    <row r="9" spans="1:6" x14ac:dyDescent="0.25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05" t="s">
        <v>553</v>
      </c>
      <c r="F9" s="233"/>
    </row>
    <row r="10" spans="1:6" x14ac:dyDescent="0.25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05" t="s">
        <v>553</v>
      </c>
      <c r="F10" s="233"/>
    </row>
    <row r="11" spans="1:6" x14ac:dyDescent="0.25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05" t="s">
        <v>553</v>
      </c>
      <c r="F11" s="233"/>
    </row>
    <row r="12" spans="1:6" x14ac:dyDescent="0.25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05" t="s">
        <v>553</v>
      </c>
      <c r="F12" s="233"/>
    </row>
    <row r="13" spans="1:6" x14ac:dyDescent="0.25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05" t="s">
        <v>553</v>
      </c>
      <c r="F13" s="233"/>
    </row>
    <row r="14" spans="1:6" x14ac:dyDescent="0.25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05" t="s">
        <v>553</v>
      </c>
      <c r="F14" s="233"/>
    </row>
    <row r="15" spans="1:6" x14ac:dyDescent="0.25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05" t="s">
        <v>553</v>
      </c>
      <c r="F15" s="233"/>
    </row>
    <row r="16" spans="1:6" x14ac:dyDescent="0.25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05" t="s">
        <v>553</v>
      </c>
      <c r="F16" s="233"/>
    </row>
    <row r="17" spans="1:6" x14ac:dyDescent="0.25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05" t="s">
        <v>553</v>
      </c>
      <c r="F17" s="233"/>
    </row>
    <row r="18" spans="1:6" x14ac:dyDescent="0.25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05" t="s">
        <v>553</v>
      </c>
      <c r="F18" s="233"/>
    </row>
    <row r="19" spans="1:6" x14ac:dyDescent="0.25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05" t="s">
        <v>553</v>
      </c>
      <c r="F19" s="233"/>
    </row>
    <row r="20" spans="1:6" x14ac:dyDescent="0.25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05" t="s">
        <v>553</v>
      </c>
      <c r="F20" s="233"/>
    </row>
    <row r="21" spans="1:6" x14ac:dyDescent="0.25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05" t="s">
        <v>553</v>
      </c>
      <c r="F21" s="233"/>
    </row>
    <row r="22" spans="1:6" x14ac:dyDescent="0.25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05" t="s">
        <v>553</v>
      </c>
      <c r="F22" s="233"/>
    </row>
    <row r="23" spans="1:6" x14ac:dyDescent="0.25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05" t="s">
        <v>553</v>
      </c>
      <c r="F23" s="233"/>
    </row>
    <row r="24" spans="1:6" x14ac:dyDescent="0.25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05" t="s">
        <v>553</v>
      </c>
      <c r="F24" s="233"/>
    </row>
    <row r="25" spans="1:6" x14ac:dyDescent="0.25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05" t="s">
        <v>553</v>
      </c>
      <c r="F25" s="233"/>
    </row>
    <row r="26" spans="1:6" x14ac:dyDescent="0.25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05" t="s">
        <v>553</v>
      </c>
      <c r="F26" s="233"/>
    </row>
    <row r="27" spans="1:6" x14ac:dyDescent="0.25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05" t="s">
        <v>553</v>
      </c>
      <c r="F27" s="233"/>
    </row>
    <row r="28" spans="1:6" x14ac:dyDescent="0.25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05" t="s">
        <v>553</v>
      </c>
      <c r="F28" s="233"/>
    </row>
    <row r="29" spans="1:6" x14ac:dyDescent="0.25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05" t="s">
        <v>553</v>
      </c>
      <c r="F29" s="233"/>
    </row>
    <row r="30" spans="1:6" x14ac:dyDescent="0.25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05" t="s">
        <v>553</v>
      </c>
      <c r="F30" s="233"/>
    </row>
    <row r="31" spans="1:6" x14ac:dyDescent="0.25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05" t="s">
        <v>553</v>
      </c>
      <c r="F31" s="233"/>
    </row>
    <row r="32" spans="1:6" x14ac:dyDescent="0.25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05" t="s">
        <v>553</v>
      </c>
      <c r="F32" s="233"/>
    </row>
    <row r="33" spans="1:6" x14ac:dyDescent="0.25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05" t="s">
        <v>553</v>
      </c>
      <c r="F33" s="233"/>
    </row>
    <row r="34" spans="1:6" x14ac:dyDescent="0.25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05" t="s">
        <v>553</v>
      </c>
      <c r="F34" s="233"/>
    </row>
    <row r="35" spans="1:6" x14ac:dyDescent="0.25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05" t="s">
        <v>553</v>
      </c>
      <c r="F35" s="233"/>
    </row>
    <row r="36" spans="1:6" x14ac:dyDescent="0.25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05" t="s">
        <v>553</v>
      </c>
      <c r="F36" s="233"/>
    </row>
    <row r="37" spans="1:6" x14ac:dyDescent="0.25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05" t="s">
        <v>553</v>
      </c>
      <c r="F37" s="233"/>
    </row>
    <row r="38" spans="1:6" x14ac:dyDescent="0.25">
      <c r="A38" s="284">
        <v>37</v>
      </c>
      <c r="B38" s="38">
        <v>45884</v>
      </c>
      <c r="C38" s="215">
        <v>1041.96</v>
      </c>
      <c r="D38" s="205" t="s">
        <v>553</v>
      </c>
    </row>
    <row r="39" spans="1:6" x14ac:dyDescent="0.25">
      <c r="A39" s="284">
        <v>38</v>
      </c>
      <c r="B39" s="38">
        <v>45915</v>
      </c>
      <c r="C39" s="215">
        <v>1253.83</v>
      </c>
      <c r="D39" s="205" t="s">
        <v>553</v>
      </c>
    </row>
    <row r="40" spans="1:6" x14ac:dyDescent="0.25">
      <c r="A40" s="284">
        <v>39</v>
      </c>
      <c r="B40" s="38">
        <v>45945</v>
      </c>
      <c r="C40" s="215">
        <v>2283.7800000000002</v>
      </c>
      <c r="D40" s="205" t="s">
        <v>553</v>
      </c>
    </row>
    <row r="41" spans="1:6" x14ac:dyDescent="0.25">
      <c r="A41" s="284">
        <v>40</v>
      </c>
      <c r="B41" s="38">
        <v>45976</v>
      </c>
      <c r="C41" s="215">
        <v>2381.06</v>
      </c>
      <c r="D41" s="205" t="s">
        <v>553</v>
      </c>
    </row>
    <row r="42" spans="1:6" x14ac:dyDescent="0.25">
      <c r="A42" s="284">
        <v>41</v>
      </c>
      <c r="B42" s="38">
        <v>46008</v>
      </c>
      <c r="C42" s="215">
        <v>81.06</v>
      </c>
      <c r="D42" s="205" t="s">
        <v>553</v>
      </c>
    </row>
    <row r="43" spans="1:6" x14ac:dyDescent="0.25">
      <c r="A43" s="284">
        <v>42</v>
      </c>
      <c r="B43" s="38">
        <v>46037</v>
      </c>
      <c r="C43" s="215">
        <v>552.47</v>
      </c>
      <c r="D43" s="205" t="s">
        <v>553</v>
      </c>
    </row>
    <row r="44" spans="1:6" x14ac:dyDescent="0.25">
      <c r="A44" s="284">
        <v>43</v>
      </c>
      <c r="B44" s="38">
        <v>46068</v>
      </c>
      <c r="C44" s="215">
        <v>1762.15</v>
      </c>
      <c r="D44" s="210" t="s">
        <v>604</v>
      </c>
    </row>
  </sheetData>
  <sheetProtection algorithmName="SHA-512" hashValue="5Tripd112UeDbocsyHzR9c3gmk4WQ64ve2Mf6XmIHekzeO8hdLumPYpWA1bHU8Ws5fpuSvjOojE625QSLPI8uA==" saltValue="u5Eay6D8OQqMVhyTc6eDY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703125" defaultRowHeight="15" x14ac:dyDescent="0.25"/>
  <cols>
    <col min="1" max="1" width="2.28515625" customWidth="1"/>
    <col min="2" max="2" width="8.28515625" customWidth="1"/>
    <col min="3" max="3" width="21.7109375" bestFit="1" customWidth="1"/>
    <col min="4" max="4" width="5.42578125" bestFit="1" customWidth="1"/>
    <col min="5" max="5" width="9.28515625" bestFit="1" customWidth="1"/>
    <col min="6" max="6" width="8.140625" bestFit="1" customWidth="1"/>
    <col min="7" max="8" width="12.42578125" bestFit="1" customWidth="1"/>
    <col min="9" max="10" width="10.7109375" bestFit="1" customWidth="1"/>
    <col min="11" max="11" width="12.42578125" customWidth="1"/>
    <col min="12" max="12" width="11" bestFit="1" customWidth="1"/>
    <col min="13" max="13" width="9.28515625" bestFit="1" customWidth="1"/>
    <col min="14" max="14" width="12" bestFit="1" customWidth="1"/>
    <col min="15" max="15" width="10.28515625" bestFit="1" customWidth="1"/>
    <col min="16" max="16" width="11" bestFit="1" customWidth="1"/>
    <col min="17" max="17" width="10.28515625" bestFit="1" customWidth="1"/>
  </cols>
  <sheetData>
    <row r="2" spans="2:18" ht="21.75" thickBot="1" x14ac:dyDescent="0.4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6.5" thickTop="1" thickBot="1" x14ac:dyDescent="0.3">
      <c r="D3" s="320"/>
      <c r="E3" s="57"/>
      <c r="F3" s="320" t="s">
        <v>535</v>
      </c>
      <c r="G3" s="321"/>
      <c r="H3" s="301"/>
      <c r="I3" s="320" t="s">
        <v>536</v>
      </c>
      <c r="J3" s="57"/>
      <c r="K3" s="301"/>
    </row>
    <row r="4" spans="2:18" ht="15.75" thickTop="1" x14ac:dyDescent="0.25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25">
      <c r="B5" s="339" t="s">
        <v>27</v>
      </c>
      <c r="C5" s="339" t="s">
        <v>11</v>
      </c>
      <c r="D5" t="s">
        <v>534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538</v>
      </c>
      <c r="L5" s="306" t="s">
        <v>537</v>
      </c>
      <c r="M5" s="306" t="s">
        <v>537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25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25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25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259.09312499999993</v>
      </c>
      <c r="Q8" s="314">
        <f t="shared" si="3"/>
        <v>709.09312499999987</v>
      </c>
      <c r="R8" s="85"/>
    </row>
    <row r="9" spans="2:18" x14ac:dyDescent="0.25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259.09312499999993</v>
      </c>
      <c r="Q9" s="314">
        <f t="shared" si="3"/>
        <v>709.09312499999987</v>
      </c>
      <c r="R9" s="85"/>
    </row>
    <row r="10" spans="2:18" x14ac:dyDescent="0.25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259.09312499999993</v>
      </c>
      <c r="Q10" s="314">
        <f t="shared" si="3"/>
        <v>709.09312499999987</v>
      </c>
    </row>
    <row r="11" spans="2:18" x14ac:dyDescent="0.25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259.09312499999993</v>
      </c>
      <c r="Q11" s="314">
        <f t="shared" si="3"/>
        <v>709.09312499999987</v>
      </c>
    </row>
    <row r="12" spans="2:18" x14ac:dyDescent="0.25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259.09312499999993</v>
      </c>
      <c r="Q12" s="314">
        <f t="shared" si="3"/>
        <v>709.09312499999987</v>
      </c>
    </row>
    <row r="13" spans="2:18" x14ac:dyDescent="0.25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259.09312499999993</v>
      </c>
      <c r="Q13" s="314">
        <f t="shared" si="3"/>
        <v>709.09312499999987</v>
      </c>
    </row>
    <row r="14" spans="2:18" x14ac:dyDescent="0.25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259.09312499999993</v>
      </c>
      <c r="Q14" s="314">
        <f t="shared" si="3"/>
        <v>709.09312499999987</v>
      </c>
    </row>
    <row r="15" spans="2:18" x14ac:dyDescent="0.25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200</v>
      </c>
      <c r="M15" s="311">
        <f t="shared" si="0"/>
        <v>4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259.09312499999993</v>
      </c>
      <c r="Q15" s="314">
        <f t="shared" si="3"/>
        <v>709.09312499999987</v>
      </c>
    </row>
    <row r="16" spans="2:18" x14ac:dyDescent="0.25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259.09312499999993</v>
      </c>
      <c r="Q16" s="314">
        <f t="shared" si="3"/>
        <v>709.09312499999987</v>
      </c>
    </row>
    <row r="17" spans="2:17" x14ac:dyDescent="0.25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259.09312499999993</v>
      </c>
      <c r="Q17" s="314">
        <f t="shared" si="3"/>
        <v>709.09312499999987</v>
      </c>
    </row>
    <row r="18" spans="2:17" x14ac:dyDescent="0.25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259.09312499999993</v>
      </c>
      <c r="Q18" s="314">
        <f t="shared" si="3"/>
        <v>709.09312499999987</v>
      </c>
    </row>
    <row r="19" spans="2:17" x14ac:dyDescent="0.25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259.09312499999993</v>
      </c>
      <c r="Q19" s="314">
        <f t="shared" si="3"/>
        <v>709.09312499999987</v>
      </c>
    </row>
    <row r="20" spans="2:17" x14ac:dyDescent="0.25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259.09312499999993</v>
      </c>
      <c r="Q20" s="314">
        <f t="shared" si="3"/>
        <v>709.09312499999987</v>
      </c>
    </row>
    <row r="21" spans="2:17" x14ac:dyDescent="0.25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3840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269.39999999999998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3000.04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231.8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839.96</v>
      </c>
      <c r="M21" s="311">
        <f t="shared" si="0"/>
        <v>37.599999999999966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259.09312499999993</v>
      </c>
      <c r="Q21" s="314">
        <f t="shared" si="3"/>
        <v>709.09312499999987</v>
      </c>
    </row>
    <row r="22" spans="2:17" x14ac:dyDescent="0.25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259.09312499999993</v>
      </c>
      <c r="Q22" s="314">
        <f t="shared" si="3"/>
        <v>709.09312499999987</v>
      </c>
    </row>
    <row r="23" spans="2:17" x14ac:dyDescent="0.25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259.09312499999993</v>
      </c>
      <c r="Q23" s="314">
        <f t="shared" si="3"/>
        <v>709.09312499999987</v>
      </c>
    </row>
    <row r="24" spans="2:17" x14ac:dyDescent="0.25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44710</v>
      </c>
      <c r="H24" s="316">
        <f t="shared" si="4"/>
        <v>6113.7999999999993</v>
      </c>
      <c r="I24" s="315">
        <f t="shared" si="4"/>
        <v>36892.26</v>
      </c>
      <c r="J24" s="315">
        <f t="shared" si="4"/>
        <v>3914.2000000000003</v>
      </c>
      <c r="K24" s="317">
        <f t="shared" si="4"/>
        <v>434</v>
      </c>
      <c r="L24" s="318">
        <f t="shared" ref="L24" si="5">+SUM(L6:L23)</f>
        <v>7817.74</v>
      </c>
      <c r="M24" s="318">
        <f t="shared" ref="M24:Q24" si="6">+SUM(M6:M23)</f>
        <v>1765.6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4145.4899999999989</v>
      </c>
      <c r="Q24" s="315">
        <f t="shared" si="6"/>
        <v>11345.489999999994</v>
      </c>
    </row>
    <row r="26" spans="2:17" x14ac:dyDescent="0.25">
      <c r="J26" s="85"/>
    </row>
    <row r="27" spans="2:17" x14ac:dyDescent="0.25">
      <c r="I27" s="85"/>
      <c r="M27" s="319"/>
    </row>
    <row r="28" spans="2:17" x14ac:dyDescent="0.25">
      <c r="L28" s="319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zoomScaleNormal="100" workbookViewId="0">
      <selection activeCell="H16" sqref="H16"/>
    </sheetView>
  </sheetViews>
  <sheetFormatPr baseColWidth="10" defaultColWidth="10.85546875" defaultRowHeight="15" x14ac:dyDescent="0.25"/>
  <cols>
    <col min="1" max="1" width="3" style="78" customWidth="1"/>
    <col min="2" max="2" width="20.42578125" style="78" bestFit="1" customWidth="1"/>
    <col min="3" max="3" width="16" style="78" bestFit="1" customWidth="1"/>
    <col min="4" max="4" width="17.28515625" style="78" bestFit="1" customWidth="1"/>
    <col min="5" max="5" width="11.7109375" style="78" bestFit="1" customWidth="1"/>
    <col min="6" max="6" width="2.85546875" style="78" customWidth="1"/>
    <col min="7" max="7" width="7.5703125" style="78" customWidth="1"/>
    <col min="8" max="8" width="12.42578125" style="78" bestFit="1" customWidth="1"/>
    <col min="9" max="9" width="13" style="78" customWidth="1"/>
    <col min="10" max="10" width="10.7109375" style="78" bestFit="1" customWidth="1"/>
    <col min="11" max="11" width="9.7109375" style="78" bestFit="1" customWidth="1"/>
    <col min="12" max="12" width="1.7109375" style="78" customWidth="1"/>
    <col min="13" max="13" width="11" style="78" bestFit="1" customWidth="1"/>
    <col min="14" max="14" width="12.28515625" style="78" hidden="1" customWidth="1"/>
    <col min="15" max="15" width="10.85546875" style="78" hidden="1" customWidth="1"/>
    <col min="16" max="16" width="12.28515625" style="78" bestFit="1" customWidth="1"/>
    <col min="17" max="17" width="12.42578125" style="78" bestFit="1" customWidth="1"/>
    <col min="18" max="18" width="11.7109375" style="78" bestFit="1" customWidth="1"/>
    <col min="19" max="19" width="10" style="78" bestFit="1" customWidth="1"/>
    <col min="20" max="28" width="10.85546875" style="78" customWidth="1"/>
    <col min="29" max="29" width="10.85546875" style="78" hidden="1" customWidth="1"/>
    <col min="30" max="30" width="12.5703125" style="78" hidden="1" customWidth="1"/>
    <col min="31" max="34" width="10.85546875" style="78" hidden="1" customWidth="1"/>
    <col min="35" max="16384" width="10.85546875" style="78"/>
  </cols>
  <sheetData>
    <row r="1" spans="2:34 16375:16375" ht="15.75" thickBot="1" x14ac:dyDescent="0.3">
      <c r="XEU1" s="78" t="s">
        <v>441</v>
      </c>
    </row>
    <row r="2" spans="2:34 16375:16375" ht="16.5" thickTop="1" thickBot="1" x14ac:dyDescent="0.3">
      <c r="B2" s="366" t="s">
        <v>92</v>
      </c>
      <c r="C2" s="367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6.5" thickTop="1" thickBot="1" x14ac:dyDescent="0.3">
      <c r="B3" s="368"/>
      <c r="C3" s="369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6.5" thickTop="1" thickBot="1" x14ac:dyDescent="0.3">
      <c r="B4" s="370"/>
      <c r="C4" s="371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2</v>
      </c>
      <c r="R4" s="98">
        <v>6</v>
      </c>
      <c r="S4" s="99">
        <f>SUM(P4*100+Q4*10+R4*1)</f>
        <v>26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6.5" thickTop="1" thickBot="1" x14ac:dyDescent="0.3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343">
        <f>E9</f>
        <v>2850</v>
      </c>
      <c r="M5" s="88">
        <v>10</v>
      </c>
      <c r="N5" s="90">
        <v>100000</v>
      </c>
      <c r="O5" s="90">
        <v>10000</v>
      </c>
      <c r="P5" s="98"/>
      <c r="Q5" s="98"/>
      <c r="R5" s="98">
        <v>1</v>
      </c>
      <c r="S5" s="99">
        <f>SUM(P5*100+Q5*10+R5*1)</f>
        <v>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6.5" thickTop="1" thickBot="1" x14ac:dyDescent="0.3">
      <c r="B6" s="64" t="s">
        <v>168</v>
      </c>
      <c r="C6" s="65"/>
      <c r="D6" s="65"/>
      <c r="E6" s="151"/>
      <c r="G6" s="63" t="s">
        <v>439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2661.08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.75" thickTop="1" x14ac:dyDescent="0.25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44710</v>
      </c>
      <c r="G7" s="63" t="s">
        <v>440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25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343">
        <f>E11</f>
        <v>509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.75" thickBot="1" x14ac:dyDescent="0.3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2850</v>
      </c>
      <c r="G9" s="63" t="s">
        <v>105</v>
      </c>
      <c r="H9" s="2"/>
      <c r="I9" s="2"/>
      <c r="J9" s="345">
        <f>E17-SUMIFS(PAGOS[PAGO DEL INTERES],PAGOS[COMENTARIO],"*REEPRESTAMO*",PAGOS[REG],"&lt;&gt;EGRESO*",PAGOS[FECHA PAGO INTERES],"&gt;="&amp;$E$2,PAGOS[FECHA PAGO INTERES],"&lt;="&amp;$E$4)</f>
        <v>438.6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4</v>
      </c>
      <c r="S9" s="99">
        <f t="shared" ref="S9:S14" si="5">SUM(P9*100+Q9*10+R9*1)</f>
        <v>14</v>
      </c>
      <c r="AC9" s="89" t="s">
        <v>131</v>
      </c>
      <c r="AD9" s="91"/>
      <c r="AE9" s="91"/>
      <c r="AF9" s="91"/>
      <c r="AG9" s="91"/>
      <c r="AH9" s="94"/>
    </row>
    <row r="10" spans="2:34 16375:16375" ht="16.5" thickTop="1" thickBot="1" x14ac:dyDescent="0.3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6113.8</v>
      </c>
      <c r="G10" s="68" t="s">
        <v>116</v>
      </c>
      <c r="H10" s="69"/>
      <c r="I10" s="69"/>
      <c r="J10" s="344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4</v>
      </c>
      <c r="S10" s="99">
        <f t="shared" si="5"/>
        <v>4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6.5" thickTop="1" thickBot="1" x14ac:dyDescent="0.3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509</v>
      </c>
      <c r="G11" s="80" t="s">
        <v>114</v>
      </c>
      <c r="H11" s="60"/>
      <c r="I11" s="60"/>
      <c r="J11" s="82">
        <f>J4+J6+J9+J10+J7</f>
        <v>4612.1499999999996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7</v>
      </c>
      <c r="S11" s="99">
        <f t="shared" si="5"/>
        <v>7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6.5" thickTop="1" thickBot="1" x14ac:dyDescent="0.3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2850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6.5" thickTop="1" thickBot="1" x14ac:dyDescent="0.3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36892.25999999998</v>
      </c>
      <c r="G13" s="61" t="s">
        <v>127</v>
      </c>
      <c r="H13" s="62"/>
      <c r="I13" s="62"/>
      <c r="J13" s="84">
        <f>J11-J12</f>
        <v>1762.1499999999996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.75" thickTop="1" x14ac:dyDescent="0.25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3301.08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.75" thickBot="1" x14ac:dyDescent="0.3">
      <c r="B15" s="77" t="s">
        <v>95</v>
      </c>
      <c r="C15" s="76"/>
      <c r="D15" s="67"/>
      <c r="E15" s="75">
        <f>E7-E13</f>
        <v>7817.7400000000198</v>
      </c>
      <c r="G15" s="101" t="s">
        <v>139</v>
      </c>
      <c r="H15" s="102">
        <f>K16+K21</f>
        <v>549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.75" thickTop="1" x14ac:dyDescent="0.25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4348.1999999999989</v>
      </c>
      <c r="G16" s="87" t="s">
        <v>130</v>
      </c>
      <c r="H16" s="87"/>
      <c r="I16" s="87"/>
      <c r="J16" s="93"/>
      <c r="K16" s="88">
        <f>SUM(K17:K20)</f>
        <v>530</v>
      </c>
      <c r="M16" s="95"/>
      <c r="P16" s="79">
        <f>+J13-H15</f>
        <v>1213.1499999999996</v>
      </c>
      <c r="R16" s="342">
        <v>120</v>
      </c>
      <c r="S16" s="78" t="s">
        <v>605</v>
      </c>
    </row>
    <row r="17" spans="2:20" x14ac:dyDescent="0.25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438.6</v>
      </c>
      <c r="G17" s="88">
        <v>20</v>
      </c>
      <c r="H17" s="90">
        <f t="shared" ref="H17:J20" si="11">AF5*P4</f>
        <v>0</v>
      </c>
      <c r="I17" s="90">
        <f t="shared" si="11"/>
        <v>400</v>
      </c>
      <c r="J17" s="90">
        <f t="shared" si="11"/>
        <v>120</v>
      </c>
      <c r="K17" s="96">
        <f>SUM(H17:J17)</f>
        <v>520</v>
      </c>
      <c r="M17" s="79"/>
      <c r="P17" s="341">
        <f>+P16-R20</f>
        <v>683.14999999999964</v>
      </c>
      <c r="R17" s="342">
        <v>60</v>
      </c>
      <c r="S17" s="78" t="s">
        <v>606</v>
      </c>
    </row>
    <row r="18" spans="2:20" ht="15.75" thickBot="1" x14ac:dyDescent="0.3">
      <c r="B18" s="77" t="s">
        <v>97</v>
      </c>
      <c r="C18" s="67"/>
      <c r="D18" s="67"/>
      <c r="E18" s="75">
        <f>E10-E16</f>
        <v>1765.6000000000013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10</v>
      </c>
      <c r="K18" s="96">
        <f>SUM(H18:J18)</f>
        <v>10</v>
      </c>
      <c r="M18" s="79"/>
      <c r="P18" s="327"/>
      <c r="R18" s="342">
        <v>100</v>
      </c>
      <c r="S18" s="78" t="s">
        <v>607</v>
      </c>
      <c r="T18" s="79"/>
    </row>
    <row r="19" spans="2:20" ht="16.5" thickTop="1" thickBot="1" x14ac:dyDescent="0.3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  <c r="R19" s="342">
        <v>250</v>
      </c>
      <c r="S19" s="78" t="s">
        <v>608</v>
      </c>
    </row>
    <row r="20" spans="2:20" ht="15.75" thickTop="1" x14ac:dyDescent="0.25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R20" s="342">
        <f>+SUM(R16:R19)</f>
        <v>530</v>
      </c>
      <c r="S20" s="206"/>
    </row>
    <row r="21" spans="2:20" x14ac:dyDescent="0.25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19</v>
      </c>
      <c r="P21" s="175"/>
      <c r="Q21" s="95"/>
    </row>
    <row r="22" spans="2:20" x14ac:dyDescent="0.25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4</v>
      </c>
      <c r="K22" s="96">
        <f t="shared" ref="K22:K26" si="13">SUM(H22:J22)</f>
        <v>14</v>
      </c>
      <c r="M22" s="79"/>
      <c r="Q22" s="234"/>
      <c r="S22" s="95"/>
    </row>
    <row r="23" spans="2:20" x14ac:dyDescent="0.25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2</v>
      </c>
      <c r="K23" s="96">
        <f t="shared" si="13"/>
        <v>2</v>
      </c>
      <c r="P23" s="267"/>
      <c r="Q23" s="79"/>
    </row>
    <row r="24" spans="2:20" x14ac:dyDescent="0.25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1.75</v>
      </c>
      <c r="K24" s="96">
        <f t="shared" si="13"/>
        <v>1.75</v>
      </c>
      <c r="P24" s="267"/>
      <c r="Q24" s="79"/>
    </row>
    <row r="25" spans="2:20" x14ac:dyDescent="0.25">
      <c r="B25" s="63" t="s">
        <v>354</v>
      </c>
      <c r="C25" s="2"/>
      <c r="D25" s="2"/>
      <c r="E25" s="71">
        <f>E10-E21-E22+E20</f>
        <v>4145.49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.75" thickBot="1" x14ac:dyDescent="0.3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1762.15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6.5" thickTop="1" thickBot="1" x14ac:dyDescent="0.3">
      <c r="B27" s="68" t="s">
        <v>94</v>
      </c>
      <c r="C27" s="69"/>
      <c r="D27" s="159"/>
      <c r="E27" s="160">
        <f>+E23+E25</f>
        <v>11345.49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6.5" thickTop="1" thickBot="1" x14ac:dyDescent="0.3">
      <c r="B28" s="68" t="s">
        <v>98</v>
      </c>
      <c r="C28" s="69"/>
      <c r="D28" s="159"/>
      <c r="E28" s="171">
        <f>+E15+E18+E26</f>
        <v>11345.490000000022</v>
      </c>
      <c r="G28" s="79"/>
      <c r="S28" s="95"/>
    </row>
    <row r="29" spans="2:20" ht="15.75" thickTop="1" x14ac:dyDescent="0.25">
      <c r="G29" s="175"/>
      <c r="H29" s="79"/>
      <c r="S29" s="95"/>
    </row>
    <row r="30" spans="2:20" x14ac:dyDescent="0.25">
      <c r="E30" s="213">
        <f>SUMIFS(DENERO_CAJA[MONTO],DENERO_CAJA[FECHA],"&gt;="&amp;$E$2,DENERO_CAJA[FECHA],"&lt;="&amp;$E$4)</f>
        <v>1762.15</v>
      </c>
      <c r="H30" s="175"/>
      <c r="J30" s="79"/>
      <c r="S30" s="95"/>
    </row>
    <row r="31" spans="2:20" x14ac:dyDescent="0.25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4" activePane="bottomLeft" state="frozen"/>
      <selection pane="bottomLeft" activeCell="H402" sqref="H402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17.28515625" bestFit="1" customWidth="1"/>
    <col min="5" max="5" width="15.140625" bestFit="1" customWidth="1"/>
    <col min="6" max="6" width="3.140625" customWidth="1"/>
    <col min="7" max="7" width="4.85546875" customWidth="1"/>
    <col min="8" max="8" width="31.28515625" customWidth="1"/>
    <col min="9" max="9" width="17.28515625" bestFit="1" customWidth="1"/>
    <col min="10" max="10" width="15.140625" bestFit="1" customWidth="1"/>
    <col min="11" max="11" width="3.28515625" customWidth="1"/>
    <col min="12" max="12" width="5.28515625" customWidth="1"/>
    <col min="13" max="13" width="31" customWidth="1"/>
    <col min="14" max="14" width="17.28515625" bestFit="1" customWidth="1"/>
    <col min="15" max="15" width="15.140625" bestFit="1" customWidth="1"/>
  </cols>
  <sheetData>
    <row r="1" spans="2:17" x14ac:dyDescent="0.25">
      <c r="B1" s="372" t="s">
        <v>295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</row>
    <row r="2" spans="2:17" x14ac:dyDescent="0.25"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Q2" s="24"/>
    </row>
    <row r="3" spans="2:17" ht="15.75" thickBot="1" x14ac:dyDescent="0.3"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Q3" s="24"/>
    </row>
    <row r="4" spans="2:17" ht="16.5" thickTop="1" thickBot="1" x14ac:dyDescent="0.3">
      <c r="B4" s="366" t="s">
        <v>92</v>
      </c>
      <c r="C4" s="367"/>
      <c r="D4" s="212" t="s">
        <v>392</v>
      </c>
      <c r="E4" s="86">
        <v>44788</v>
      </c>
      <c r="G4" s="366" t="s">
        <v>92</v>
      </c>
      <c r="H4" s="367"/>
      <c r="I4" s="212" t="s">
        <v>392</v>
      </c>
      <c r="J4" s="86">
        <v>44819</v>
      </c>
      <c r="L4" s="366" t="s">
        <v>92</v>
      </c>
      <c r="M4" s="367"/>
      <c r="N4" s="212" t="s">
        <v>392</v>
      </c>
      <c r="O4" s="86">
        <v>44849</v>
      </c>
      <c r="Q4" s="24"/>
    </row>
    <row r="5" spans="2:17" ht="16.5" thickTop="1" thickBot="1" x14ac:dyDescent="0.3">
      <c r="B5" s="368"/>
      <c r="C5" s="369"/>
      <c r="D5" s="212" t="s">
        <v>393</v>
      </c>
      <c r="E5" s="86">
        <v>44788</v>
      </c>
      <c r="G5" s="368"/>
      <c r="H5" s="369"/>
      <c r="I5" s="212" t="s">
        <v>393</v>
      </c>
      <c r="J5" s="86">
        <v>44788</v>
      </c>
      <c r="L5" s="368"/>
      <c r="M5" s="369"/>
      <c r="N5" s="212" t="s">
        <v>393</v>
      </c>
      <c r="O5" s="86">
        <v>44788</v>
      </c>
    </row>
    <row r="6" spans="2:17" ht="16.5" thickTop="1" thickBot="1" x14ac:dyDescent="0.3">
      <c r="B6" s="370"/>
      <c r="C6" s="371"/>
      <c r="D6" s="212" t="s">
        <v>391</v>
      </c>
      <c r="E6" s="86">
        <v>44818</v>
      </c>
      <c r="G6" s="370"/>
      <c r="H6" s="371"/>
      <c r="I6" s="212" t="s">
        <v>391</v>
      </c>
      <c r="J6" s="86">
        <v>44848</v>
      </c>
      <c r="L6" s="370"/>
      <c r="M6" s="371"/>
      <c r="N6" s="212" t="s">
        <v>391</v>
      </c>
      <c r="O6" s="86">
        <v>44879</v>
      </c>
    </row>
    <row r="7" spans="2:17" ht="16.5" thickTop="1" thickBot="1" x14ac:dyDescent="0.3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6.5" thickTop="1" thickBot="1" x14ac:dyDescent="0.3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.75" thickTop="1" x14ac:dyDescent="0.25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25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25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25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.75" thickBot="1" x14ac:dyDescent="0.3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6.5" thickTop="1" thickBot="1" x14ac:dyDescent="0.3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.75" thickTop="1" x14ac:dyDescent="0.25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25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.75" thickBot="1" x14ac:dyDescent="0.3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.75" thickTop="1" x14ac:dyDescent="0.25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25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.75" thickBot="1" x14ac:dyDescent="0.3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6.5" thickTop="1" thickBot="1" x14ac:dyDescent="0.3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.75" thickTop="1" x14ac:dyDescent="0.25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25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25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25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25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25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.75" thickBot="1" x14ac:dyDescent="0.3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6.5" thickTop="1" thickBot="1" x14ac:dyDescent="0.3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6.5" thickTop="1" thickBot="1" x14ac:dyDescent="0.3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6.5" thickTop="1" thickBot="1" x14ac:dyDescent="0.3">
      <c r="B31" s="2"/>
      <c r="C31" s="2"/>
      <c r="D31" s="2"/>
      <c r="E31" s="236"/>
      <c r="J31" s="236"/>
      <c r="O31" s="236"/>
    </row>
    <row r="32" spans="2:15" ht="16.5" thickTop="1" thickBot="1" x14ac:dyDescent="0.3">
      <c r="B32" s="366" t="s">
        <v>92</v>
      </c>
      <c r="C32" s="367"/>
      <c r="D32" s="212" t="s">
        <v>392</v>
      </c>
      <c r="E32" s="86">
        <v>44880</v>
      </c>
      <c r="G32" s="366" t="s">
        <v>92</v>
      </c>
      <c r="H32" s="367"/>
      <c r="I32" s="212" t="s">
        <v>392</v>
      </c>
      <c r="J32" s="86">
        <v>44910</v>
      </c>
      <c r="L32" s="366" t="s">
        <v>92</v>
      </c>
      <c r="M32" s="367"/>
      <c r="N32" s="212" t="s">
        <v>392</v>
      </c>
      <c r="O32" s="86">
        <v>44941</v>
      </c>
    </row>
    <row r="33" spans="2:15" ht="16.5" thickTop="1" thickBot="1" x14ac:dyDescent="0.3">
      <c r="B33" s="368"/>
      <c r="C33" s="369"/>
      <c r="D33" s="212" t="s">
        <v>393</v>
      </c>
      <c r="E33" s="86">
        <v>44788</v>
      </c>
      <c r="G33" s="368"/>
      <c r="H33" s="369"/>
      <c r="I33" s="212" t="s">
        <v>393</v>
      </c>
      <c r="J33" s="86">
        <v>44788</v>
      </c>
      <c r="L33" s="368"/>
      <c r="M33" s="369"/>
      <c r="N33" s="212" t="s">
        <v>393</v>
      </c>
      <c r="O33" s="86">
        <v>44788</v>
      </c>
    </row>
    <row r="34" spans="2:15" ht="16.5" thickTop="1" thickBot="1" x14ac:dyDescent="0.3">
      <c r="B34" s="370"/>
      <c r="C34" s="371"/>
      <c r="D34" s="212" t="s">
        <v>391</v>
      </c>
      <c r="E34" s="86">
        <v>44909</v>
      </c>
      <c r="G34" s="370"/>
      <c r="H34" s="371"/>
      <c r="I34" s="212" t="s">
        <v>391</v>
      </c>
      <c r="J34" s="86">
        <v>44940</v>
      </c>
      <c r="L34" s="370"/>
      <c r="M34" s="371"/>
      <c r="N34" s="212" t="s">
        <v>391</v>
      </c>
      <c r="O34" s="86">
        <v>44971</v>
      </c>
    </row>
    <row r="35" spans="2:15" ht="16.5" thickTop="1" thickBot="1" x14ac:dyDescent="0.3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6.5" thickTop="1" thickBot="1" x14ac:dyDescent="0.3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.75" thickTop="1" x14ac:dyDescent="0.25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25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25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25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.75" thickBot="1" x14ac:dyDescent="0.3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6.5" thickTop="1" thickBot="1" x14ac:dyDescent="0.3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.75" thickTop="1" x14ac:dyDescent="0.25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25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.75" thickBot="1" x14ac:dyDescent="0.3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.75" thickTop="1" x14ac:dyDescent="0.25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25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.75" thickBot="1" x14ac:dyDescent="0.3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6.5" thickTop="1" thickBot="1" x14ac:dyDescent="0.3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.75" thickTop="1" x14ac:dyDescent="0.25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25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25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25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25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25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.75" thickBot="1" x14ac:dyDescent="0.3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6.5" thickTop="1" thickBot="1" x14ac:dyDescent="0.3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6.5" thickTop="1" thickBot="1" x14ac:dyDescent="0.3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6.5" thickTop="1" thickBot="1" x14ac:dyDescent="0.3">
      <c r="B59" s="2"/>
      <c r="C59" s="2"/>
      <c r="E59" s="236"/>
      <c r="J59" s="236"/>
      <c r="O59" s="236"/>
    </row>
    <row r="60" spans="2:15" ht="16.5" thickTop="1" thickBot="1" x14ac:dyDescent="0.3">
      <c r="B60" s="366" t="s">
        <v>92</v>
      </c>
      <c r="C60" s="367"/>
      <c r="D60" s="212" t="s">
        <v>392</v>
      </c>
      <c r="E60" s="86">
        <v>44972</v>
      </c>
      <c r="G60" s="366" t="s">
        <v>92</v>
      </c>
      <c r="H60" s="367"/>
      <c r="I60" s="212" t="s">
        <v>392</v>
      </c>
      <c r="J60" s="86">
        <v>45000</v>
      </c>
      <c r="L60" s="366" t="s">
        <v>92</v>
      </c>
      <c r="M60" s="367"/>
      <c r="N60" s="212" t="s">
        <v>392</v>
      </c>
      <c r="O60" s="86">
        <v>45031</v>
      </c>
    </row>
    <row r="61" spans="2:15" ht="16.5" thickTop="1" thickBot="1" x14ac:dyDescent="0.3">
      <c r="B61" s="368"/>
      <c r="C61" s="369"/>
      <c r="D61" s="212" t="s">
        <v>393</v>
      </c>
      <c r="E61" s="86">
        <v>44788</v>
      </c>
      <c r="G61" s="368"/>
      <c r="H61" s="369"/>
      <c r="I61" s="212" t="s">
        <v>393</v>
      </c>
      <c r="J61" s="86">
        <v>44788</v>
      </c>
      <c r="L61" s="368"/>
      <c r="M61" s="369"/>
      <c r="N61" s="212" t="s">
        <v>393</v>
      </c>
      <c r="O61" s="86">
        <v>44788</v>
      </c>
    </row>
    <row r="62" spans="2:15" ht="16.5" thickTop="1" thickBot="1" x14ac:dyDescent="0.3">
      <c r="B62" s="370"/>
      <c r="C62" s="371"/>
      <c r="D62" s="212" t="s">
        <v>391</v>
      </c>
      <c r="E62" s="86">
        <v>44999</v>
      </c>
      <c r="G62" s="370"/>
      <c r="H62" s="371"/>
      <c r="I62" s="212" t="s">
        <v>391</v>
      </c>
      <c r="J62" s="86">
        <v>45030</v>
      </c>
      <c r="L62" s="370"/>
      <c r="M62" s="371"/>
      <c r="N62" s="212" t="s">
        <v>391</v>
      </c>
      <c r="O62" s="86">
        <v>45060</v>
      </c>
    </row>
    <row r="63" spans="2:15" ht="16.5" thickTop="1" thickBot="1" x14ac:dyDescent="0.3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6.5" thickTop="1" thickBot="1" x14ac:dyDescent="0.3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.75" thickTop="1" x14ac:dyDescent="0.25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25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25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25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.75" thickBot="1" x14ac:dyDescent="0.3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6.5" thickTop="1" thickBot="1" x14ac:dyDescent="0.3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.75" thickTop="1" x14ac:dyDescent="0.25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25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.75" thickBot="1" x14ac:dyDescent="0.3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.75" thickTop="1" x14ac:dyDescent="0.25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25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.75" thickBot="1" x14ac:dyDescent="0.3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6.5" thickTop="1" thickBot="1" x14ac:dyDescent="0.3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.75" thickTop="1" x14ac:dyDescent="0.25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25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25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25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25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25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.75" thickBot="1" x14ac:dyDescent="0.3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6.5" thickTop="1" thickBot="1" x14ac:dyDescent="0.3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6.5" thickTop="1" thickBot="1" x14ac:dyDescent="0.3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6.5" thickTop="1" thickBot="1" x14ac:dyDescent="0.3">
      <c r="E87" s="236"/>
      <c r="J87" s="236"/>
      <c r="O87" s="236"/>
    </row>
    <row r="88" spans="2:15" ht="16.5" thickTop="1" thickBot="1" x14ac:dyDescent="0.3">
      <c r="B88" s="366" t="s">
        <v>92</v>
      </c>
      <c r="C88" s="367"/>
      <c r="D88" s="212" t="s">
        <v>392</v>
      </c>
      <c r="E88" s="86">
        <v>45061</v>
      </c>
      <c r="G88" s="366" t="s">
        <v>92</v>
      </c>
      <c r="H88" s="367"/>
      <c r="I88" s="212" t="s">
        <v>392</v>
      </c>
      <c r="J88" s="86">
        <v>45092</v>
      </c>
      <c r="L88" s="366" t="s">
        <v>92</v>
      </c>
      <c r="M88" s="367"/>
      <c r="N88" s="212" t="s">
        <v>392</v>
      </c>
      <c r="O88" s="86">
        <v>45122</v>
      </c>
    </row>
    <row r="89" spans="2:15" ht="16.5" thickTop="1" thickBot="1" x14ac:dyDescent="0.3">
      <c r="B89" s="368"/>
      <c r="C89" s="369"/>
      <c r="D89" s="212" t="s">
        <v>393</v>
      </c>
      <c r="E89" s="86">
        <v>44788</v>
      </c>
      <c r="G89" s="368"/>
      <c r="H89" s="369"/>
      <c r="I89" s="212" t="s">
        <v>393</v>
      </c>
      <c r="J89" s="86">
        <v>44788</v>
      </c>
      <c r="L89" s="368"/>
      <c r="M89" s="369"/>
      <c r="N89" s="212" t="s">
        <v>393</v>
      </c>
      <c r="O89" s="86">
        <v>44788</v>
      </c>
    </row>
    <row r="90" spans="2:15" ht="16.5" thickTop="1" thickBot="1" x14ac:dyDescent="0.3">
      <c r="B90" s="370"/>
      <c r="C90" s="371"/>
      <c r="D90" s="212" t="s">
        <v>391</v>
      </c>
      <c r="E90" s="86">
        <v>45091</v>
      </c>
      <c r="G90" s="370"/>
      <c r="H90" s="371"/>
      <c r="I90" s="212" t="s">
        <v>391</v>
      </c>
      <c r="J90" s="86">
        <v>45121</v>
      </c>
      <c r="L90" s="370"/>
      <c r="M90" s="371"/>
      <c r="N90" s="212" t="s">
        <v>391</v>
      </c>
      <c r="O90" s="86">
        <v>45152</v>
      </c>
    </row>
    <row r="91" spans="2:15" ht="16.5" thickTop="1" thickBot="1" x14ac:dyDescent="0.3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6.5" thickTop="1" thickBot="1" x14ac:dyDescent="0.3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.75" thickTop="1" x14ac:dyDescent="0.25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25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25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25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.75" thickBot="1" x14ac:dyDescent="0.3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6.5" thickTop="1" thickBot="1" x14ac:dyDescent="0.3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.75" thickTop="1" x14ac:dyDescent="0.25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25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.75" thickBot="1" x14ac:dyDescent="0.3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.75" thickTop="1" x14ac:dyDescent="0.25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25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.75" thickBot="1" x14ac:dyDescent="0.3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6.5" thickTop="1" thickBot="1" x14ac:dyDescent="0.3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.75" thickTop="1" x14ac:dyDescent="0.25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25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25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25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25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25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.75" thickBot="1" x14ac:dyDescent="0.3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6.5" thickTop="1" thickBot="1" x14ac:dyDescent="0.3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6.5" thickTop="1" thickBot="1" x14ac:dyDescent="0.3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.75" thickTop="1" x14ac:dyDescent="0.25">
      <c r="E115" s="236"/>
      <c r="J115" s="236"/>
      <c r="O115" s="236"/>
    </row>
    <row r="116" spans="2:15" ht="15.75" thickBot="1" x14ac:dyDescent="0.3">
      <c r="E116" s="236"/>
      <c r="J116" s="236"/>
      <c r="O116" s="236"/>
    </row>
    <row r="117" spans="2:15" ht="16.5" thickTop="1" thickBot="1" x14ac:dyDescent="0.3">
      <c r="B117" s="366" t="s">
        <v>92</v>
      </c>
      <c r="C117" s="367"/>
      <c r="D117" s="212" t="s">
        <v>392</v>
      </c>
      <c r="E117" s="86">
        <v>45153</v>
      </c>
      <c r="G117" s="366" t="s">
        <v>92</v>
      </c>
      <c r="H117" s="367"/>
      <c r="I117" s="212" t="s">
        <v>392</v>
      </c>
      <c r="J117" s="86">
        <v>45184</v>
      </c>
      <c r="L117" s="366" t="s">
        <v>92</v>
      </c>
      <c r="M117" s="367"/>
      <c r="N117" s="212" t="s">
        <v>392</v>
      </c>
      <c r="O117" s="86">
        <v>45214</v>
      </c>
    </row>
    <row r="118" spans="2:15" ht="16.5" thickTop="1" thickBot="1" x14ac:dyDescent="0.3">
      <c r="B118" s="368"/>
      <c r="C118" s="369"/>
      <c r="D118" s="212" t="s">
        <v>393</v>
      </c>
      <c r="E118" s="86">
        <v>44788</v>
      </c>
      <c r="G118" s="368"/>
      <c r="H118" s="369"/>
      <c r="I118" s="212" t="s">
        <v>393</v>
      </c>
      <c r="J118" s="86">
        <v>44788</v>
      </c>
      <c r="L118" s="368"/>
      <c r="M118" s="369"/>
      <c r="N118" s="212" t="s">
        <v>393</v>
      </c>
      <c r="O118" s="86">
        <v>44788</v>
      </c>
    </row>
    <row r="119" spans="2:15" ht="16.5" thickTop="1" thickBot="1" x14ac:dyDescent="0.3">
      <c r="B119" s="370"/>
      <c r="C119" s="371"/>
      <c r="D119" s="212" t="s">
        <v>391</v>
      </c>
      <c r="E119" s="86">
        <v>45183</v>
      </c>
      <c r="G119" s="370"/>
      <c r="H119" s="371"/>
      <c r="I119" s="212" t="s">
        <v>391</v>
      </c>
      <c r="J119" s="86">
        <v>45213</v>
      </c>
      <c r="L119" s="370"/>
      <c r="M119" s="371"/>
      <c r="N119" s="212" t="s">
        <v>391</v>
      </c>
      <c r="O119" s="86">
        <v>45244</v>
      </c>
    </row>
    <row r="120" spans="2:15" ht="16.5" thickTop="1" thickBot="1" x14ac:dyDescent="0.3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6.5" thickTop="1" thickBot="1" x14ac:dyDescent="0.3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.75" thickTop="1" x14ac:dyDescent="0.25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25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25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25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.75" thickBot="1" x14ac:dyDescent="0.3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6.5" thickTop="1" thickBot="1" x14ac:dyDescent="0.3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.75" thickTop="1" x14ac:dyDescent="0.25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25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.75" thickBot="1" x14ac:dyDescent="0.3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.75" thickTop="1" x14ac:dyDescent="0.25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25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.75" thickBot="1" x14ac:dyDescent="0.3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6.5" thickTop="1" thickBot="1" x14ac:dyDescent="0.3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.75" thickTop="1" x14ac:dyDescent="0.25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25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25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25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25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25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.75" thickBot="1" x14ac:dyDescent="0.3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6.5" thickTop="1" thickBot="1" x14ac:dyDescent="0.3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6.5" thickTop="1" thickBot="1" x14ac:dyDescent="0.3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6.5" thickTop="1" thickBot="1" x14ac:dyDescent="0.3">
      <c r="E144" s="236"/>
      <c r="J144" s="236"/>
      <c r="O144" s="236"/>
    </row>
    <row r="145" spans="2:15" ht="16.5" thickTop="1" thickBot="1" x14ac:dyDescent="0.3">
      <c r="B145" s="366" t="s">
        <v>92</v>
      </c>
      <c r="C145" s="367"/>
      <c r="D145" s="212" t="s">
        <v>392</v>
      </c>
      <c r="E145" s="86">
        <v>45245</v>
      </c>
      <c r="G145" s="366" t="s">
        <v>92</v>
      </c>
      <c r="H145" s="367"/>
      <c r="I145" s="212" t="s">
        <v>392</v>
      </c>
      <c r="J145" s="86">
        <v>45275</v>
      </c>
      <c r="L145" s="366" t="s">
        <v>92</v>
      </c>
      <c r="M145" s="367"/>
      <c r="N145" s="212" t="s">
        <v>392</v>
      </c>
      <c r="O145" s="86">
        <v>45306</v>
      </c>
    </row>
    <row r="146" spans="2:15" ht="16.5" thickTop="1" thickBot="1" x14ac:dyDescent="0.3">
      <c r="B146" s="368"/>
      <c r="C146" s="369"/>
      <c r="D146" s="212" t="s">
        <v>393</v>
      </c>
      <c r="E146" s="86">
        <v>44788</v>
      </c>
      <c r="G146" s="368"/>
      <c r="H146" s="369"/>
      <c r="I146" s="212" t="s">
        <v>393</v>
      </c>
      <c r="J146" s="86">
        <v>44788</v>
      </c>
      <c r="L146" s="368"/>
      <c r="M146" s="369"/>
      <c r="N146" s="212" t="s">
        <v>393</v>
      </c>
      <c r="O146" s="86">
        <v>44788</v>
      </c>
    </row>
    <row r="147" spans="2:15" ht="16.5" thickTop="1" thickBot="1" x14ac:dyDescent="0.3">
      <c r="B147" s="370"/>
      <c r="C147" s="371"/>
      <c r="D147" s="212" t="s">
        <v>391</v>
      </c>
      <c r="E147" s="86">
        <v>45274</v>
      </c>
      <c r="G147" s="370"/>
      <c r="H147" s="371"/>
      <c r="I147" s="212" t="s">
        <v>391</v>
      </c>
      <c r="J147" s="86">
        <v>45305</v>
      </c>
      <c r="L147" s="370"/>
      <c r="M147" s="371"/>
      <c r="N147" s="212" t="s">
        <v>391</v>
      </c>
      <c r="O147" s="86">
        <v>45336</v>
      </c>
    </row>
    <row r="148" spans="2:15" ht="16.5" thickTop="1" thickBot="1" x14ac:dyDescent="0.3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6.5" thickTop="1" thickBot="1" x14ac:dyDescent="0.3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.75" thickTop="1" x14ac:dyDescent="0.25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25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25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25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.75" thickBot="1" x14ac:dyDescent="0.3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6.5" thickTop="1" thickBot="1" x14ac:dyDescent="0.3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.75" thickTop="1" x14ac:dyDescent="0.25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25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.75" thickBot="1" x14ac:dyDescent="0.3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.75" thickTop="1" x14ac:dyDescent="0.25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25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.75" thickBot="1" x14ac:dyDescent="0.3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6.5" thickTop="1" thickBot="1" x14ac:dyDescent="0.3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.75" thickTop="1" x14ac:dyDescent="0.25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25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25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25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25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25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.75" thickBot="1" x14ac:dyDescent="0.3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6.5" thickTop="1" thickBot="1" x14ac:dyDescent="0.3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6.5" thickTop="1" thickBot="1" x14ac:dyDescent="0.3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6.5" thickTop="1" thickBot="1" x14ac:dyDescent="0.3">
      <c r="E172" s="236"/>
      <c r="J172" s="236"/>
      <c r="O172" s="236"/>
    </row>
    <row r="173" spans="2:15" ht="16.5" thickTop="1" thickBot="1" x14ac:dyDescent="0.3">
      <c r="B173" s="366" t="s">
        <v>92</v>
      </c>
      <c r="C173" s="367"/>
      <c r="D173" s="212" t="s">
        <v>392</v>
      </c>
      <c r="E173" s="86">
        <v>45337</v>
      </c>
      <c r="G173" s="366" t="s">
        <v>92</v>
      </c>
      <c r="H173" s="367"/>
      <c r="I173" s="212" t="s">
        <v>392</v>
      </c>
      <c r="J173" s="86">
        <v>45366</v>
      </c>
      <c r="L173" s="366" t="s">
        <v>92</v>
      </c>
      <c r="M173" s="367"/>
      <c r="N173" s="212" t="s">
        <v>392</v>
      </c>
      <c r="O173" s="86">
        <v>45397</v>
      </c>
    </row>
    <row r="174" spans="2:15" ht="16.5" thickTop="1" thickBot="1" x14ac:dyDescent="0.3">
      <c r="B174" s="368"/>
      <c r="C174" s="369"/>
      <c r="D174" s="212" t="s">
        <v>393</v>
      </c>
      <c r="E174" s="86">
        <v>44788</v>
      </c>
      <c r="G174" s="368"/>
      <c r="H174" s="369"/>
      <c r="I174" s="212" t="s">
        <v>393</v>
      </c>
      <c r="J174" s="86">
        <v>44788</v>
      </c>
      <c r="L174" s="368"/>
      <c r="M174" s="369"/>
      <c r="N174" s="212" t="s">
        <v>393</v>
      </c>
      <c r="O174" s="86">
        <v>44788</v>
      </c>
    </row>
    <row r="175" spans="2:15" ht="16.5" thickTop="1" thickBot="1" x14ac:dyDescent="0.3">
      <c r="B175" s="370"/>
      <c r="C175" s="371"/>
      <c r="D175" s="212" t="s">
        <v>391</v>
      </c>
      <c r="E175" s="86">
        <v>45365</v>
      </c>
      <c r="G175" s="370"/>
      <c r="H175" s="371"/>
      <c r="I175" s="212" t="s">
        <v>391</v>
      </c>
      <c r="J175" s="86">
        <v>45396</v>
      </c>
      <c r="L175" s="370"/>
      <c r="M175" s="371"/>
      <c r="N175" s="212" t="s">
        <v>391</v>
      </c>
      <c r="O175" s="86">
        <v>45426</v>
      </c>
    </row>
    <row r="176" spans="2:15" ht="16.5" thickTop="1" thickBot="1" x14ac:dyDescent="0.3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6.5" thickTop="1" thickBot="1" x14ac:dyDescent="0.3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.75" thickTop="1" x14ac:dyDescent="0.25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25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25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25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.75" thickBot="1" x14ac:dyDescent="0.3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6.5" thickTop="1" thickBot="1" x14ac:dyDescent="0.3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.75" thickTop="1" x14ac:dyDescent="0.25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25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.75" thickBot="1" x14ac:dyDescent="0.3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.75" thickTop="1" x14ac:dyDescent="0.25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25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.75" thickBot="1" x14ac:dyDescent="0.3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6.5" thickTop="1" thickBot="1" x14ac:dyDescent="0.3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.75" thickTop="1" x14ac:dyDescent="0.25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25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25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25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25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25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.75" thickBot="1" x14ac:dyDescent="0.3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6.5" thickTop="1" thickBot="1" x14ac:dyDescent="0.3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6.5" thickTop="1" thickBot="1" x14ac:dyDescent="0.3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6.5" thickTop="1" thickBot="1" x14ac:dyDescent="0.3">
      <c r="E200" s="236"/>
      <c r="J200" s="236"/>
      <c r="O200" s="236"/>
    </row>
    <row r="201" spans="2:15" ht="16.5" thickTop="1" thickBot="1" x14ac:dyDescent="0.3">
      <c r="B201" s="366" t="s">
        <v>92</v>
      </c>
      <c r="C201" s="367"/>
      <c r="D201" s="212" t="s">
        <v>392</v>
      </c>
      <c r="E201" s="86">
        <v>45427</v>
      </c>
      <c r="G201" s="366" t="s">
        <v>92</v>
      </c>
      <c r="H201" s="367"/>
      <c r="I201" s="212" t="s">
        <v>392</v>
      </c>
      <c r="J201" s="86">
        <v>45458</v>
      </c>
      <c r="L201" s="366" t="s">
        <v>92</v>
      </c>
      <c r="M201" s="367"/>
      <c r="N201" s="212" t="s">
        <v>392</v>
      </c>
      <c r="O201" s="86">
        <v>45488</v>
      </c>
    </row>
    <row r="202" spans="2:15" ht="16.5" thickTop="1" thickBot="1" x14ac:dyDescent="0.3">
      <c r="B202" s="368"/>
      <c r="C202" s="369"/>
      <c r="D202" s="212" t="s">
        <v>393</v>
      </c>
      <c r="E202" s="86">
        <v>44788</v>
      </c>
      <c r="G202" s="368"/>
      <c r="H202" s="369"/>
      <c r="I202" s="212" t="s">
        <v>393</v>
      </c>
      <c r="J202" s="86">
        <v>44788</v>
      </c>
      <c r="L202" s="368"/>
      <c r="M202" s="369"/>
      <c r="N202" s="212" t="s">
        <v>393</v>
      </c>
      <c r="O202" s="86">
        <v>44788</v>
      </c>
    </row>
    <row r="203" spans="2:15" ht="16.5" thickTop="1" thickBot="1" x14ac:dyDescent="0.3">
      <c r="B203" s="370"/>
      <c r="C203" s="371"/>
      <c r="D203" s="212" t="s">
        <v>391</v>
      </c>
      <c r="E203" s="86">
        <v>45457</v>
      </c>
      <c r="G203" s="370"/>
      <c r="H203" s="371"/>
      <c r="I203" s="212" t="s">
        <v>391</v>
      </c>
      <c r="J203" s="86">
        <v>45487</v>
      </c>
      <c r="L203" s="370"/>
      <c r="M203" s="371"/>
      <c r="N203" s="212" t="s">
        <v>391</v>
      </c>
      <c r="O203" s="86">
        <v>45518</v>
      </c>
    </row>
    <row r="204" spans="2:15" ht="16.5" thickTop="1" thickBot="1" x14ac:dyDescent="0.3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6.5" thickTop="1" thickBot="1" x14ac:dyDescent="0.3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.75" thickTop="1" x14ac:dyDescent="0.25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25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25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25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.75" thickBot="1" x14ac:dyDescent="0.3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6.5" thickTop="1" thickBot="1" x14ac:dyDescent="0.3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.75" thickTop="1" x14ac:dyDescent="0.25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25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.75" thickBot="1" x14ac:dyDescent="0.3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.75" thickTop="1" x14ac:dyDescent="0.25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25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.75" thickBot="1" x14ac:dyDescent="0.3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6.5" thickTop="1" thickBot="1" x14ac:dyDescent="0.3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.75" thickTop="1" x14ac:dyDescent="0.25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25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25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25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25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25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.75" thickBot="1" x14ac:dyDescent="0.3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6.5" thickTop="1" thickBot="1" x14ac:dyDescent="0.3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6.5" thickTop="1" thickBot="1" x14ac:dyDescent="0.3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6.5" thickTop="1" thickBot="1" x14ac:dyDescent="0.3">
      <c r="E228" s="236"/>
      <c r="J228" s="236"/>
      <c r="O228" s="236"/>
    </row>
    <row r="229" spans="2:15" ht="16.5" thickTop="1" thickBot="1" x14ac:dyDescent="0.3">
      <c r="B229" s="366" t="s">
        <v>92</v>
      </c>
      <c r="C229" s="367"/>
      <c r="D229" s="212" t="s">
        <v>392</v>
      </c>
      <c r="E229" s="86">
        <v>45519</v>
      </c>
      <c r="G229" s="366" t="s">
        <v>92</v>
      </c>
      <c r="H229" s="367"/>
      <c r="I229" s="212" t="s">
        <v>392</v>
      </c>
      <c r="J229" s="86">
        <v>45550</v>
      </c>
      <c r="L229" s="366" t="s">
        <v>92</v>
      </c>
      <c r="M229" s="367"/>
      <c r="N229" s="212" t="s">
        <v>392</v>
      </c>
      <c r="O229" s="86">
        <v>45580</v>
      </c>
    </row>
    <row r="230" spans="2:15" ht="16.5" thickTop="1" thickBot="1" x14ac:dyDescent="0.3">
      <c r="B230" s="368"/>
      <c r="C230" s="369"/>
      <c r="D230" s="212" t="s">
        <v>393</v>
      </c>
      <c r="E230" s="86">
        <v>44788</v>
      </c>
      <c r="G230" s="368"/>
      <c r="H230" s="369"/>
      <c r="I230" s="212" t="s">
        <v>393</v>
      </c>
      <c r="J230" s="86">
        <v>44788</v>
      </c>
      <c r="L230" s="368"/>
      <c r="M230" s="369"/>
      <c r="N230" s="212" t="s">
        <v>393</v>
      </c>
      <c r="O230" s="86">
        <v>44788</v>
      </c>
    </row>
    <row r="231" spans="2:15" ht="16.5" thickTop="1" thickBot="1" x14ac:dyDescent="0.3">
      <c r="B231" s="370"/>
      <c r="C231" s="371"/>
      <c r="D231" s="212" t="s">
        <v>391</v>
      </c>
      <c r="E231" s="86">
        <v>45549</v>
      </c>
      <c r="G231" s="370"/>
      <c r="H231" s="371"/>
      <c r="I231" s="212" t="s">
        <v>391</v>
      </c>
      <c r="J231" s="86">
        <v>45579</v>
      </c>
      <c r="L231" s="370"/>
      <c r="M231" s="371"/>
      <c r="N231" s="212" t="s">
        <v>391</v>
      </c>
      <c r="O231" s="86">
        <v>45610</v>
      </c>
    </row>
    <row r="232" spans="2:15" ht="16.5" thickTop="1" thickBot="1" x14ac:dyDescent="0.3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6.5" thickTop="1" thickBot="1" x14ac:dyDescent="0.3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.75" thickTop="1" x14ac:dyDescent="0.25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25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25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25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.75" thickBot="1" x14ac:dyDescent="0.3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6.5" thickTop="1" thickBot="1" x14ac:dyDescent="0.3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.75" thickTop="1" x14ac:dyDescent="0.25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25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.75" thickBot="1" x14ac:dyDescent="0.3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.75" thickTop="1" x14ac:dyDescent="0.25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25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.75" thickBot="1" x14ac:dyDescent="0.3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6.5" thickTop="1" thickBot="1" x14ac:dyDescent="0.3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.75" thickTop="1" x14ac:dyDescent="0.25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25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25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25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25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25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.75" thickBot="1" x14ac:dyDescent="0.3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6.5" thickTop="1" thickBot="1" x14ac:dyDescent="0.3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6.5" thickTop="1" thickBot="1" x14ac:dyDescent="0.3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6.5" thickTop="1" thickBot="1" x14ac:dyDescent="0.3">
      <c r="E256" s="236"/>
      <c r="J256" s="236"/>
      <c r="O256" s="236"/>
    </row>
    <row r="257" spans="2:15" ht="16.5" thickTop="1" thickBot="1" x14ac:dyDescent="0.3">
      <c r="B257" s="366" t="s">
        <v>92</v>
      </c>
      <c r="C257" s="367"/>
      <c r="D257" s="212" t="s">
        <v>392</v>
      </c>
      <c r="E257" s="86">
        <v>45611</v>
      </c>
      <c r="G257" s="366" t="s">
        <v>92</v>
      </c>
      <c r="H257" s="367"/>
      <c r="I257" s="212" t="s">
        <v>392</v>
      </c>
      <c r="J257" s="86">
        <v>45641</v>
      </c>
      <c r="L257" s="366" t="s">
        <v>92</v>
      </c>
      <c r="M257" s="367"/>
      <c r="N257" s="212" t="s">
        <v>392</v>
      </c>
      <c r="O257" s="86">
        <v>45672</v>
      </c>
    </row>
    <row r="258" spans="2:15" ht="16.5" thickTop="1" thickBot="1" x14ac:dyDescent="0.3">
      <c r="B258" s="368"/>
      <c r="C258" s="369"/>
      <c r="D258" s="212" t="s">
        <v>393</v>
      </c>
      <c r="E258" s="86">
        <v>44788</v>
      </c>
      <c r="G258" s="368"/>
      <c r="H258" s="369"/>
      <c r="I258" s="212" t="s">
        <v>393</v>
      </c>
      <c r="J258" s="86">
        <v>44788</v>
      </c>
      <c r="L258" s="368"/>
      <c r="M258" s="369"/>
      <c r="N258" s="212" t="s">
        <v>393</v>
      </c>
      <c r="O258" s="86">
        <v>44788</v>
      </c>
    </row>
    <row r="259" spans="2:15" ht="16.5" thickTop="1" thickBot="1" x14ac:dyDescent="0.3">
      <c r="B259" s="370"/>
      <c r="C259" s="371"/>
      <c r="D259" s="212" t="s">
        <v>391</v>
      </c>
      <c r="E259" s="86">
        <v>45640</v>
      </c>
      <c r="G259" s="370"/>
      <c r="H259" s="371"/>
      <c r="I259" s="212" t="s">
        <v>391</v>
      </c>
      <c r="J259" s="86">
        <v>45671</v>
      </c>
      <c r="L259" s="370"/>
      <c r="M259" s="371"/>
      <c r="N259" s="212" t="s">
        <v>391</v>
      </c>
      <c r="O259" s="86">
        <v>45702</v>
      </c>
    </row>
    <row r="260" spans="2:15" ht="16.5" thickTop="1" thickBot="1" x14ac:dyDescent="0.3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6.5" thickTop="1" thickBot="1" x14ac:dyDescent="0.3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.75" thickTop="1" x14ac:dyDescent="0.25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25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25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25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.75" thickBot="1" x14ac:dyDescent="0.3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6.5" thickTop="1" thickBot="1" x14ac:dyDescent="0.3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.75" thickTop="1" x14ac:dyDescent="0.25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25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.75" thickBot="1" x14ac:dyDescent="0.3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.75" thickTop="1" x14ac:dyDescent="0.25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25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.75" thickBot="1" x14ac:dyDescent="0.3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6.5" thickTop="1" thickBot="1" x14ac:dyDescent="0.3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.75" thickTop="1" x14ac:dyDescent="0.25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25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25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25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25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25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.75" thickBot="1" x14ac:dyDescent="0.3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6.5" thickTop="1" thickBot="1" x14ac:dyDescent="0.3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6.5" thickTop="1" thickBot="1" x14ac:dyDescent="0.3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6.5" thickTop="1" thickBot="1" x14ac:dyDescent="0.3">
      <c r="E284" s="236"/>
      <c r="J284" s="236"/>
      <c r="O284" s="236"/>
    </row>
    <row r="285" spans="2:15" ht="16.5" thickTop="1" thickBot="1" x14ac:dyDescent="0.3">
      <c r="B285" s="366" t="s">
        <v>92</v>
      </c>
      <c r="C285" s="367"/>
      <c r="D285" s="212" t="s">
        <v>392</v>
      </c>
      <c r="E285" s="86">
        <v>45703</v>
      </c>
      <c r="G285" s="366" t="s">
        <v>92</v>
      </c>
      <c r="H285" s="367"/>
      <c r="I285" s="212" t="s">
        <v>392</v>
      </c>
      <c r="J285" s="86">
        <v>45731</v>
      </c>
      <c r="L285" s="366" t="s">
        <v>92</v>
      </c>
      <c r="M285" s="367"/>
      <c r="N285" s="212" t="s">
        <v>392</v>
      </c>
      <c r="O285" s="86">
        <v>45762</v>
      </c>
    </row>
    <row r="286" spans="2:15" ht="16.5" thickTop="1" thickBot="1" x14ac:dyDescent="0.3">
      <c r="B286" s="368"/>
      <c r="C286" s="369"/>
      <c r="D286" s="212" t="s">
        <v>393</v>
      </c>
      <c r="E286" s="86">
        <v>44788</v>
      </c>
      <c r="G286" s="368"/>
      <c r="H286" s="369"/>
      <c r="I286" s="212" t="s">
        <v>393</v>
      </c>
      <c r="J286" s="86">
        <v>44788</v>
      </c>
      <c r="L286" s="368"/>
      <c r="M286" s="369"/>
      <c r="N286" s="212" t="s">
        <v>393</v>
      </c>
      <c r="O286" s="86">
        <v>44788</v>
      </c>
    </row>
    <row r="287" spans="2:15" ht="16.5" thickTop="1" thickBot="1" x14ac:dyDescent="0.3">
      <c r="B287" s="370"/>
      <c r="C287" s="371"/>
      <c r="D287" s="212" t="s">
        <v>391</v>
      </c>
      <c r="E287" s="86">
        <v>45730</v>
      </c>
      <c r="G287" s="370"/>
      <c r="H287" s="371"/>
      <c r="I287" s="212" t="s">
        <v>391</v>
      </c>
      <c r="J287" s="86">
        <v>45761</v>
      </c>
      <c r="L287" s="370"/>
      <c r="M287" s="371"/>
      <c r="N287" s="212" t="s">
        <v>391</v>
      </c>
      <c r="O287" s="86">
        <v>45791</v>
      </c>
    </row>
    <row r="288" spans="2:15" ht="16.5" thickTop="1" thickBot="1" x14ac:dyDescent="0.3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6.5" thickTop="1" thickBot="1" x14ac:dyDescent="0.3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.75" thickTop="1" x14ac:dyDescent="0.25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25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25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25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.75" thickBot="1" x14ac:dyDescent="0.3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6.5" thickTop="1" thickBot="1" x14ac:dyDescent="0.3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.75" thickTop="1" x14ac:dyDescent="0.25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25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.75" thickBot="1" x14ac:dyDescent="0.3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.75" thickTop="1" x14ac:dyDescent="0.25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25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.75" thickBot="1" x14ac:dyDescent="0.3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6.5" thickTop="1" thickBot="1" x14ac:dyDescent="0.3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.75" thickTop="1" x14ac:dyDescent="0.25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25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25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25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25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25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.75" thickBot="1" x14ac:dyDescent="0.3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6.5" thickTop="1" thickBot="1" x14ac:dyDescent="0.3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6.5" thickTop="1" thickBot="1" x14ac:dyDescent="0.3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6.5" thickTop="1" thickBot="1" x14ac:dyDescent="0.3">
      <c r="E312" s="236"/>
      <c r="J312" s="236"/>
      <c r="O312" s="236"/>
    </row>
    <row r="313" spans="2:15" ht="16.5" thickTop="1" thickBot="1" x14ac:dyDescent="0.3">
      <c r="B313" s="366" t="s">
        <v>92</v>
      </c>
      <c r="C313" s="367"/>
      <c r="D313" s="212" t="s">
        <v>392</v>
      </c>
      <c r="E313" s="86">
        <v>45792</v>
      </c>
      <c r="G313" s="366" t="s">
        <v>92</v>
      </c>
      <c r="H313" s="367"/>
      <c r="I313" s="212" t="s">
        <v>392</v>
      </c>
      <c r="J313" s="86">
        <v>45823</v>
      </c>
      <c r="L313" s="366" t="s">
        <v>92</v>
      </c>
      <c r="M313" s="367"/>
      <c r="N313" s="212" t="s">
        <v>392</v>
      </c>
      <c r="O313" s="86">
        <v>45853</v>
      </c>
    </row>
    <row r="314" spans="2:15" ht="16.5" thickTop="1" thickBot="1" x14ac:dyDescent="0.3">
      <c r="B314" s="368"/>
      <c r="C314" s="369"/>
      <c r="D314" s="212" t="s">
        <v>393</v>
      </c>
      <c r="E314" s="86">
        <v>44788</v>
      </c>
      <c r="G314" s="368"/>
      <c r="H314" s="369"/>
      <c r="I314" s="212" t="s">
        <v>393</v>
      </c>
      <c r="J314" s="86">
        <v>44788</v>
      </c>
      <c r="L314" s="368"/>
      <c r="M314" s="369"/>
      <c r="N314" s="212" t="s">
        <v>393</v>
      </c>
      <c r="O314" s="86">
        <v>44788</v>
      </c>
    </row>
    <row r="315" spans="2:15" ht="16.5" thickTop="1" thickBot="1" x14ac:dyDescent="0.3">
      <c r="B315" s="370"/>
      <c r="C315" s="371"/>
      <c r="D315" s="212" t="s">
        <v>391</v>
      </c>
      <c r="E315" s="86">
        <v>45822</v>
      </c>
      <c r="G315" s="370"/>
      <c r="H315" s="371"/>
      <c r="I315" s="212" t="s">
        <v>391</v>
      </c>
      <c r="J315" s="86">
        <v>45852</v>
      </c>
      <c r="L315" s="370"/>
      <c r="M315" s="371"/>
      <c r="N315" s="212" t="s">
        <v>391</v>
      </c>
      <c r="O315" s="86">
        <v>45883</v>
      </c>
    </row>
    <row r="316" spans="2:15" ht="16.5" thickTop="1" thickBot="1" x14ac:dyDescent="0.3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6.5" thickTop="1" thickBot="1" x14ac:dyDescent="0.3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.75" thickTop="1" x14ac:dyDescent="0.25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25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25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25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.75" thickBot="1" x14ac:dyDescent="0.3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6.5" thickTop="1" thickBot="1" x14ac:dyDescent="0.3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.75" thickTop="1" x14ac:dyDescent="0.25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25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.75" thickBot="1" x14ac:dyDescent="0.3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.75" thickTop="1" x14ac:dyDescent="0.25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25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.75" thickBot="1" x14ac:dyDescent="0.3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6.5" thickTop="1" thickBot="1" x14ac:dyDescent="0.3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.75" thickTop="1" x14ac:dyDescent="0.25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25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25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25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25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25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.75" thickBot="1" x14ac:dyDescent="0.3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6.5" thickTop="1" thickBot="1" x14ac:dyDescent="0.3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6.5" thickTop="1" thickBot="1" x14ac:dyDescent="0.3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6.5" thickTop="1" thickBot="1" x14ac:dyDescent="0.3">
      <c r="E340" s="236"/>
      <c r="J340" s="236"/>
      <c r="O340" s="236"/>
    </row>
    <row r="341" spans="2:15" ht="16.5" thickTop="1" thickBot="1" x14ac:dyDescent="0.3">
      <c r="B341" s="366" t="s">
        <v>92</v>
      </c>
      <c r="C341" s="367"/>
      <c r="D341" s="212" t="s">
        <v>392</v>
      </c>
      <c r="E341" s="86">
        <v>45884</v>
      </c>
      <c r="G341" s="366" t="s">
        <v>92</v>
      </c>
      <c r="H341" s="367"/>
      <c r="I341" s="212" t="s">
        <v>392</v>
      </c>
      <c r="J341" s="86">
        <v>45915</v>
      </c>
      <c r="L341" s="366" t="s">
        <v>92</v>
      </c>
      <c r="M341" s="367"/>
      <c r="N341" s="212" t="s">
        <v>392</v>
      </c>
      <c r="O341" s="86">
        <v>45945</v>
      </c>
    </row>
    <row r="342" spans="2:15" ht="16.5" thickTop="1" thickBot="1" x14ac:dyDescent="0.3">
      <c r="B342" s="368"/>
      <c r="C342" s="369"/>
      <c r="D342" s="212" t="s">
        <v>393</v>
      </c>
      <c r="E342" s="86">
        <v>44788</v>
      </c>
      <c r="G342" s="368"/>
      <c r="H342" s="369"/>
      <c r="I342" s="212" t="s">
        <v>393</v>
      </c>
      <c r="J342" s="86">
        <v>44788</v>
      </c>
      <c r="L342" s="368"/>
      <c r="M342" s="369"/>
      <c r="N342" s="212" t="s">
        <v>393</v>
      </c>
      <c r="O342" s="86">
        <v>44788</v>
      </c>
    </row>
    <row r="343" spans="2:15" ht="16.5" thickTop="1" thickBot="1" x14ac:dyDescent="0.3">
      <c r="B343" s="370"/>
      <c r="C343" s="371"/>
      <c r="D343" s="212" t="s">
        <v>391</v>
      </c>
      <c r="E343" s="86">
        <v>45914</v>
      </c>
      <c r="G343" s="370"/>
      <c r="H343" s="371"/>
      <c r="I343" s="212" t="s">
        <v>391</v>
      </c>
      <c r="J343" s="86">
        <v>45944</v>
      </c>
      <c r="L343" s="370"/>
      <c r="M343" s="371"/>
      <c r="N343" s="212" t="s">
        <v>391</v>
      </c>
      <c r="O343" s="86">
        <v>45975</v>
      </c>
    </row>
    <row r="344" spans="2:15" ht="16.5" thickTop="1" thickBot="1" x14ac:dyDescent="0.3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6.5" thickTop="1" thickBot="1" x14ac:dyDescent="0.3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.75" thickTop="1" x14ac:dyDescent="0.25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25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25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25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.75" thickBot="1" x14ac:dyDescent="0.3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6.5" thickTop="1" thickBot="1" x14ac:dyDescent="0.3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.75" thickTop="1" x14ac:dyDescent="0.25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25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.75" thickBot="1" x14ac:dyDescent="0.3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.75" thickTop="1" x14ac:dyDescent="0.25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25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.75" thickBot="1" x14ac:dyDescent="0.3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6.5" thickTop="1" thickBot="1" x14ac:dyDescent="0.3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.75" thickTop="1" x14ac:dyDescent="0.25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25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25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25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25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25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.75" thickBot="1" x14ac:dyDescent="0.3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6.5" thickTop="1" thickBot="1" x14ac:dyDescent="0.3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6.5" thickTop="1" thickBot="1" x14ac:dyDescent="0.3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6.5" thickTop="1" thickBot="1" x14ac:dyDescent="0.3"/>
    <row r="369" spans="2:15" ht="16.5" thickTop="1" thickBot="1" x14ac:dyDescent="0.3">
      <c r="B369" s="366" t="s">
        <v>92</v>
      </c>
      <c r="C369" s="367"/>
      <c r="D369" s="212" t="s">
        <v>392</v>
      </c>
      <c r="E369" s="86">
        <v>45976</v>
      </c>
      <c r="G369" s="366" t="s">
        <v>92</v>
      </c>
      <c r="H369" s="367"/>
      <c r="I369" s="212" t="s">
        <v>392</v>
      </c>
      <c r="J369" s="86">
        <v>46006</v>
      </c>
      <c r="L369" s="366" t="s">
        <v>92</v>
      </c>
      <c r="M369" s="367"/>
      <c r="N369" s="212" t="s">
        <v>392</v>
      </c>
      <c r="O369" s="86">
        <v>46037</v>
      </c>
    </row>
    <row r="370" spans="2:15" ht="16.5" thickTop="1" thickBot="1" x14ac:dyDescent="0.3">
      <c r="B370" s="368"/>
      <c r="C370" s="369"/>
      <c r="D370" s="212" t="s">
        <v>393</v>
      </c>
      <c r="E370" s="86">
        <v>44788</v>
      </c>
      <c r="G370" s="368"/>
      <c r="H370" s="369"/>
      <c r="I370" s="212" t="s">
        <v>393</v>
      </c>
      <c r="J370" s="86">
        <v>44788</v>
      </c>
      <c r="L370" s="368"/>
      <c r="M370" s="369"/>
      <c r="N370" s="212" t="s">
        <v>393</v>
      </c>
      <c r="O370" s="86">
        <v>44788</v>
      </c>
    </row>
    <row r="371" spans="2:15" ht="16.5" thickTop="1" thickBot="1" x14ac:dyDescent="0.3">
      <c r="B371" s="370"/>
      <c r="C371" s="371"/>
      <c r="D371" s="212" t="s">
        <v>391</v>
      </c>
      <c r="E371" s="86">
        <v>46005</v>
      </c>
      <c r="G371" s="370"/>
      <c r="H371" s="371"/>
      <c r="I371" s="212" t="s">
        <v>391</v>
      </c>
      <c r="J371" s="86">
        <v>46036</v>
      </c>
      <c r="L371" s="370"/>
      <c r="M371" s="371"/>
      <c r="N371" s="212" t="s">
        <v>391</v>
      </c>
      <c r="O371" s="86">
        <v>46067</v>
      </c>
    </row>
    <row r="372" spans="2:15" ht="16.5" thickTop="1" thickBot="1" x14ac:dyDescent="0.3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6.5" thickTop="1" thickBot="1" x14ac:dyDescent="0.3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.75" thickTop="1" x14ac:dyDescent="0.25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25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25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25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.75" thickBot="1" x14ac:dyDescent="0.3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6.5" thickTop="1" thickBot="1" x14ac:dyDescent="0.3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.75" thickTop="1" x14ac:dyDescent="0.25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25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.75" thickBot="1" x14ac:dyDescent="0.3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.75" thickTop="1" x14ac:dyDescent="0.25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25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.75" thickBot="1" x14ac:dyDescent="0.3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6.5" thickTop="1" thickBot="1" x14ac:dyDescent="0.3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.75" thickTop="1" x14ac:dyDescent="0.25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25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25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25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25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25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.75" thickBot="1" x14ac:dyDescent="0.3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6.5" thickTop="1" thickBot="1" x14ac:dyDescent="0.3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6.5" thickTop="1" thickBot="1" x14ac:dyDescent="0.3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6.5" thickTop="1" thickBot="1" x14ac:dyDescent="0.3"/>
    <row r="397" spans="2:15" ht="16.5" thickTop="1" thickBot="1" x14ac:dyDescent="0.3">
      <c r="B397" s="366" t="s">
        <v>92</v>
      </c>
      <c r="C397" s="367"/>
      <c r="D397" s="212" t="s">
        <v>392</v>
      </c>
      <c r="E397" s="86">
        <v>46068</v>
      </c>
    </row>
    <row r="398" spans="2:15" ht="16.5" thickTop="1" thickBot="1" x14ac:dyDescent="0.3">
      <c r="B398" s="368"/>
      <c r="C398" s="369"/>
      <c r="D398" s="212" t="s">
        <v>393</v>
      </c>
      <c r="E398" s="86">
        <v>44788</v>
      </c>
    </row>
    <row r="399" spans="2:15" ht="16.5" thickTop="1" thickBot="1" x14ac:dyDescent="0.3">
      <c r="B399" s="370"/>
      <c r="C399" s="371"/>
      <c r="D399" s="212" t="s">
        <v>391</v>
      </c>
      <c r="E399" s="86">
        <v>46095</v>
      </c>
    </row>
    <row r="400" spans="2:15" ht="16.5" thickTop="1" thickBot="1" x14ac:dyDescent="0.3">
      <c r="B400" s="63" t="s">
        <v>91</v>
      </c>
      <c r="C400" s="2"/>
      <c r="D400" s="2"/>
      <c r="E400" s="145">
        <v>7200</v>
      </c>
    </row>
    <row r="401" spans="2:5" ht="16.5" thickTop="1" thickBot="1" x14ac:dyDescent="0.3">
      <c r="B401" s="64" t="s">
        <v>168</v>
      </c>
      <c r="C401" s="65"/>
      <c r="D401" s="65"/>
      <c r="E401" s="151"/>
    </row>
    <row r="402" spans="2:5" ht="15.75" thickTop="1" x14ac:dyDescent="0.25">
      <c r="B402" s="149" t="s">
        <v>224</v>
      </c>
      <c r="C402" s="2"/>
      <c r="D402" s="2"/>
      <c r="E402" s="144">
        <v>44110</v>
      </c>
    </row>
    <row r="403" spans="2:5" x14ac:dyDescent="0.25">
      <c r="B403" s="150" t="s">
        <v>225</v>
      </c>
      <c r="C403" s="2"/>
      <c r="D403" s="2"/>
      <c r="E403" s="72">
        <v>460</v>
      </c>
    </row>
    <row r="404" spans="2:5" x14ac:dyDescent="0.25">
      <c r="B404" s="63" t="s">
        <v>102</v>
      </c>
      <c r="C404" s="2"/>
      <c r="D404" s="2"/>
      <c r="E404" s="73">
        <v>2250</v>
      </c>
    </row>
    <row r="405" spans="2:5" x14ac:dyDescent="0.25">
      <c r="B405" s="150" t="s">
        <v>226</v>
      </c>
      <c r="C405" s="2"/>
      <c r="D405" s="2"/>
      <c r="E405" s="152">
        <v>6093.8</v>
      </c>
    </row>
    <row r="406" spans="2:5" ht="15.75" thickBot="1" x14ac:dyDescent="0.3">
      <c r="B406" s="63" t="s">
        <v>104</v>
      </c>
      <c r="C406" s="2"/>
      <c r="D406" s="2"/>
      <c r="E406" s="73">
        <v>489</v>
      </c>
    </row>
    <row r="407" spans="2:5" ht="16.5" thickTop="1" thickBot="1" x14ac:dyDescent="0.3">
      <c r="B407" s="153" t="s">
        <v>39</v>
      </c>
      <c r="C407" s="65"/>
      <c r="D407" s="65"/>
      <c r="E407" s="151"/>
    </row>
    <row r="408" spans="2:5" ht="15.75" thickTop="1" x14ac:dyDescent="0.25">
      <c r="B408" s="63" t="s">
        <v>100</v>
      </c>
      <c r="C408" s="2"/>
      <c r="D408" s="2"/>
      <c r="E408" s="266">
        <v>36642.25999999998</v>
      </c>
    </row>
    <row r="409" spans="2:5" x14ac:dyDescent="0.25">
      <c r="B409" s="63" t="s">
        <v>103</v>
      </c>
      <c r="C409" s="2"/>
      <c r="D409" s="2"/>
      <c r="E409" s="73">
        <v>3051.08</v>
      </c>
    </row>
    <row r="410" spans="2:5" ht="15.75" thickBot="1" x14ac:dyDescent="0.3">
      <c r="B410" s="77" t="s">
        <v>95</v>
      </c>
      <c r="C410" s="76"/>
      <c r="D410" s="67"/>
      <c r="E410" s="75">
        <v>7467.7400000000198</v>
      </c>
    </row>
    <row r="411" spans="2:5" ht="15.75" thickTop="1" x14ac:dyDescent="0.25">
      <c r="B411" s="63" t="s">
        <v>101</v>
      </c>
      <c r="C411" s="2"/>
      <c r="D411" s="2"/>
      <c r="E411" s="266">
        <v>4337.1999999999989</v>
      </c>
    </row>
    <row r="412" spans="2:5" x14ac:dyDescent="0.25">
      <c r="B412" s="63" t="s">
        <v>105</v>
      </c>
      <c r="C412" s="2"/>
      <c r="D412" s="2"/>
      <c r="E412" s="73">
        <v>427.6</v>
      </c>
    </row>
    <row r="413" spans="2:5" ht="15.75" thickBot="1" x14ac:dyDescent="0.3">
      <c r="B413" s="77" t="s">
        <v>97</v>
      </c>
      <c r="C413" s="67"/>
      <c r="D413" s="67"/>
      <c r="E413" s="75">
        <v>1756.6000000000013</v>
      </c>
    </row>
    <row r="414" spans="2:5" ht="16.5" thickTop="1" thickBot="1" x14ac:dyDescent="0.3">
      <c r="B414" s="64" t="s">
        <v>227</v>
      </c>
      <c r="C414" s="154"/>
      <c r="D414" s="65"/>
      <c r="E414" s="264"/>
    </row>
    <row r="415" spans="2:5" ht="15.75" thickTop="1" x14ac:dyDescent="0.25">
      <c r="B415" s="63" t="s">
        <v>294</v>
      </c>
      <c r="C415" s="146"/>
      <c r="D415" s="2"/>
      <c r="E415" s="74">
        <v>220.69999999999996</v>
      </c>
    </row>
    <row r="416" spans="2:5" x14ac:dyDescent="0.25">
      <c r="B416" s="63" t="s">
        <v>415</v>
      </c>
      <c r="C416" s="155"/>
      <c r="D416" s="156"/>
      <c r="E416" s="72">
        <v>1755.01</v>
      </c>
    </row>
    <row r="417" spans="2:5" x14ac:dyDescent="0.25">
      <c r="B417" s="63" t="s">
        <v>247</v>
      </c>
      <c r="C417" s="155"/>
      <c r="D417" s="156"/>
      <c r="E417" s="72">
        <v>434</v>
      </c>
    </row>
    <row r="418" spans="2:5" x14ac:dyDescent="0.25">
      <c r="B418" s="63" t="s">
        <v>93</v>
      </c>
      <c r="C418" s="2"/>
      <c r="D418" s="2"/>
      <c r="E418" s="71">
        <v>7200</v>
      </c>
    </row>
    <row r="419" spans="2:5" x14ac:dyDescent="0.25">
      <c r="B419" s="63" t="s">
        <v>99</v>
      </c>
      <c r="C419" s="2"/>
      <c r="D419" s="2"/>
      <c r="E419" s="70">
        <v>450</v>
      </c>
    </row>
    <row r="420" spans="2:5" x14ac:dyDescent="0.25">
      <c r="B420" s="63" t="s">
        <v>354</v>
      </c>
      <c r="C420" s="2"/>
      <c r="D420" s="2"/>
      <c r="E420" s="71">
        <v>4125.49</v>
      </c>
    </row>
    <row r="421" spans="2:5" ht="15.75" thickBot="1" x14ac:dyDescent="0.3">
      <c r="B421" s="63" t="s">
        <v>96</v>
      </c>
      <c r="C421" s="2"/>
      <c r="D421" s="157"/>
      <c r="E421" s="211">
        <v>2101.15</v>
      </c>
    </row>
    <row r="422" spans="2:5" ht="16.5" thickTop="1" thickBot="1" x14ac:dyDescent="0.3">
      <c r="B422" s="68" t="s">
        <v>94</v>
      </c>
      <c r="C422" s="69"/>
      <c r="D422" s="159"/>
      <c r="E422" s="160">
        <v>11325.49</v>
      </c>
    </row>
    <row r="423" spans="2:5" ht="16.5" thickTop="1" thickBot="1" x14ac:dyDescent="0.3">
      <c r="B423" s="68" t="s">
        <v>98</v>
      </c>
      <c r="C423" s="69"/>
      <c r="D423" s="159"/>
      <c r="E423" s="171">
        <v>11325.490000000022</v>
      </c>
    </row>
    <row r="424" spans="2:5" ht="15.75" thickTop="1" x14ac:dyDescent="0.25"/>
  </sheetData>
  <mergeCells count="44"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2.28515625" customWidth="1"/>
    <col min="6" max="6" width="3.140625" customWidth="1"/>
    <col min="7" max="7" width="4.85546875" customWidth="1"/>
    <col min="8" max="8" width="31.28515625" customWidth="1"/>
    <col min="9" max="9" width="2.7109375" customWidth="1"/>
    <col min="10" max="10" width="10.7109375" bestFit="1" customWidth="1"/>
    <col min="11" max="11" width="3.28515625" customWidth="1"/>
    <col min="12" max="12" width="5.28515625" customWidth="1"/>
    <col min="13" max="13" width="31" customWidth="1"/>
    <col min="14" max="14" width="2.5703125" customWidth="1"/>
  </cols>
  <sheetData>
    <row r="2" spans="2:17" x14ac:dyDescent="0.25">
      <c r="B2" s="372" t="s">
        <v>295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</row>
    <row r="3" spans="2:17" x14ac:dyDescent="0.25"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Q3" s="24"/>
    </row>
    <row r="4" spans="2:17" x14ac:dyDescent="0.25"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Q4" s="24"/>
    </row>
    <row r="5" spans="2:17" ht="15.75" thickBot="1" x14ac:dyDescent="0.3">
      <c r="Q5" s="24"/>
    </row>
    <row r="6" spans="2:17" ht="16.5" thickTop="1" thickBot="1" x14ac:dyDescent="0.3">
      <c r="B6" s="366" t="s">
        <v>92</v>
      </c>
      <c r="C6" s="373"/>
      <c r="D6" s="367"/>
      <c r="E6" s="86">
        <v>44788</v>
      </c>
      <c r="G6" s="366" t="s">
        <v>92</v>
      </c>
      <c r="H6" s="373"/>
      <c r="I6" s="367"/>
      <c r="J6" s="86">
        <v>44788</v>
      </c>
      <c r="L6" s="366" t="s">
        <v>92</v>
      </c>
      <c r="M6" s="373"/>
      <c r="N6" s="367"/>
      <c r="O6" s="86">
        <v>44788</v>
      </c>
      <c r="Q6" s="24"/>
    </row>
    <row r="7" spans="2:17" ht="16.5" thickTop="1" thickBot="1" x14ac:dyDescent="0.3">
      <c r="B7" s="370"/>
      <c r="C7" s="374"/>
      <c r="D7" s="371"/>
      <c r="E7" s="86">
        <v>44788</v>
      </c>
      <c r="G7" s="370"/>
      <c r="H7" s="374"/>
      <c r="I7" s="371"/>
      <c r="J7" s="86">
        <v>44819</v>
      </c>
      <c r="L7" s="370"/>
      <c r="M7" s="374"/>
      <c r="N7" s="371"/>
      <c r="O7" s="86">
        <v>44849</v>
      </c>
      <c r="Q7" s="24"/>
    </row>
    <row r="8" spans="2:17" ht="16.5" thickTop="1" thickBot="1" x14ac:dyDescent="0.3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6.5" thickTop="1" thickBot="1" x14ac:dyDescent="0.3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.75" thickTop="1" x14ac:dyDescent="0.25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25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25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25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.75" thickBot="1" x14ac:dyDescent="0.3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6.5" thickTop="1" thickBot="1" x14ac:dyDescent="0.3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.75" thickTop="1" x14ac:dyDescent="0.25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25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.75" thickBot="1" x14ac:dyDescent="0.3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.75" thickTop="1" x14ac:dyDescent="0.25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25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.75" thickBot="1" x14ac:dyDescent="0.3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6.5" thickTop="1" thickBot="1" x14ac:dyDescent="0.3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.75" thickTop="1" x14ac:dyDescent="0.25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25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25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25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25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25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.75" thickBot="1" x14ac:dyDescent="0.3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6.5" thickTop="1" thickBot="1" x14ac:dyDescent="0.3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6.5" thickTop="1" thickBot="1" x14ac:dyDescent="0.3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6.5" thickTop="1" thickBot="1" x14ac:dyDescent="0.3"/>
    <row r="33" spans="2:15" ht="16.5" thickTop="1" thickBot="1" x14ac:dyDescent="0.3">
      <c r="B33" s="366" t="s">
        <v>92</v>
      </c>
      <c r="C33" s="373"/>
      <c r="D33" s="367"/>
      <c r="E33" s="86">
        <v>44788</v>
      </c>
      <c r="G33" s="366" t="s">
        <v>92</v>
      </c>
      <c r="H33" s="373"/>
      <c r="I33" s="367"/>
      <c r="J33" s="86">
        <v>44788</v>
      </c>
      <c r="L33" s="366" t="s">
        <v>92</v>
      </c>
      <c r="M33" s="373"/>
      <c r="N33" s="367"/>
      <c r="O33" s="86">
        <v>44788</v>
      </c>
    </row>
    <row r="34" spans="2:15" ht="16.5" thickTop="1" thickBot="1" x14ac:dyDescent="0.3">
      <c r="B34" s="370"/>
      <c r="C34" s="374"/>
      <c r="D34" s="371"/>
      <c r="E34" s="86">
        <v>44880</v>
      </c>
      <c r="G34" s="370"/>
      <c r="H34" s="374"/>
      <c r="I34" s="371"/>
      <c r="J34" s="86">
        <v>44910</v>
      </c>
      <c r="L34" s="370"/>
      <c r="M34" s="374"/>
      <c r="N34" s="371"/>
      <c r="O34" s="86">
        <v>44941</v>
      </c>
    </row>
    <row r="35" spans="2:15" ht="16.5" thickTop="1" thickBot="1" x14ac:dyDescent="0.3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6.5" thickTop="1" thickBot="1" x14ac:dyDescent="0.3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.75" thickTop="1" x14ac:dyDescent="0.25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25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25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25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.75" thickBot="1" x14ac:dyDescent="0.3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6.5" thickTop="1" thickBot="1" x14ac:dyDescent="0.3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.75" thickTop="1" x14ac:dyDescent="0.25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25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.75" thickBot="1" x14ac:dyDescent="0.3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.75" thickTop="1" x14ac:dyDescent="0.25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25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.75" thickBot="1" x14ac:dyDescent="0.3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6.5" thickTop="1" thickBot="1" x14ac:dyDescent="0.3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.75" thickTop="1" x14ac:dyDescent="0.25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25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25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25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25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25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.75" thickBot="1" x14ac:dyDescent="0.3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6.5" thickTop="1" thickBot="1" x14ac:dyDescent="0.3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6.5" thickTop="1" thickBot="1" x14ac:dyDescent="0.3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6.5" thickTop="1" thickBot="1" x14ac:dyDescent="0.3"/>
    <row r="60" spans="2:15" ht="16.5" thickTop="1" thickBot="1" x14ac:dyDescent="0.3">
      <c r="B60" s="366" t="s">
        <v>92</v>
      </c>
      <c r="C60" s="373"/>
      <c r="D60" s="367"/>
      <c r="E60" s="86">
        <v>44788</v>
      </c>
      <c r="G60" s="366" t="s">
        <v>92</v>
      </c>
      <c r="H60" s="373"/>
      <c r="I60" s="367"/>
      <c r="J60" s="86">
        <v>44788</v>
      </c>
      <c r="L60" s="366" t="s">
        <v>92</v>
      </c>
      <c r="M60" s="373"/>
      <c r="N60" s="367"/>
      <c r="O60" s="86">
        <v>44788</v>
      </c>
    </row>
    <row r="61" spans="2:15" ht="16.5" thickTop="1" thickBot="1" x14ac:dyDescent="0.3">
      <c r="B61" s="370"/>
      <c r="C61" s="374"/>
      <c r="D61" s="371"/>
      <c r="E61" s="86">
        <v>44972</v>
      </c>
      <c r="G61" s="370"/>
      <c r="H61" s="374"/>
      <c r="I61" s="371"/>
      <c r="J61" s="86">
        <v>45000</v>
      </c>
      <c r="L61" s="370"/>
      <c r="M61" s="374"/>
      <c r="N61" s="371"/>
      <c r="O61" s="86">
        <v>45031</v>
      </c>
    </row>
    <row r="62" spans="2:15" ht="16.5" thickTop="1" thickBot="1" x14ac:dyDescent="0.3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6.5" thickTop="1" thickBot="1" x14ac:dyDescent="0.3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.75" thickTop="1" x14ac:dyDescent="0.25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25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25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25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.75" thickBot="1" x14ac:dyDescent="0.3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6.5" thickTop="1" thickBot="1" x14ac:dyDescent="0.3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.75" thickTop="1" x14ac:dyDescent="0.25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25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.75" thickBot="1" x14ac:dyDescent="0.3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.75" thickTop="1" x14ac:dyDescent="0.25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25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.75" thickBot="1" x14ac:dyDescent="0.3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6.5" thickTop="1" thickBot="1" x14ac:dyDescent="0.3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.75" thickTop="1" x14ac:dyDescent="0.25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25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25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25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25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25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.75" thickBot="1" x14ac:dyDescent="0.3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6.5" thickTop="1" thickBot="1" x14ac:dyDescent="0.3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6.5" thickTop="1" thickBot="1" x14ac:dyDescent="0.3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6.5" thickTop="1" thickBot="1" x14ac:dyDescent="0.3"/>
    <row r="87" spans="2:15" ht="16.5" thickTop="1" thickBot="1" x14ac:dyDescent="0.3">
      <c r="B87" s="366" t="s">
        <v>92</v>
      </c>
      <c r="C87" s="373"/>
      <c r="D87" s="367"/>
      <c r="E87" s="86">
        <v>44788</v>
      </c>
      <c r="G87" s="366" t="s">
        <v>92</v>
      </c>
      <c r="H87" s="373"/>
      <c r="I87" s="367"/>
      <c r="J87" s="86">
        <v>44788</v>
      </c>
      <c r="L87" s="366" t="s">
        <v>92</v>
      </c>
      <c r="M87" s="373"/>
      <c r="N87" s="367"/>
      <c r="O87" s="86">
        <v>44788</v>
      </c>
    </row>
    <row r="88" spans="2:15" ht="16.5" thickTop="1" thickBot="1" x14ac:dyDescent="0.3">
      <c r="B88" s="370"/>
      <c r="C88" s="374"/>
      <c r="D88" s="371"/>
      <c r="E88" s="86">
        <v>45061</v>
      </c>
      <c r="G88" s="370"/>
      <c r="H88" s="374"/>
      <c r="I88" s="371"/>
      <c r="J88" s="86">
        <v>45092</v>
      </c>
      <c r="L88" s="370"/>
      <c r="M88" s="374"/>
      <c r="N88" s="371"/>
      <c r="O88" s="86">
        <v>45122</v>
      </c>
    </row>
    <row r="89" spans="2:15" ht="16.5" thickTop="1" thickBot="1" x14ac:dyDescent="0.3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6.5" thickTop="1" thickBot="1" x14ac:dyDescent="0.3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.75" thickTop="1" x14ac:dyDescent="0.25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25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25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25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.75" thickBot="1" x14ac:dyDescent="0.3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6.5" thickTop="1" thickBot="1" x14ac:dyDescent="0.3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.75" thickTop="1" x14ac:dyDescent="0.25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25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.75" thickBot="1" x14ac:dyDescent="0.3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.75" thickTop="1" x14ac:dyDescent="0.25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25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.75" thickBot="1" x14ac:dyDescent="0.3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6.5" thickTop="1" thickBot="1" x14ac:dyDescent="0.3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.75" thickTop="1" x14ac:dyDescent="0.25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25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25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25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25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25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.75" thickBot="1" x14ac:dyDescent="0.3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6.5" thickTop="1" thickBot="1" x14ac:dyDescent="0.3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6.5" thickTop="1" thickBot="1" x14ac:dyDescent="0.3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6.5" thickTop="1" thickBot="1" x14ac:dyDescent="0.3"/>
    <row r="114" spans="2:15" ht="16.5" thickTop="1" thickBot="1" x14ac:dyDescent="0.3">
      <c r="B114" s="366" t="s">
        <v>92</v>
      </c>
      <c r="C114" s="373"/>
      <c r="D114" s="367"/>
      <c r="E114" s="86">
        <v>44788</v>
      </c>
      <c r="G114" s="366" t="s">
        <v>92</v>
      </c>
      <c r="H114" s="373"/>
      <c r="I114" s="367"/>
      <c r="J114" s="86">
        <v>44788</v>
      </c>
      <c r="L114" s="366" t="s">
        <v>92</v>
      </c>
      <c r="M114" s="373"/>
      <c r="N114" s="367"/>
      <c r="O114" s="86">
        <v>44788</v>
      </c>
    </row>
    <row r="115" spans="2:15" ht="16.5" thickTop="1" thickBot="1" x14ac:dyDescent="0.3">
      <c r="B115" s="370"/>
      <c r="C115" s="374"/>
      <c r="D115" s="371"/>
      <c r="E115" s="86">
        <v>45153</v>
      </c>
      <c r="G115" s="370"/>
      <c r="H115" s="374"/>
      <c r="I115" s="371"/>
      <c r="J115" s="86">
        <v>45184</v>
      </c>
      <c r="L115" s="370"/>
      <c r="M115" s="374"/>
      <c r="N115" s="371"/>
      <c r="O115" s="86">
        <v>45214</v>
      </c>
    </row>
    <row r="116" spans="2:15" ht="16.5" thickTop="1" thickBot="1" x14ac:dyDescent="0.3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6.5" thickTop="1" thickBot="1" x14ac:dyDescent="0.3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.75" thickTop="1" x14ac:dyDescent="0.25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25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25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25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.75" thickBot="1" x14ac:dyDescent="0.3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6.5" thickTop="1" thickBot="1" x14ac:dyDescent="0.3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.75" thickTop="1" x14ac:dyDescent="0.25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25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.75" thickBot="1" x14ac:dyDescent="0.3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.75" thickTop="1" x14ac:dyDescent="0.25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25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.75" thickBot="1" x14ac:dyDescent="0.3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6.5" thickTop="1" thickBot="1" x14ac:dyDescent="0.3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.75" thickTop="1" x14ac:dyDescent="0.25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25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25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25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25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25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.75" thickBot="1" x14ac:dyDescent="0.3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6.5" thickTop="1" thickBot="1" x14ac:dyDescent="0.3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6.5" thickTop="1" thickBot="1" x14ac:dyDescent="0.3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6.5" thickTop="1" thickBot="1" x14ac:dyDescent="0.3"/>
    <row r="141" spans="2:15" ht="16.5" thickTop="1" thickBot="1" x14ac:dyDescent="0.3">
      <c r="B141" s="366" t="s">
        <v>92</v>
      </c>
      <c r="C141" s="373"/>
      <c r="D141" s="367"/>
      <c r="E141" s="86">
        <v>44788</v>
      </c>
      <c r="G141" s="366" t="s">
        <v>92</v>
      </c>
      <c r="H141" s="373"/>
      <c r="I141" s="367"/>
      <c r="J141" s="86">
        <v>44788</v>
      </c>
      <c r="L141" s="366" t="s">
        <v>92</v>
      </c>
      <c r="M141" s="373"/>
      <c r="N141" s="367"/>
      <c r="O141" s="86">
        <v>44788</v>
      </c>
    </row>
    <row r="142" spans="2:15" ht="16.5" thickTop="1" thickBot="1" x14ac:dyDescent="0.3">
      <c r="B142" s="370"/>
      <c r="C142" s="374"/>
      <c r="D142" s="371"/>
      <c r="E142" s="86">
        <v>45245</v>
      </c>
      <c r="G142" s="370"/>
      <c r="H142" s="374"/>
      <c r="I142" s="371"/>
      <c r="J142" s="86">
        <v>45275</v>
      </c>
      <c r="L142" s="370"/>
      <c r="M142" s="374"/>
      <c r="N142" s="371"/>
      <c r="O142" s="86">
        <v>45306</v>
      </c>
    </row>
    <row r="143" spans="2:15" ht="16.5" thickTop="1" thickBot="1" x14ac:dyDescent="0.3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6.5" thickTop="1" thickBot="1" x14ac:dyDescent="0.3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.75" thickTop="1" x14ac:dyDescent="0.25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25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25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25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.75" thickBot="1" x14ac:dyDescent="0.3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6.5" thickTop="1" thickBot="1" x14ac:dyDescent="0.3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.75" thickTop="1" x14ac:dyDescent="0.25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25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.75" thickBot="1" x14ac:dyDescent="0.3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.75" thickTop="1" x14ac:dyDescent="0.25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25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.75" thickBot="1" x14ac:dyDescent="0.3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6.5" thickTop="1" thickBot="1" x14ac:dyDescent="0.3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.75" thickTop="1" x14ac:dyDescent="0.25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25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25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25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25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25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.75" thickBot="1" x14ac:dyDescent="0.3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6.5" thickTop="1" thickBot="1" x14ac:dyDescent="0.3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6.5" thickTop="1" thickBot="1" x14ac:dyDescent="0.3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6.5" thickTop="1" thickBot="1" x14ac:dyDescent="0.3"/>
    <row r="168" spans="2:15" ht="16.5" thickTop="1" thickBot="1" x14ac:dyDescent="0.3">
      <c r="B168" s="366" t="s">
        <v>92</v>
      </c>
      <c r="C168" s="373"/>
      <c r="D168" s="367"/>
      <c r="E168" s="86">
        <v>44788</v>
      </c>
      <c r="G168" s="366" t="s">
        <v>92</v>
      </c>
      <c r="H168" s="373"/>
      <c r="I168" s="367"/>
      <c r="J168" s="86">
        <v>44788</v>
      </c>
      <c r="L168" s="366" t="s">
        <v>92</v>
      </c>
      <c r="M168" s="373"/>
      <c r="N168" s="367"/>
      <c r="O168" s="86">
        <v>44788</v>
      </c>
    </row>
    <row r="169" spans="2:15" ht="16.5" thickTop="1" thickBot="1" x14ac:dyDescent="0.3">
      <c r="B169" s="370"/>
      <c r="C169" s="374"/>
      <c r="D169" s="371"/>
      <c r="E169" s="86">
        <v>45337</v>
      </c>
      <c r="G169" s="370"/>
      <c r="H169" s="374"/>
      <c r="I169" s="371"/>
      <c r="J169" s="86">
        <v>45366</v>
      </c>
      <c r="L169" s="370"/>
      <c r="M169" s="374"/>
      <c r="N169" s="371"/>
      <c r="O169" s="86">
        <v>45397</v>
      </c>
    </row>
    <row r="170" spans="2:15" ht="16.5" thickTop="1" thickBot="1" x14ac:dyDescent="0.3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6.5" thickTop="1" thickBot="1" x14ac:dyDescent="0.3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.75" thickTop="1" x14ac:dyDescent="0.25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25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25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25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.75" thickBot="1" x14ac:dyDescent="0.3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6.5" thickTop="1" thickBot="1" x14ac:dyDescent="0.3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.75" thickTop="1" x14ac:dyDescent="0.25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25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.75" thickBot="1" x14ac:dyDescent="0.3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.75" thickTop="1" x14ac:dyDescent="0.25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25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.75" thickBot="1" x14ac:dyDescent="0.3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6.5" thickTop="1" thickBot="1" x14ac:dyDescent="0.3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.75" thickTop="1" x14ac:dyDescent="0.25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25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25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25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25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25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.75" thickBot="1" x14ac:dyDescent="0.3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6.5" thickTop="1" thickBot="1" x14ac:dyDescent="0.3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6.5" thickTop="1" thickBot="1" x14ac:dyDescent="0.3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6.5" thickTop="1" thickBot="1" x14ac:dyDescent="0.3"/>
    <row r="195" spans="2:15" ht="16.5" thickTop="1" thickBot="1" x14ac:dyDescent="0.3">
      <c r="B195" s="366" t="s">
        <v>92</v>
      </c>
      <c r="C195" s="373"/>
      <c r="D195" s="367"/>
      <c r="E195" s="86">
        <v>44788</v>
      </c>
      <c r="G195" s="366" t="s">
        <v>92</v>
      </c>
      <c r="H195" s="373"/>
      <c r="I195" s="367"/>
      <c r="J195" s="86">
        <v>44788</v>
      </c>
      <c r="L195" s="366" t="s">
        <v>92</v>
      </c>
      <c r="M195" s="373"/>
      <c r="N195" s="367"/>
      <c r="O195" s="86">
        <v>44788</v>
      </c>
    </row>
    <row r="196" spans="2:15" ht="16.5" thickTop="1" thickBot="1" x14ac:dyDescent="0.3">
      <c r="B196" s="370"/>
      <c r="C196" s="374"/>
      <c r="D196" s="371"/>
      <c r="E196" s="86">
        <v>45427</v>
      </c>
      <c r="G196" s="370"/>
      <c r="H196" s="374"/>
      <c r="I196" s="371"/>
      <c r="J196" s="86">
        <v>45458</v>
      </c>
      <c r="L196" s="370"/>
      <c r="M196" s="374"/>
      <c r="N196" s="371"/>
      <c r="O196" s="86">
        <v>45488</v>
      </c>
    </row>
    <row r="197" spans="2:15" ht="16.5" thickTop="1" thickBot="1" x14ac:dyDescent="0.3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6.5" thickTop="1" thickBot="1" x14ac:dyDescent="0.3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.75" thickTop="1" x14ac:dyDescent="0.25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25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25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25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.75" thickBot="1" x14ac:dyDescent="0.3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6.5" thickTop="1" thickBot="1" x14ac:dyDescent="0.3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.75" thickTop="1" x14ac:dyDescent="0.25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25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.75" thickBot="1" x14ac:dyDescent="0.3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.75" thickTop="1" x14ac:dyDescent="0.25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25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.75" thickBot="1" x14ac:dyDescent="0.3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6.5" thickTop="1" thickBot="1" x14ac:dyDescent="0.3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.75" thickTop="1" x14ac:dyDescent="0.25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25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25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25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25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25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.75" thickBot="1" x14ac:dyDescent="0.3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6.5" thickTop="1" thickBot="1" x14ac:dyDescent="0.3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6.5" thickTop="1" thickBot="1" x14ac:dyDescent="0.3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6.5" thickTop="1" thickBot="1" x14ac:dyDescent="0.3"/>
    <row r="222" spans="2:15" ht="16.5" thickTop="1" thickBot="1" x14ac:dyDescent="0.3">
      <c r="B222" s="366" t="s">
        <v>92</v>
      </c>
      <c r="C222" s="373"/>
      <c r="D222" s="367"/>
      <c r="E222" s="86">
        <v>44788</v>
      </c>
      <c r="G222" s="366" t="s">
        <v>92</v>
      </c>
      <c r="H222" s="373"/>
      <c r="I222" s="367"/>
      <c r="J222" s="86">
        <v>44788</v>
      </c>
      <c r="L222" s="366" t="s">
        <v>92</v>
      </c>
      <c r="M222" s="373"/>
      <c r="N222" s="367"/>
      <c r="O222" s="86">
        <v>44788</v>
      </c>
    </row>
    <row r="223" spans="2:15" ht="16.5" thickTop="1" thickBot="1" x14ac:dyDescent="0.3">
      <c r="B223" s="370"/>
      <c r="C223" s="374"/>
      <c r="D223" s="371"/>
      <c r="E223" s="86">
        <v>45519</v>
      </c>
      <c r="G223" s="370"/>
      <c r="H223" s="374"/>
      <c r="I223" s="371"/>
      <c r="J223" s="86">
        <v>45550</v>
      </c>
      <c r="L223" s="370"/>
      <c r="M223" s="374"/>
      <c r="N223" s="371"/>
      <c r="O223" s="86">
        <v>45580</v>
      </c>
    </row>
    <row r="224" spans="2:15" ht="16.5" thickTop="1" thickBot="1" x14ac:dyDescent="0.3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6.5" thickTop="1" thickBot="1" x14ac:dyDescent="0.3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.75" thickTop="1" x14ac:dyDescent="0.25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25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25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25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.75" thickBot="1" x14ac:dyDescent="0.3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6.5" thickTop="1" thickBot="1" x14ac:dyDescent="0.3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.75" thickTop="1" x14ac:dyDescent="0.25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25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.75" thickBot="1" x14ac:dyDescent="0.3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.75" thickTop="1" x14ac:dyDescent="0.25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25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.75" thickBot="1" x14ac:dyDescent="0.3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6.5" thickTop="1" thickBot="1" x14ac:dyDescent="0.3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.75" thickTop="1" x14ac:dyDescent="0.25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25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25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25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25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25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.75" thickBot="1" x14ac:dyDescent="0.3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6.5" thickTop="1" thickBot="1" x14ac:dyDescent="0.3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6.5" thickTop="1" thickBot="1" x14ac:dyDescent="0.3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6.5" thickTop="1" thickBot="1" x14ac:dyDescent="0.3"/>
    <row r="249" spans="2:15" ht="16.5" thickTop="1" thickBot="1" x14ac:dyDescent="0.3">
      <c r="B249" s="366" t="s">
        <v>92</v>
      </c>
      <c r="C249" s="373"/>
      <c r="D249" s="367"/>
      <c r="E249" s="86">
        <v>44788</v>
      </c>
      <c r="G249" s="366" t="s">
        <v>92</v>
      </c>
      <c r="H249" s="373"/>
      <c r="I249" s="367"/>
      <c r="J249" s="86">
        <v>44788</v>
      </c>
      <c r="L249" s="366" t="s">
        <v>92</v>
      </c>
      <c r="M249" s="373"/>
      <c r="N249" s="367"/>
      <c r="O249" s="86">
        <v>44788</v>
      </c>
    </row>
    <row r="250" spans="2:15" ht="16.5" thickTop="1" thickBot="1" x14ac:dyDescent="0.3">
      <c r="B250" s="370"/>
      <c r="C250" s="374"/>
      <c r="D250" s="371"/>
      <c r="E250" s="86">
        <v>45611</v>
      </c>
      <c r="G250" s="370"/>
      <c r="H250" s="374"/>
      <c r="I250" s="371"/>
      <c r="J250" s="86">
        <v>45656</v>
      </c>
      <c r="L250" s="370"/>
      <c r="M250" s="374"/>
      <c r="N250" s="371"/>
      <c r="O250" s="86">
        <v>45672</v>
      </c>
    </row>
    <row r="251" spans="2:15" ht="16.5" thickTop="1" thickBot="1" x14ac:dyDescent="0.3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6.5" thickTop="1" thickBot="1" x14ac:dyDescent="0.3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.75" thickTop="1" x14ac:dyDescent="0.25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25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25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25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.75" thickBot="1" x14ac:dyDescent="0.3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6.5" thickTop="1" thickBot="1" x14ac:dyDescent="0.3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.75" thickTop="1" x14ac:dyDescent="0.25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25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.75" thickBot="1" x14ac:dyDescent="0.3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.75" thickTop="1" x14ac:dyDescent="0.25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25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.75" thickBot="1" x14ac:dyDescent="0.3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6.5" thickTop="1" thickBot="1" x14ac:dyDescent="0.3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.75" thickTop="1" x14ac:dyDescent="0.25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25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25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25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25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25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.75" thickBot="1" x14ac:dyDescent="0.3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6.5" thickTop="1" thickBot="1" x14ac:dyDescent="0.3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6.5" thickTop="1" thickBot="1" x14ac:dyDescent="0.3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6.5" thickTop="1" thickBot="1" x14ac:dyDescent="0.3"/>
    <row r="276" spans="2:15" ht="16.5" thickTop="1" thickBot="1" x14ac:dyDescent="0.3">
      <c r="B276" s="366" t="s">
        <v>92</v>
      </c>
      <c r="C276" s="373"/>
      <c r="D276" s="367"/>
      <c r="E276" s="86">
        <v>44788</v>
      </c>
      <c r="G276" s="366" t="s">
        <v>92</v>
      </c>
      <c r="H276" s="373"/>
      <c r="I276" s="367"/>
      <c r="J276" s="86">
        <v>44788</v>
      </c>
      <c r="L276" s="366" t="s">
        <v>92</v>
      </c>
      <c r="M276" s="373"/>
      <c r="N276" s="367"/>
      <c r="O276" s="86">
        <v>44788</v>
      </c>
    </row>
    <row r="277" spans="2:15" ht="16.5" thickTop="1" thickBot="1" x14ac:dyDescent="0.3">
      <c r="B277" s="370"/>
      <c r="C277" s="374"/>
      <c r="D277" s="371"/>
      <c r="E277" s="86">
        <v>45703</v>
      </c>
      <c r="G277" s="370"/>
      <c r="H277" s="374"/>
      <c r="I277" s="371"/>
      <c r="J277" s="86">
        <v>45732</v>
      </c>
      <c r="L277" s="370"/>
      <c r="M277" s="374"/>
      <c r="N277" s="371"/>
      <c r="O277" s="86">
        <v>45761</v>
      </c>
    </row>
    <row r="278" spans="2:15" ht="16.5" thickTop="1" thickBot="1" x14ac:dyDescent="0.3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6.5" thickTop="1" thickBot="1" x14ac:dyDescent="0.3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.75" thickTop="1" x14ac:dyDescent="0.25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25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25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25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.75" thickBot="1" x14ac:dyDescent="0.3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6.5" thickTop="1" thickBot="1" x14ac:dyDescent="0.3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.75" thickTop="1" x14ac:dyDescent="0.25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25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.75" thickBot="1" x14ac:dyDescent="0.3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.75" thickTop="1" x14ac:dyDescent="0.25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25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.75" thickBot="1" x14ac:dyDescent="0.3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6.5" thickTop="1" thickBot="1" x14ac:dyDescent="0.3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.75" thickTop="1" x14ac:dyDescent="0.25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25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25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25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25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25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.75" thickBot="1" x14ac:dyDescent="0.3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6.5" thickTop="1" thickBot="1" x14ac:dyDescent="0.3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6.5" thickTop="1" thickBot="1" x14ac:dyDescent="0.3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6.5" thickTop="1" thickBot="1" x14ac:dyDescent="0.3"/>
    <row r="303" spans="2:15" ht="16.5" thickTop="1" thickBot="1" x14ac:dyDescent="0.3">
      <c r="B303" s="366" t="s">
        <v>92</v>
      </c>
      <c r="C303" s="373"/>
      <c r="D303" s="367"/>
      <c r="E303" s="86">
        <v>44788</v>
      </c>
      <c r="G303" s="366" t="s">
        <v>92</v>
      </c>
      <c r="H303" s="373"/>
      <c r="I303" s="367"/>
      <c r="J303" s="86">
        <v>44788</v>
      </c>
    </row>
    <row r="304" spans="2:15" ht="16.5" thickTop="1" thickBot="1" x14ac:dyDescent="0.3">
      <c r="B304" s="370"/>
      <c r="C304" s="374"/>
      <c r="D304" s="371"/>
      <c r="E304" s="86">
        <v>45791</v>
      </c>
      <c r="G304" s="370"/>
      <c r="H304" s="374"/>
      <c r="I304" s="371"/>
      <c r="J304" s="86">
        <v>45822</v>
      </c>
    </row>
    <row r="305" spans="2:10" ht="16.5" thickTop="1" thickBot="1" x14ac:dyDescent="0.3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6.5" thickTop="1" thickBot="1" x14ac:dyDescent="0.3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.75" thickTop="1" x14ac:dyDescent="0.25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25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25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25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.75" thickBot="1" x14ac:dyDescent="0.3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6.5" thickTop="1" thickBot="1" x14ac:dyDescent="0.3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.75" thickTop="1" x14ac:dyDescent="0.25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25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.75" thickBot="1" x14ac:dyDescent="0.3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.75" thickTop="1" x14ac:dyDescent="0.25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25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.75" thickBot="1" x14ac:dyDescent="0.3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6.5" thickTop="1" thickBot="1" x14ac:dyDescent="0.3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.75" thickTop="1" x14ac:dyDescent="0.25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25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25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25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25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25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.75" thickBot="1" x14ac:dyDescent="0.3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6.5" thickTop="1" thickBot="1" x14ac:dyDescent="0.3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6.5" thickTop="1" thickBot="1" x14ac:dyDescent="0.3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.75" thickTop="1" x14ac:dyDescent="0.25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11.28515625" style="196" customWidth="1"/>
    <col min="6" max="6" width="8.28515625" bestFit="1" customWidth="1"/>
    <col min="7" max="7" width="9" style="196" bestFit="1" customWidth="1"/>
    <col min="8" max="8" width="8" style="196" bestFit="1" customWidth="1"/>
    <col min="9" max="9" width="8.28515625" style="196" bestFit="1" customWidth="1"/>
    <col min="10" max="10" width="9.85546875" style="196" bestFit="1" customWidth="1"/>
    <col min="11" max="11" width="10" style="196" bestFit="1" customWidth="1"/>
    <col min="12" max="12" width="10.7109375" style="196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25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25">
      <c r="E13"/>
      <c r="I13"/>
    </row>
    <row r="14" spans="1:17" x14ac:dyDescent="0.25">
      <c r="E14"/>
      <c r="I14"/>
    </row>
    <row r="22" ht="15.6" customHeight="1" x14ac:dyDescent="0.25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9.5703125" style="134" bestFit="1" customWidth="1"/>
    <col min="6" max="6" width="8.42578125" style="196" bestFit="1" customWidth="1"/>
    <col min="7" max="7" width="9.140625" style="197" bestFit="1" customWidth="1"/>
    <col min="8" max="9" width="8.28515625" style="196" bestFit="1" customWidth="1"/>
    <col min="10" max="10" width="8.7109375" style="196" bestFit="1" customWidth="1"/>
    <col min="11" max="11" width="10.28515625" style="196" bestFit="1" customWidth="1"/>
    <col min="12" max="12" width="10.7109375" style="196" bestFit="1" customWidth="1"/>
    <col min="14" max="17" width="11.7109375" bestFit="1" customWidth="1"/>
  </cols>
  <sheetData>
    <row r="1" spans="1:17" x14ac:dyDescent="0.25">
      <c r="B1" s="10"/>
      <c r="E1"/>
      <c r="F1"/>
      <c r="G1"/>
      <c r="H1"/>
      <c r="I1"/>
      <c r="J1"/>
      <c r="K1"/>
      <c r="L1"/>
    </row>
    <row r="2" spans="1:17" x14ac:dyDescent="0.25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25">
      <c r="B4" s="10"/>
      <c r="E4"/>
      <c r="F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25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25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25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25">
      <c r="I13"/>
    </row>
    <row r="14" spans="1:17" x14ac:dyDescent="0.25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29" sqref="M29"/>
    </sheetView>
  </sheetViews>
  <sheetFormatPr baseColWidth="10" defaultRowHeight="15" x14ac:dyDescent="0.25"/>
  <cols>
    <col min="1" max="1" width="6" customWidth="1"/>
    <col min="2" max="2" width="14.140625" bestFit="1" customWidth="1"/>
    <col min="3" max="3" width="34.28515625" bestFit="1" customWidth="1"/>
    <col min="4" max="4" width="10.5703125" bestFit="1" customWidth="1"/>
    <col min="5" max="5" width="9.85546875" style="196" bestFit="1" customWidth="1"/>
    <col min="6" max="6" width="8.28515625" bestFit="1" customWidth="1"/>
    <col min="7" max="7" width="9" style="196" bestFit="1" customWidth="1"/>
    <col min="8" max="8" width="8.140625" style="196" bestFit="1" customWidth="1"/>
    <col min="9" max="9" width="8.28515625" style="196" bestFit="1" customWidth="1"/>
    <col min="10" max="10" width="9.85546875" style="196" bestFit="1" customWidth="1"/>
    <col min="11" max="11" width="10.140625" style="196" bestFit="1" customWidth="1"/>
    <col min="12" max="12" width="10.7109375" style="196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60</v>
      </c>
      <c r="J3" s="107" t="s">
        <v>177</v>
      </c>
      <c r="K3" s="126">
        <f>G3+I3</f>
        <v>1060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>E7-N7</f>
        <v>0</v>
      </c>
      <c r="P7" s="85">
        <v>0</v>
      </c>
      <c r="Q7" s="85">
        <f>K7-P7</f>
        <v>0</v>
      </c>
    </row>
    <row r="8" spans="1:17" x14ac:dyDescent="0.25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SUMIFS(PAGOS[PAGO DEL MONTO],PAGOS[REG],"&lt;&gt;INGRESO*",PAGOS[REG],"&lt;&gt;EGRESO*",PAGOS['# PESTAMO],MID(B8,6,3)*1)</f>
        <v>300</v>
      </c>
      <c r="O8" s="85">
        <f>E8-N8</f>
        <v>700</v>
      </c>
      <c r="P8" s="85">
        <f>SUMIFS(PAGOS[PAGO DEL INTERES],PAGOS[REG],"&lt;&gt;INGRESO*",PAGOS[REG],"&lt;&gt;EGRESO*",PAGOS['# PESTAMO],MID(B8,6,3)*1)</f>
        <v>60</v>
      </c>
      <c r="Q8" s="85">
        <f>K8-P8</f>
        <v>140</v>
      </c>
    </row>
    <row r="12" spans="1:17" x14ac:dyDescent="0.25">
      <c r="E12"/>
      <c r="I12"/>
    </row>
    <row r="13" spans="1:17" x14ac:dyDescent="0.25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5" x14ac:dyDescent="0.25"/>
  <sheetData>
    <row r="1" spans="1:17" x14ac:dyDescent="0.25">
      <c r="B1" s="10"/>
    </row>
    <row r="2" spans="1:17" x14ac:dyDescent="0.25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25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25">
      <c r="B4" s="10"/>
    </row>
    <row r="5" spans="1:17" x14ac:dyDescent="0.25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25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06" t="s">
        <v>140</v>
      </c>
    </row>
    <row r="3" spans="2:6" x14ac:dyDescent="0.25">
      <c r="B3" s="107" t="s">
        <v>141</v>
      </c>
      <c r="C3" s="108">
        <v>46091</v>
      </c>
      <c r="D3" s="107" t="s">
        <v>142</v>
      </c>
      <c r="E3" s="109">
        <v>0.02</v>
      </c>
    </row>
    <row r="4" spans="2:6" x14ac:dyDescent="0.25">
      <c r="B4" s="107" t="s">
        <v>143</v>
      </c>
      <c r="C4" s="110" t="s">
        <v>515</v>
      </c>
      <c r="D4" s="107" t="s">
        <v>144</v>
      </c>
      <c r="E4" s="111">
        <f>C6*E3</f>
        <v>8</v>
      </c>
      <c r="F4" s="112"/>
    </row>
    <row r="5" spans="2:6" x14ac:dyDescent="0.25">
      <c r="B5" s="107" t="s">
        <v>169</v>
      </c>
      <c r="C5" s="259">
        <v>113</v>
      </c>
      <c r="D5" s="107" t="s">
        <v>146</v>
      </c>
      <c r="E5" s="113">
        <f>C6/C7</f>
        <v>200</v>
      </c>
      <c r="F5" s="114"/>
    </row>
    <row r="6" spans="2:6" x14ac:dyDescent="0.25">
      <c r="B6" s="107" t="s">
        <v>145</v>
      </c>
      <c r="C6" s="120">
        <v>400</v>
      </c>
      <c r="D6" s="107" t="s">
        <v>148</v>
      </c>
      <c r="E6" s="116">
        <f>E4+E5</f>
        <v>208</v>
      </c>
      <c r="F6" s="117"/>
    </row>
    <row r="7" spans="2:6" x14ac:dyDescent="0.25">
      <c r="B7" s="107" t="s">
        <v>147</v>
      </c>
      <c r="C7" s="115">
        <v>2</v>
      </c>
      <c r="D7" s="107" t="s">
        <v>149</v>
      </c>
      <c r="E7" s="121">
        <f>(E6)*C7</f>
        <v>416</v>
      </c>
      <c r="F7" s="85"/>
    </row>
    <row r="8" spans="2:6" x14ac:dyDescent="0.25">
      <c r="B8" s="5"/>
      <c r="C8" s="129"/>
      <c r="D8" s="5"/>
      <c r="E8" s="130"/>
      <c r="F8" s="85"/>
    </row>
    <row r="9" spans="2:6" x14ac:dyDescent="0.25">
      <c r="B9" s="107" t="s">
        <v>188</v>
      </c>
      <c r="C9" s="131" t="s">
        <v>600</v>
      </c>
      <c r="D9" s="132"/>
      <c r="E9" s="132"/>
      <c r="F9" s="133"/>
    </row>
    <row r="11" spans="2:6" x14ac:dyDescent="0.25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0" spans="3:5" x14ac:dyDescent="0.25">
      <c r="C20" t="s">
        <v>170</v>
      </c>
      <c r="E20" t="s">
        <v>170</v>
      </c>
    </row>
    <row r="21" spans="3:5" x14ac:dyDescent="0.25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06" t="s">
        <v>140</v>
      </c>
    </row>
    <row r="3" spans="2:6" x14ac:dyDescent="0.25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25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25">
      <c r="B5" s="107" t="s">
        <v>169</v>
      </c>
      <c r="C5" s="119">
        <v>105</v>
      </c>
      <c r="D5" s="107" t="s">
        <v>547</v>
      </c>
      <c r="E5" s="113">
        <f>+SUM(E12:E1048576)</f>
        <v>0</v>
      </c>
      <c r="F5" s="114"/>
    </row>
    <row r="6" spans="2:6" x14ac:dyDescent="0.25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25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25">
      <c r="B8" s="5"/>
      <c r="C8" s="129"/>
      <c r="D8" s="5"/>
      <c r="E8" s="130"/>
      <c r="F8" s="85"/>
    </row>
    <row r="9" spans="2:6" x14ac:dyDescent="0.25">
      <c r="B9" s="107" t="s">
        <v>188</v>
      </c>
      <c r="C9" s="131" t="s">
        <v>551</v>
      </c>
      <c r="D9" s="132"/>
      <c r="E9" s="132"/>
      <c r="F9" s="133"/>
    </row>
    <row r="11" spans="2:6" x14ac:dyDescent="0.25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25">
      <c r="C21" t="s">
        <v>170</v>
      </c>
      <c r="E21" t="s">
        <v>170</v>
      </c>
    </row>
    <row r="22" spans="3:5" x14ac:dyDescent="0.25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106" t="s">
        <v>140</v>
      </c>
    </row>
    <row r="3" spans="2:6" x14ac:dyDescent="0.25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25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25">
      <c r="B5" s="107" t="s">
        <v>169</v>
      </c>
      <c r="C5" s="259">
        <v>106</v>
      </c>
      <c r="D5" s="107" t="s">
        <v>547</v>
      </c>
      <c r="E5" s="113">
        <f>+SUM(E12:E1048576)</f>
        <v>0</v>
      </c>
      <c r="F5" s="114"/>
    </row>
    <row r="6" spans="2:6" x14ac:dyDescent="0.25">
      <c r="B6" s="107" t="s">
        <v>145</v>
      </c>
      <c r="C6" s="120">
        <v>150</v>
      </c>
      <c r="D6" s="107" t="s">
        <v>548</v>
      </c>
      <c r="E6" s="113">
        <f>+C6/C7</f>
        <v>50</v>
      </c>
      <c r="F6" s="117"/>
    </row>
    <row r="7" spans="2:6" x14ac:dyDescent="0.25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25">
      <c r="B8" s="5"/>
      <c r="C8" s="129"/>
      <c r="D8" s="5"/>
      <c r="E8" s="130"/>
      <c r="F8" s="85"/>
    </row>
    <row r="9" spans="2:6" x14ac:dyDescent="0.25">
      <c r="B9" s="107" t="s">
        <v>188</v>
      </c>
      <c r="C9" s="131" t="s">
        <v>552</v>
      </c>
      <c r="D9" s="132"/>
      <c r="E9" s="132"/>
      <c r="F9" s="133"/>
    </row>
    <row r="11" spans="2:6" x14ac:dyDescent="0.25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25">
      <c r="C21" t="s">
        <v>170</v>
      </c>
      <c r="E21" t="s">
        <v>170</v>
      </c>
    </row>
    <row r="22" spans="3:5" x14ac:dyDescent="0.25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703125" defaultRowHeight="15" x14ac:dyDescent="0.25"/>
  <cols>
    <col min="2" max="2" width="19.28515625" bestFit="1" customWidth="1"/>
  </cols>
  <sheetData>
    <row r="1" spans="1:5" x14ac:dyDescent="0.25">
      <c r="A1" t="s">
        <v>61</v>
      </c>
      <c r="B1">
        <v>284</v>
      </c>
      <c r="C1" s="24">
        <v>45184</v>
      </c>
      <c r="E1" t="s">
        <v>62</v>
      </c>
    </row>
    <row r="2" spans="1:5" x14ac:dyDescent="0.25">
      <c r="A2" t="s">
        <v>63</v>
      </c>
      <c r="B2">
        <v>40</v>
      </c>
      <c r="C2" s="24">
        <v>45184</v>
      </c>
      <c r="E2" t="s">
        <v>62</v>
      </c>
    </row>
    <row r="4" spans="1:5" x14ac:dyDescent="0.25">
      <c r="A4" s="25" t="s">
        <v>48</v>
      </c>
      <c r="B4" s="25" t="s">
        <v>64</v>
      </c>
    </row>
    <row r="5" spans="1:5" x14ac:dyDescent="0.25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9.7109375" bestFit="1" customWidth="1"/>
    <col min="3" max="3" width="17.7109375" customWidth="1"/>
    <col min="4" max="4" width="14.5703125" bestFit="1" customWidth="1"/>
    <col min="5" max="5" width="11" style="134" bestFit="1" customWidth="1"/>
    <col min="6" max="6" width="11.140625" customWidth="1"/>
    <col min="7" max="8" width="11" style="134" bestFit="1" customWidth="1"/>
    <col min="9" max="9" width="11" style="135" bestFit="1" customWidth="1"/>
    <col min="10" max="11" width="15.42578125" style="134" customWidth="1"/>
    <col min="12" max="12" width="13.5703125" style="134" bestFit="1" customWidth="1"/>
    <col min="14" max="14" width="11.28515625" bestFit="1" customWidth="1"/>
    <col min="15" max="15" width="8.140625" bestFit="1" customWidth="1"/>
    <col min="16" max="16" width="9.85546875" bestFit="1" customWidth="1"/>
    <col min="17" max="17" width="7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25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25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25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25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25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25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N7" sqref="N7"/>
    </sheetView>
  </sheetViews>
  <sheetFormatPr baseColWidth="10" defaultColWidth="11.5703125" defaultRowHeight="15" x14ac:dyDescent="0.25"/>
  <cols>
    <col min="1" max="1" width="6.42578125" customWidth="1"/>
    <col min="2" max="2" width="9.7109375" bestFit="1" customWidth="1"/>
    <col min="3" max="3" width="20.285156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25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25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74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25">
      <c r="A10" s="42">
        <v>4</v>
      </c>
      <c r="B10" s="42" t="s">
        <v>485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74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25">
      <c r="I11"/>
    </row>
    <row r="12" spans="1:17" x14ac:dyDescent="0.25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703125" defaultRowHeight="15" x14ac:dyDescent="0.25"/>
  <cols>
    <col min="1" max="1" width="6.28515625" customWidth="1"/>
    <col min="2" max="2" width="9.7109375" bestFit="1" customWidth="1"/>
    <col min="3" max="3" width="16.28515625" customWidth="1"/>
    <col min="4" max="6" width="11.7109375" bestFit="1" customWidth="1"/>
    <col min="7" max="8" width="11.7109375" style="134" bestFit="1" customWidth="1"/>
    <col min="9" max="9" width="8.28515625" style="135" customWidth="1"/>
    <col min="10" max="10" width="11.28515625" style="134" customWidth="1"/>
    <col min="11" max="12" width="11.7109375" style="134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520</v>
      </c>
      <c r="J3" s="107" t="s">
        <v>177</v>
      </c>
      <c r="K3" s="126">
        <f>G3+I3</f>
        <v>5520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25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25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25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25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25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25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25">
      <c r="A14" s="42">
        <v>8</v>
      </c>
      <c r="B14" s="42" t="s">
        <v>484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25">
      <c r="A15" s="42">
        <v>9</v>
      </c>
      <c r="B15" s="42" t="s">
        <v>558</v>
      </c>
      <c r="C15" s="42" t="s">
        <v>14</v>
      </c>
      <c r="D15" s="38">
        <v>46037</v>
      </c>
      <c r="E15" s="142">
        <v>1200</v>
      </c>
      <c r="F15" s="42">
        <v>12</v>
      </c>
      <c r="G15" s="11">
        <v>100</v>
      </c>
      <c r="H15" s="11">
        <v>24</v>
      </c>
      <c r="I15" s="174">
        <v>124</v>
      </c>
      <c r="J15" s="11">
        <v>1200</v>
      </c>
      <c r="K15" s="11">
        <v>288</v>
      </c>
      <c r="L15" s="11">
        <v>1488</v>
      </c>
      <c r="N15" s="85">
        <f>SUMIFS(PAGOS!$E$3:$E$1048576,PAGOS!$A$3:$A$1048576,"&lt;&gt;INGRESO*",PAGOS!$A$3:$A$1048576,"&lt;&gt;EGRESO*",PAGOS!$D$3:$D$1048576,+MID('05'!B15,6,3)*1)</f>
        <v>100</v>
      </c>
      <c r="O15" s="85">
        <f t="shared" ref="O15" si="6">E15-N15</f>
        <v>1100</v>
      </c>
      <c r="P15" s="85">
        <f>SUMIFS(PAGOS!$H$3:$H$1048576,PAGOS!$A$3:$A$1048576,"&lt;&gt;INGRESO*",PAGOS!$A$3:$A$1048576,"&lt;&gt;EGRESO*",PAGOS!$D$3:$D$1048576,+MID('05'!B15,6,3)*1)</f>
        <v>24</v>
      </c>
      <c r="Q15" s="85">
        <f t="shared" ref="Q15" si="7">K15-P15</f>
        <v>264</v>
      </c>
    </row>
    <row r="16" spans="1:17" x14ac:dyDescent="0.25">
      <c r="I16" s="134"/>
    </row>
    <row r="17" spans="9:9" x14ac:dyDescent="0.25">
      <c r="I17" s="134"/>
    </row>
    <row r="21" spans="9:9" x14ac:dyDescent="0.25">
      <c r="I21" s="134"/>
    </row>
    <row r="22" spans="9:9" x14ac:dyDescent="0.25">
      <c r="I22" s="134"/>
    </row>
    <row r="33" spans="9:9" x14ac:dyDescent="0.25">
      <c r="I33"/>
    </row>
    <row r="34" spans="9:9" x14ac:dyDescent="0.25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19.85546875" customWidth="1"/>
    <col min="4" max="4" width="10.5703125" bestFit="1" customWidth="1"/>
    <col min="5" max="5" width="11" style="134" customWidth="1"/>
    <col min="6" max="6" width="9.28515625" bestFit="1" customWidth="1"/>
    <col min="7" max="7" width="9.85546875" style="134" bestFit="1" customWidth="1"/>
    <col min="8" max="8" width="8" style="134" bestFit="1" customWidth="1"/>
    <col min="9" max="9" width="9.85546875" style="135" bestFit="1" customWidth="1"/>
    <col min="10" max="10" width="13.7109375" style="134" bestFit="1" customWidth="1"/>
    <col min="11" max="11" width="11.28515625" style="134" bestFit="1" customWidth="1"/>
    <col min="12" max="12" width="11.7109375" style="134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164</v>
      </c>
      <c r="J3" s="107" t="s">
        <v>177</v>
      </c>
      <c r="K3" s="126">
        <f>G3+I3</f>
        <v>4014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25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25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25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25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25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25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25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25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25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25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74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25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74">
        <v>102</v>
      </c>
      <c r="J18" s="11">
        <v>100</v>
      </c>
      <c r="K18" s="11">
        <v>2</v>
      </c>
      <c r="L18" s="11">
        <v>102</v>
      </c>
      <c r="N18" s="85">
        <f>SUMIFS(PAGOS!$E$3:$E$1048576,PAGOS!$A$3:$A$1048576,"&lt;&gt;INGRESO*",PAGOS!$A$3:$A$1048576,"&lt;&gt;EGRESO*",PAGOS!$D$3:$D$1048576,+MID('07'!B18,6,3)*1)</f>
        <v>100</v>
      </c>
      <c r="O18" s="85">
        <f t="shared" ref="O18" si="6">E18-N18</f>
        <v>0</v>
      </c>
      <c r="P18" s="85">
        <f>SUMIFS(PAGOS!$H$3:$H$1048576,PAGOS!$A$3:$A$1048576,"&lt;&gt;INGRESO*",PAGOS!$A$3:$A$1048576,"&lt;&gt;EGRESO*",PAGOS!$D$3:$D$1048576,+MID('07'!B18,6,3)*1)</f>
        <v>2</v>
      </c>
      <c r="Q18" s="85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5" width="11.140625" bestFit="1" customWidth="1"/>
    <col min="6" max="6" width="9.28515625" bestFit="1" customWidth="1"/>
    <col min="7" max="7" width="9" style="134" bestFit="1" customWidth="1"/>
    <col min="8" max="8" width="7.85546875" style="134" bestFit="1" customWidth="1"/>
    <col min="9" max="9" width="9.140625" style="135" customWidth="1"/>
    <col min="10" max="10" width="8.42578125" style="134" bestFit="1" customWidth="1"/>
    <col min="11" max="12" width="11.28515625" style="134" bestFit="1" customWidth="1"/>
    <col min="14" max="17" width="11.14062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25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25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25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25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25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25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25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25">
      <c r="I16" s="134"/>
    </row>
    <row r="17" spans="9:9" x14ac:dyDescent="0.25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2" style="10" bestFit="1" customWidth="1"/>
    <col min="3" max="3" width="19.42578125" customWidth="1"/>
    <col min="4" max="4" width="11.7109375" bestFit="1" customWidth="1"/>
    <col min="5" max="5" width="11.7109375" customWidth="1"/>
    <col min="6" max="8" width="11.7109375" bestFit="1" customWidth="1"/>
    <col min="9" max="9" width="8.28515625" style="105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25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25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25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25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25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25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25">
      <c r="A14" s="42">
        <v>8</v>
      </c>
      <c r="B14" s="36" t="s">
        <v>483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25">
      <c r="A15" s="42">
        <v>9</v>
      </c>
      <c r="B15" s="36" t="s">
        <v>541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25">
      <c r="I16"/>
    </row>
    <row r="17" spans="9:9" x14ac:dyDescent="0.25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1.5703125" style="10" bestFit="1" customWidth="1"/>
    <col min="3" max="3" width="22.7109375" customWidth="1"/>
    <col min="4" max="4" width="10.5703125" bestFit="1" customWidth="1"/>
    <col min="5" max="5" width="10.85546875" customWidth="1"/>
    <col min="6" max="6" width="11.7109375" bestFit="1" customWidth="1"/>
    <col min="7" max="7" width="8.42578125" bestFit="1" customWidth="1"/>
    <col min="8" max="8" width="7.7109375" bestFit="1" customWidth="1"/>
    <col min="9" max="9" width="8.42578125" style="104" customWidth="1"/>
    <col min="10" max="10" width="13.28515625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950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1009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2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25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 t="shared" si="1"/>
        <v>0</v>
      </c>
    </row>
    <row r="9" spans="1:17" x14ac:dyDescent="0.25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 t="shared" si="1"/>
        <v>8</v>
      </c>
    </row>
    <row r="10" spans="1:17" x14ac:dyDescent="0.25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 t="shared" si="1"/>
        <v>0</v>
      </c>
    </row>
    <row r="11" spans="1:17" x14ac:dyDescent="0.25">
      <c r="A11" s="42">
        <v>5</v>
      </c>
      <c r="B11" s="36" t="s">
        <v>508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 t="shared" si="0"/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 t="shared" si="1"/>
        <v>0</v>
      </c>
    </row>
    <row r="12" spans="1:17" x14ac:dyDescent="0.25">
      <c r="A12" s="42">
        <v>6</v>
      </c>
      <c r="B12" s="36" t="s">
        <v>601</v>
      </c>
      <c r="C12" s="42" t="s">
        <v>18</v>
      </c>
      <c r="D12" s="38">
        <v>46086</v>
      </c>
      <c r="E12" s="142">
        <v>200</v>
      </c>
      <c r="F12" s="42">
        <v>1</v>
      </c>
      <c r="G12" s="142">
        <v>200</v>
      </c>
      <c r="H12" s="142">
        <v>4</v>
      </c>
      <c r="I12" s="340">
        <v>204</v>
      </c>
      <c r="J12" s="137">
        <v>200</v>
      </c>
      <c r="K12" s="137">
        <v>4</v>
      </c>
      <c r="L12" s="137">
        <v>204</v>
      </c>
      <c r="N12" s="85">
        <f>SUMIFS(PAGOS!$E$3:$E$1048576,PAGOS!$A$3:$A$1048576,"&lt;&gt;INGRESO*",PAGOS!$A$3:$A$1048576,"&lt;&gt;EGRESO*",PAGOS!$D$3:$D$1048576,+MID('10'!B12,6,3)*1)</f>
        <v>0</v>
      </c>
      <c r="O12" s="85">
        <f t="shared" si="0"/>
        <v>200</v>
      </c>
      <c r="P12" s="85">
        <f>SUMIFS(PAGOS!$H$3:$H$1048576,PAGOS!$A$3:$A$1048576,"&lt;&gt;INGRESO*",PAGOS!$A$3:$A$1048576,"&lt;&gt;EGRESO*",PAGOS!$D$3:$D$1048576,+MID('10'!B12,6,3)*1)</f>
        <v>0</v>
      </c>
      <c r="Q12" s="85">
        <f t="shared" si="1"/>
        <v>4</v>
      </c>
    </row>
    <row r="14" spans="1:17" x14ac:dyDescent="0.25">
      <c r="I14"/>
    </row>
    <row r="15" spans="1:17" x14ac:dyDescent="0.25">
      <c r="I15"/>
    </row>
    <row r="16" spans="1:17" x14ac:dyDescent="0.25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4" width="10.5703125" bestFit="1" customWidth="1"/>
    <col min="5" max="5" width="10.5703125" customWidth="1"/>
    <col min="6" max="6" width="9.28515625" bestFit="1" customWidth="1"/>
    <col min="7" max="7" width="9.28515625" style="134" bestFit="1" customWidth="1"/>
    <col min="8" max="8" width="7.7109375" style="134" bestFit="1" customWidth="1"/>
    <col min="9" max="9" width="9.85546875" style="135" customWidth="1"/>
    <col min="10" max="10" width="13.5703125" style="134" bestFit="1" customWidth="1"/>
    <col min="11" max="12" width="11.7109375" style="134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25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25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25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25">
      <c r="A11" s="42">
        <v>5</v>
      </c>
      <c r="B11" s="36" t="s">
        <v>525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25">
      <c r="I14" s="134"/>
    </row>
    <row r="15" spans="1:17" x14ac:dyDescent="0.25">
      <c r="I15" s="134"/>
    </row>
    <row r="16" spans="1:17" x14ac:dyDescent="0.25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.85546875" customWidth="1"/>
    <col min="2" max="2" width="12" style="10" bestFit="1" customWidth="1"/>
    <col min="3" max="3" width="18.28515625" customWidth="1"/>
    <col min="4" max="4" width="10.5703125" bestFit="1" customWidth="1"/>
    <col min="5" max="5" width="11.28515625" style="134" customWidth="1"/>
    <col min="6" max="6" width="9.28515625" bestFit="1" customWidth="1"/>
    <col min="7" max="7" width="11.85546875" style="134" bestFit="1" customWidth="1"/>
    <col min="8" max="8" width="7.7109375" style="134" bestFit="1" customWidth="1"/>
    <col min="9" max="9" width="8.42578125" style="135" bestFit="1" customWidth="1"/>
    <col min="10" max="10" width="13.5703125" style="134" bestFit="1" customWidth="1"/>
    <col min="11" max="12" width="11.7109375" style="134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5468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4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25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25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25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25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25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25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25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74">
        <v>155</v>
      </c>
      <c r="J14" s="11">
        <v>1500</v>
      </c>
      <c r="K14" s="11">
        <v>360</v>
      </c>
      <c r="L14" s="11">
        <v>1860</v>
      </c>
      <c r="N14" s="85">
        <f>SUMIFS(PAGOS!$E$3:$E$1048576,PAGOS!$A$3:$A$1048576,"&lt;&gt;INGRESO*",PAGOS!$A$3:$A$1048576,"&lt;&gt;EGRESO*",PAGOS!$D$3:$D$1048576,+MID('12'!B14,6,3)*1)</f>
        <v>0</v>
      </c>
      <c r="O14" s="85">
        <f t="shared" ref="O14" si="4">E14-N14</f>
        <v>1500</v>
      </c>
      <c r="P14" s="85">
        <f>SUMIFS(PAGOS!$H$3:$H$1048576,PAGOS!$A$3:$A$1048576,"&lt;&gt;INGRESO*",PAGOS!$A$3:$A$1048576,"&lt;&gt;EGRESO*",PAGOS!$D$3:$D$1048576,+MID('12'!B14,6,3)*1)</f>
        <v>0</v>
      </c>
      <c r="Q14" s="85">
        <f t="shared" ref="Q14" si="5">K14-P14</f>
        <v>360</v>
      </c>
    </row>
    <row r="15" spans="1:17" x14ac:dyDescent="0.25">
      <c r="I15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8" width="11.7109375" bestFit="1" customWidth="1"/>
    <col min="9" max="9" width="9.28515625" style="104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25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25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25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25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25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25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25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25">
      <c r="A15" s="42">
        <v>9</v>
      </c>
      <c r="B15" s="36" t="s">
        <v>542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25">
      <c r="I16"/>
    </row>
    <row r="18" spans="9:9" x14ac:dyDescent="0.25">
      <c r="I18"/>
    </row>
    <row r="19" spans="9:9" x14ac:dyDescent="0.25">
      <c r="I19"/>
    </row>
    <row r="20" spans="9:9" x14ac:dyDescent="0.25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22.5703125" customWidth="1"/>
    <col min="4" max="4" width="11.140625" bestFit="1" customWidth="1"/>
    <col min="5" max="5" width="11.28515625" style="134" customWidth="1"/>
    <col min="6" max="6" width="9.28515625" bestFit="1" customWidth="1"/>
    <col min="7" max="7" width="12" style="134" bestFit="1" customWidth="1"/>
    <col min="8" max="8" width="7.85546875" style="134" bestFit="1" customWidth="1"/>
    <col min="9" max="9" width="8.7109375" style="135" customWidth="1"/>
    <col min="10" max="10" width="13.7109375" style="134" bestFit="1" customWidth="1"/>
    <col min="11" max="12" width="11.140625" style="134" bestFit="1" customWidth="1"/>
    <col min="14" max="16" width="11.140625" bestFit="1" customWidth="1"/>
    <col min="17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25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25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25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25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25">
      <c r="I15" s="134"/>
    </row>
    <row r="16" spans="1:17" x14ac:dyDescent="0.25">
      <c r="E16"/>
      <c r="I16"/>
    </row>
    <row r="17" spans="5:9" x14ac:dyDescent="0.25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34.28515625" bestFit="1" customWidth="1"/>
    <col min="4" max="4" width="10.5703125" bestFit="1" customWidth="1"/>
    <col min="5" max="5" width="10.5703125" style="134" customWidth="1"/>
    <col min="6" max="6" width="9.28515625" bestFit="1" customWidth="1"/>
    <col min="7" max="7" width="9.28515625" style="134" bestFit="1" customWidth="1"/>
    <col min="8" max="8" width="7.7109375" style="134" bestFit="1" customWidth="1"/>
    <col min="9" max="9" width="8.28515625" style="135" bestFit="1" customWidth="1"/>
    <col min="10" max="10" width="9.85546875" style="134" bestFit="1" customWidth="1"/>
    <col min="11" max="12" width="11.7109375" style="134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3840</v>
      </c>
      <c r="H3" s="107" t="s">
        <v>176</v>
      </c>
      <c r="I3" s="125">
        <f>SUM($P$7:$P$1048576)</f>
        <v>231.8</v>
      </c>
      <c r="J3" s="107" t="s">
        <v>177</v>
      </c>
      <c r="K3" s="126">
        <f>G3+I3</f>
        <v>4071.8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26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25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25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25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25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25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25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25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25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25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25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25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25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25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200</v>
      </c>
      <c r="O20" s="85">
        <f t="shared" ref="O20" si="8">E20-N20</f>
        <v>0</v>
      </c>
      <c r="P20" s="85">
        <f>SUMIFS(PAGOS!$H$3:$H$1048576,PAGOS!$A$3:$A$1048576,"&lt;&gt;INGRESO*",PAGOS!$A$3:$A$1048576,"&lt;&gt;EGRESO*",PAGOS!$D$3:$D$1048576,+MID('16'!B20,6,3)*1)</f>
        <v>16</v>
      </c>
      <c r="Q20" s="85">
        <f t="shared" ref="Q20" si="9">K20-P20</f>
        <v>0</v>
      </c>
    </row>
    <row r="21" spans="1:17" x14ac:dyDescent="0.25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200</v>
      </c>
      <c r="O21" s="85">
        <f t="shared" ref="O21" si="10">E21-N21</f>
        <v>100</v>
      </c>
      <c r="P21" s="85">
        <f>SUMIFS(PAGOS!$H$3:$H$1048576,PAGOS!$A$3:$A$1048576,"&lt;&gt;INGRESO*",PAGOS!$A$3:$A$1048576,"&lt;&gt;EGRESO*",PAGOS!$D$3:$D$1048576,+MID('16'!B21,6,3)*1)</f>
        <v>12</v>
      </c>
      <c r="Q21" s="85">
        <f t="shared" ref="Q21" si="11">K21-P21</f>
        <v>6</v>
      </c>
    </row>
    <row r="22" spans="1:17" x14ac:dyDescent="0.25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25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74">
        <v>102</v>
      </c>
      <c r="J23" s="11">
        <v>100</v>
      </c>
      <c r="K23" s="11">
        <v>2</v>
      </c>
      <c r="L23" s="11">
        <v>102</v>
      </c>
      <c r="N23" s="85">
        <f>SUMIFS(PAGOS!$E$3:$E$1048576,PAGOS!$A$3:$A$1048576,"&lt;&gt;INGRESO*",PAGOS!$A$3:$A$1048576,"&lt;&gt;EGRESO*",PAGOS!$D$3:$D$1048576,+MID('16'!B23,6,3)*1)</f>
        <v>100</v>
      </c>
      <c r="O23" s="85">
        <f t="shared" ref="O23:O24" si="14">E23-N23</f>
        <v>0</v>
      </c>
      <c r="P23" s="85">
        <f>SUMIFS(PAGOS!$H$3:$H$1048576,PAGOS!$A$3:$A$1048576,"&lt;&gt;INGRESO*",PAGOS!$A$3:$A$1048576,"&lt;&gt;EGRESO*",PAGOS!$D$3:$D$1048576,+MID('16'!B23,6,3)*1)</f>
        <v>2</v>
      </c>
      <c r="Q23" s="85">
        <f t="shared" ref="Q23:Q24" si="15">K23-P23</f>
        <v>0</v>
      </c>
    </row>
    <row r="24" spans="1:17" x14ac:dyDescent="0.25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74">
        <v>104</v>
      </c>
      <c r="J24" s="11">
        <v>200</v>
      </c>
      <c r="K24" s="11">
        <v>8</v>
      </c>
      <c r="L24" s="11">
        <v>208</v>
      </c>
      <c r="N24" s="85">
        <f>SUMIFS(PAGOS!$E$3:$E$1048576,PAGOS!$A$3:$A$1048576,"&lt;&gt;INGRESO*",PAGOS!$A$3:$A$1048576,"&lt;&gt;EGRESO*",PAGOS!$D$3:$D$1048576,+MID('16'!B24,6,3)*1)</f>
        <v>0</v>
      </c>
      <c r="O24" s="85">
        <f t="shared" si="14"/>
        <v>200</v>
      </c>
      <c r="P24" s="85">
        <f>SUMIFS(PAGOS!$H$3:$H$1048576,PAGOS!$A$3:$A$1048576,"&lt;&gt;INGRESO*",PAGOS!$A$3:$A$1048576,"&lt;&gt;EGRESO*",PAGOS!$D$3:$D$1048576,+MID('16'!B24,6,3)*1)</f>
        <v>0</v>
      </c>
      <c r="Q24" s="85">
        <f t="shared" si="15"/>
        <v>8</v>
      </c>
    </row>
    <row r="25" spans="1:17" x14ac:dyDescent="0.25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74">
        <v>53</v>
      </c>
      <c r="J25" s="11">
        <v>150</v>
      </c>
      <c r="K25" s="11">
        <v>9</v>
      </c>
      <c r="L25" s="11">
        <v>159</v>
      </c>
      <c r="N25" s="85">
        <f>SUMIFS(PAGOS!$E$3:$E$1048576,PAGOS!$A$3:$A$1048576,"&lt;&gt;INGRESO*",PAGOS!$A$3:$A$1048576,"&lt;&gt;EGRESO*",PAGOS!$D$3:$D$1048576,+MID('16'!B25,6,3)*1)</f>
        <v>50</v>
      </c>
      <c r="O25" s="85">
        <f t="shared" ref="O25" si="16">E25-N25</f>
        <v>100</v>
      </c>
      <c r="P25" s="85">
        <f>SUMIFS(PAGOS!$H$3:$H$1048576,PAGOS!$A$3:$A$1048576,"&lt;&gt;INGRESO*",PAGOS!$A$3:$A$1048576,"&lt;&gt;EGRESO*",PAGOS!$D$3:$D$1048576,+MID('16'!B25,6,3)*1)</f>
        <v>3</v>
      </c>
      <c r="Q25" s="85">
        <f t="shared" ref="Q25" si="17">K25-P25</f>
        <v>6</v>
      </c>
    </row>
    <row r="26" spans="1:17" x14ac:dyDescent="0.25">
      <c r="A26">
        <v>20</v>
      </c>
      <c r="B26" s="10" t="s">
        <v>602</v>
      </c>
      <c r="C26" t="s">
        <v>515</v>
      </c>
      <c r="D26" s="24">
        <v>46091</v>
      </c>
      <c r="E26" s="134">
        <v>400</v>
      </c>
      <c r="F26">
        <v>2</v>
      </c>
      <c r="G26" s="134">
        <v>200</v>
      </c>
      <c r="H26" s="134">
        <v>8</v>
      </c>
      <c r="I26" s="135">
        <v>208</v>
      </c>
      <c r="J26" s="134">
        <v>400</v>
      </c>
      <c r="K26" s="134">
        <v>16</v>
      </c>
      <c r="L26" s="134">
        <v>416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4" width="11.140625" bestFit="1" customWidth="1"/>
    <col min="5" max="5" width="11.28515625" style="134" customWidth="1"/>
    <col min="6" max="6" width="9.28515625" bestFit="1" customWidth="1"/>
    <col min="7" max="7" width="10.140625" style="134" bestFit="1" customWidth="1"/>
    <col min="8" max="8" width="7.85546875" style="134" bestFit="1" customWidth="1"/>
    <col min="9" max="9" width="8.28515625" style="135" customWidth="1"/>
    <col min="10" max="10" width="13.7109375" style="134" bestFit="1" customWidth="1"/>
    <col min="11" max="12" width="11.140625" style="134" bestFit="1" customWidth="1"/>
    <col min="14" max="17" width="11.14062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25">
      <c r="D3" s="107" t="s">
        <v>174</v>
      </c>
      <c r="E3" s="127"/>
      <c r="F3" s="107" t="s">
        <v>175</v>
      </c>
      <c r="G3" s="125">
        <f>SUM(E7:E1048576)</f>
        <v>4180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4597.6000000000004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3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25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25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25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25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25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74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25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74">
        <v>72</v>
      </c>
      <c r="J13" s="11">
        <v>600</v>
      </c>
      <c r="K13" s="11">
        <v>120</v>
      </c>
      <c r="L13" s="11">
        <v>720</v>
      </c>
      <c r="N13" s="85">
        <f>SUMIFS(PAGOS!$E$3:$E$1048576,PAGOS!$A$3:$A$1048576,"&lt;&gt;INGRESO*",PAGOS!$A$3:$A$1048576,"&lt;&gt;EGRESO*",PAGOS!$D$3:$D$1048576,+MID('06'!B13,6,3)*1)</f>
        <v>0</v>
      </c>
      <c r="O13" s="85">
        <f t="shared" ref="O13" si="2">E13-N13</f>
        <v>600</v>
      </c>
      <c r="P13" s="85">
        <f>SUMIFS(PAGOS!$H$3:$H$1048576,PAGOS!$A$3:$A$1048576,"&lt;&gt;INGRESO*",PAGOS!$A$3:$A$1048576,"&lt;&gt;EGRESO*",PAGOS!$D$3:$D$1048576,+MID('06'!B13,6,3)*1)</f>
        <v>0</v>
      </c>
      <c r="Q13" s="85">
        <f t="shared" ref="Q13" si="3">K13-P13</f>
        <v>120</v>
      </c>
    </row>
    <row r="15" spans="1:17" x14ac:dyDescent="0.25">
      <c r="I15" s="134"/>
    </row>
    <row r="16" spans="1:17" x14ac:dyDescent="0.25">
      <c r="I16" s="134"/>
    </row>
    <row r="26" spans="9:9" x14ac:dyDescent="0.25">
      <c r="I26" s="134"/>
    </row>
    <row r="27" spans="9:9" x14ac:dyDescent="0.25">
      <c r="I27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B41D8EFD-3A32-4151-9111-9D1B3D59D808}">
  <ds:schemaRefs/>
</ds:datastoreItem>
</file>

<file path=customXml/itemProps2.xml><?xml version="1.0" encoding="utf-8"?>
<ds:datastoreItem xmlns:ds="http://schemas.openxmlformats.org/officeDocument/2006/customXml" ds:itemID="{1EC8139C-0445-42B8-83DE-6C9E5DF257A4}">
  <ds:schemaRefs/>
</ds:datastoreItem>
</file>

<file path=customXml/itemProps3.xml><?xml version="1.0" encoding="utf-8"?>
<ds:datastoreItem xmlns:ds="http://schemas.openxmlformats.org/officeDocument/2006/customXml" ds:itemID="{A28830D5-EA88-4415-8641-5FA92227B1CF}">
  <ds:schemaRefs/>
</ds:datastoreItem>
</file>

<file path=customXml/itemProps4.xml><?xml version="1.0" encoding="utf-8"?>
<ds:datastoreItem xmlns:ds="http://schemas.openxmlformats.org/officeDocument/2006/customXml" ds:itemID="{0AF9AE0E-3BD4-4E99-AEF5-94B0341FFF37}">
  <ds:schemaRefs/>
</ds:datastoreItem>
</file>

<file path=customXml/itemProps5.xml><?xml version="1.0" encoding="utf-8"?>
<ds:datastoreItem xmlns:ds="http://schemas.openxmlformats.org/officeDocument/2006/customXml" ds:itemID="{F4B64C65-FDE9-48C7-BFC1-1F5E0CA796BC}">
  <ds:schemaRefs/>
</ds:datastoreItem>
</file>

<file path=customXml/itemProps6.xml><?xml version="1.0" encoding="utf-8"?>
<ds:datastoreItem xmlns:ds="http://schemas.openxmlformats.org/officeDocument/2006/customXml" ds:itemID="{12E6C9B4-C406-4DBA-BDA9-CB28F7BA0F27}">
  <ds:schemaRefs/>
</ds:datastoreItem>
</file>

<file path=customXml/itemProps7.xml><?xml version="1.0" encoding="utf-8"?>
<ds:datastoreItem xmlns:ds="http://schemas.openxmlformats.org/officeDocument/2006/customXml" ds:itemID="{2F104506-0E2E-4D3E-B344-CE10980C0B1D}">
  <ds:schemaRefs/>
</ds:datastoreItem>
</file>

<file path=customXml/itemProps8.xml><?xml version="1.0" encoding="utf-8"?>
<ds:datastoreItem xmlns:ds="http://schemas.openxmlformats.org/officeDocument/2006/customXml" ds:itemID="{970D74BA-31C1-4589-8419-C43A52CE3BC7}">
  <ds:schemaRefs/>
</ds:datastoreItem>
</file>

<file path=customXml/itemProps9.xml><?xml version="1.0" encoding="utf-8"?>
<ds:datastoreItem xmlns:ds="http://schemas.openxmlformats.org/officeDocument/2006/customXml" ds:itemID="{4794A331-D7C0-48C9-A64A-2F708E40918C}">
  <ds:schemaRefs/>
</ds:datastoreItem>
</file>

<file path=customXml/itemProps10.xml><?xml version="1.0" encoding="utf-8"?>
<ds:datastoreItem xmlns:ds="http://schemas.openxmlformats.org/officeDocument/2006/customXml" ds:itemID="{54414082-E515-4251-B822-C9A98D18339A}">
  <ds:schemaRefs/>
</ds:datastoreItem>
</file>

<file path=customXml/itemProps11.xml><?xml version="1.0" encoding="utf-8"?>
<ds:datastoreItem xmlns:ds="http://schemas.openxmlformats.org/officeDocument/2006/customXml" ds:itemID="{56977713-5519-4DDE-A98E-ED694EEEE002}">
  <ds:schemaRefs/>
</ds:datastoreItem>
</file>

<file path=customXml/itemProps12.xml><?xml version="1.0" encoding="utf-8"?>
<ds:datastoreItem xmlns:ds="http://schemas.openxmlformats.org/officeDocument/2006/customXml" ds:itemID="{97E1DBCD-AC0D-458A-8D28-BA2F02059B64}">
  <ds:schemaRefs/>
</ds:datastoreItem>
</file>

<file path=customXml/itemProps13.xml><?xml version="1.0" encoding="utf-8"?>
<ds:datastoreItem xmlns:ds="http://schemas.openxmlformats.org/officeDocument/2006/customXml" ds:itemID="{340873D7-D046-4561-83BB-0AF814B7A895}">
  <ds:schemaRefs/>
</ds:datastoreItem>
</file>

<file path=customXml/itemProps14.xml><?xml version="1.0" encoding="utf-8"?>
<ds:datastoreItem xmlns:ds="http://schemas.openxmlformats.org/officeDocument/2006/customXml" ds:itemID="{6FACA953-6097-4604-A6ED-E95603AC46F9}">
  <ds:schemaRefs/>
</ds:datastoreItem>
</file>

<file path=customXml/itemProps15.xml><?xml version="1.0" encoding="utf-8"?>
<ds:datastoreItem xmlns:ds="http://schemas.openxmlformats.org/officeDocument/2006/customXml" ds:itemID="{EAAAD0B9-D380-40DE-B138-5E3E3F103374}">
  <ds:schemaRefs/>
</ds:datastoreItem>
</file>

<file path=customXml/itemProps16.xml><?xml version="1.0" encoding="utf-8"?>
<ds:datastoreItem xmlns:ds="http://schemas.openxmlformats.org/officeDocument/2006/customXml" ds:itemID="{CCC2BFEA-1C63-45CB-998F-867C60539D8E}">
  <ds:schemaRefs/>
</ds:datastoreItem>
</file>

<file path=customXml/itemProps17.xml><?xml version="1.0" encoding="utf-8"?>
<ds:datastoreItem xmlns:ds="http://schemas.openxmlformats.org/officeDocument/2006/customXml" ds:itemID="{955A7C4F-825D-4FE6-9AD2-D409438C3D5D}">
  <ds:schemaRefs/>
</ds:datastoreItem>
</file>

<file path=customXml/itemProps18.xml><?xml version="1.0" encoding="utf-8"?>
<ds:datastoreItem xmlns:ds="http://schemas.openxmlformats.org/officeDocument/2006/customXml" ds:itemID="{534F9A1D-BFE5-494F-A922-7C62EFB068ED}">
  <ds:schemaRefs/>
</ds:datastoreItem>
</file>

<file path=customXml/itemProps19.xml><?xml version="1.0" encoding="utf-8"?>
<ds:datastoreItem xmlns:ds="http://schemas.openxmlformats.org/officeDocument/2006/customXml" ds:itemID="{24EFC8E0-F5AA-4930-AD6C-411769E6EED5}">
  <ds:schemaRefs/>
</ds:datastoreItem>
</file>

<file path=customXml/itemProps20.xml><?xml version="1.0" encoding="utf-8"?>
<ds:datastoreItem xmlns:ds="http://schemas.openxmlformats.org/officeDocument/2006/customXml" ds:itemID="{EA8ECFC1-1041-46A5-AC72-47EFFDA40917}">
  <ds:schemaRefs/>
</ds:datastoreItem>
</file>

<file path=customXml/itemProps21.xml><?xml version="1.0" encoding="utf-8"?>
<ds:datastoreItem xmlns:ds="http://schemas.openxmlformats.org/officeDocument/2006/customXml" ds:itemID="{A9F909EB-F002-45AB-894E-17267888885D}">
  <ds:schemaRefs/>
</ds:datastoreItem>
</file>

<file path=customXml/itemProps22.xml><?xml version="1.0" encoding="utf-8"?>
<ds:datastoreItem xmlns:ds="http://schemas.openxmlformats.org/officeDocument/2006/customXml" ds:itemID="{504DB1F8-1600-4022-BDB4-8099180D3EF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facturacion</cp:lastModifiedBy>
  <cp:lastPrinted>2026-03-10T12:13:10Z</cp:lastPrinted>
  <dcterms:created xsi:type="dcterms:W3CDTF">2023-09-09T22:17:43Z</dcterms:created>
  <dcterms:modified xsi:type="dcterms:W3CDTF">2026-03-12T12:26:06Z</dcterms:modified>
</cp:coreProperties>
</file>