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LBJ\Desktop\parallel programing\hw5\"/>
    </mc:Choice>
  </mc:AlternateContent>
  <bookViews>
    <workbookView xWindow="0" yWindow="0" windowWidth="24525" windowHeight="12285"/>
  </bookViews>
  <sheets>
    <sheet name="para_hw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7" i="3"/>
  <c r="F6" i="3"/>
  <c r="F5" i="3"/>
  <c r="F3" i="3"/>
  <c r="H7" i="3"/>
  <c r="H6" i="3"/>
  <c r="H5" i="3"/>
  <c r="H4" i="3"/>
  <c r="C6" i="3"/>
  <c r="D7" i="3"/>
  <c r="C7" i="3"/>
  <c r="D3" i="3"/>
  <c r="B3" i="3"/>
  <c r="C5" i="3"/>
  <c r="C4" i="3"/>
  <c r="D5" i="3"/>
  <c r="D4" i="3"/>
  <c r="B4" i="3"/>
  <c r="B5" i="3"/>
  <c r="D6" i="3"/>
  <c r="B6" i="3"/>
  <c r="B7" i="3"/>
  <c r="E7" i="3"/>
  <c r="B40" i="3" l="1"/>
  <c r="F40" i="3" s="1"/>
  <c r="F37" i="3"/>
  <c r="I40" i="3"/>
  <c r="H40" i="3"/>
  <c r="I39" i="3"/>
  <c r="H39" i="3"/>
  <c r="F39" i="3"/>
  <c r="I38" i="3"/>
  <c r="H38" i="3"/>
  <c r="F38" i="3"/>
  <c r="I37" i="3"/>
  <c r="H37" i="3"/>
  <c r="F36" i="3"/>
  <c r="G38" i="3" l="1"/>
  <c r="G37" i="3"/>
  <c r="G40" i="3"/>
  <c r="G39" i="3"/>
</calcChain>
</file>

<file path=xl/sharedStrings.xml><?xml version="1.0" encoding="utf-8"?>
<sst xmlns="http://schemas.openxmlformats.org/spreadsheetml/2006/main" count="32" uniqueCount="23">
  <si>
    <t>total time</t>
    <phoneticPr fontId="3" type="noConversion"/>
  </si>
  <si>
    <t>Single Node</t>
    <phoneticPr fontId="3" type="noConversion"/>
  </si>
  <si>
    <t>Guided</t>
    <phoneticPr fontId="3" type="noConversion"/>
  </si>
  <si>
    <t>Dynamic</t>
    <phoneticPr fontId="3" type="noConversion"/>
  </si>
  <si>
    <t>Static</t>
    <phoneticPr fontId="3" type="noConversion"/>
  </si>
  <si>
    <t>Memory Copy</t>
    <phoneticPr fontId="3" type="noConversion"/>
  </si>
  <si>
    <t>test case</t>
    <phoneticPr fontId="3" type="noConversion"/>
  </si>
  <si>
    <t>p11k1</t>
    <phoneticPr fontId="3" type="noConversion"/>
  </si>
  <si>
    <t>p13k1</t>
    <phoneticPr fontId="3" type="noConversion"/>
  </si>
  <si>
    <t>p15k1</t>
    <phoneticPr fontId="3" type="noConversion"/>
  </si>
  <si>
    <t>p17k1</t>
    <phoneticPr fontId="3" type="noConversion"/>
  </si>
  <si>
    <t>p20k1</t>
    <phoneticPr fontId="3" type="noConversion"/>
  </si>
  <si>
    <t>GPU Baseline</t>
    <phoneticPr fontId="3" type="noConversion"/>
  </si>
  <si>
    <t>Bank Conflict</t>
    <phoneticPr fontId="3" type="noConversion"/>
  </si>
  <si>
    <t>Shared Memory</t>
    <phoneticPr fontId="3" type="noConversion"/>
  </si>
  <si>
    <t>CPU</t>
    <phoneticPr fontId="3" type="noConversion"/>
  </si>
  <si>
    <t>Coalesced memory access</t>
  </si>
  <si>
    <t>I/O</t>
    <phoneticPr fontId="3" type="noConversion"/>
  </si>
  <si>
    <t>Communication</t>
    <phoneticPr fontId="3" type="noConversion"/>
  </si>
  <si>
    <t>Computing</t>
    <phoneticPr fontId="3" type="noConversion"/>
  </si>
  <si>
    <t>Multi GPUs</t>
    <phoneticPr fontId="3" type="noConversion"/>
  </si>
  <si>
    <t>Ideal</t>
    <phoneticPr fontId="3" type="noConversion"/>
  </si>
  <si>
    <t>Practical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</si>
</sst>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1" fillId="0" borderId="0" xfId="1" applyFill="1" applyBorder="1" applyAlignment="1">
      <alignment horizontal="center" vertical="center"/>
    </xf>
  </cellXfs>
  <cellStyles count="2">
    <cellStyle name="一般" xfId="0" builtinId="0"/>
    <cellStyle name="標題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 b="1"/>
              <a:t>Time</a:t>
            </a:r>
            <a:r>
              <a:rPr lang="en-US" altLang="zh-TW" sz="2000" b="1" baseline="0"/>
              <a:t> Profile</a:t>
            </a:r>
            <a:endParaRPr lang="zh-TW" alt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para_hw1!$B$2</c:f>
              <c:strCache>
                <c:ptCount val="1"/>
                <c:pt idx="0">
                  <c:v>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p11k1</c:v>
              </c:pt>
              <c:pt idx="1">
                <c:v>p13k1</c:v>
              </c:pt>
              <c:pt idx="2">
                <c:v>p15k1</c:v>
              </c:pt>
              <c:pt idx="3">
                <c:v>p17k1</c:v>
              </c:pt>
              <c:pt idx="4">
                <c:v>p20k1</c:v>
              </c:pt>
            </c:strLit>
          </c:cat>
          <c:val>
            <c:numRef>
              <c:f>para_hw1!$B$3:$B$7</c:f>
              <c:numCache>
                <c:formatCode>General</c:formatCode>
                <c:ptCount val="5"/>
                <c:pt idx="0">
                  <c:v>2.0810007999999995</c:v>
                </c:pt>
                <c:pt idx="1">
                  <c:v>3.5522459999999998</c:v>
                </c:pt>
                <c:pt idx="2">
                  <c:v>5.6524995499999999</c:v>
                </c:pt>
                <c:pt idx="3">
                  <c:v>8.1967184499999988</c:v>
                </c:pt>
                <c:pt idx="4">
                  <c:v>11.344117349999999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A-417D-90E0-DBB98C6179D3}"/>
            </c:ext>
          </c:extLst>
        </c:ser>
        <c:ser>
          <c:idx val="1"/>
          <c:order val="1"/>
          <c:tx>
            <c:strRef>
              <c:f>para_hw1!$C$2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p11k1</c:v>
              </c:pt>
              <c:pt idx="1">
                <c:v>p13k1</c:v>
              </c:pt>
              <c:pt idx="2">
                <c:v>p15k1</c:v>
              </c:pt>
              <c:pt idx="3">
                <c:v>p17k1</c:v>
              </c:pt>
              <c:pt idx="4">
                <c:v>p20k1</c:v>
              </c:pt>
            </c:strLit>
          </c:cat>
          <c:val>
            <c:numRef>
              <c:f>para_hw1!$C$3:$C$7</c:f>
              <c:numCache>
                <c:formatCode>General</c:formatCode>
                <c:ptCount val="5"/>
                <c:pt idx="0">
                  <c:v>5.9521999999999999E-2</c:v>
                </c:pt>
                <c:pt idx="1">
                  <c:v>0.18143000000000001</c:v>
                </c:pt>
                <c:pt idx="2">
                  <c:v>1.9001399999999999</c:v>
                </c:pt>
                <c:pt idx="3">
                  <c:v>6.3001100000000001</c:v>
                </c:pt>
                <c:pt idx="4">
                  <c:v>9.5263299999999997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19A-417D-90E0-DBB98C6179D3}"/>
            </c:ext>
          </c:extLst>
        </c:ser>
        <c:ser>
          <c:idx val="2"/>
          <c:order val="2"/>
          <c:tx>
            <c:strRef>
              <c:f>para_hw1!$D$2</c:f>
              <c:strCache>
                <c:ptCount val="1"/>
                <c:pt idx="0">
                  <c:v>Memory Copy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p11k1</c:v>
              </c:pt>
              <c:pt idx="1">
                <c:v>p13k1</c:v>
              </c:pt>
              <c:pt idx="2">
                <c:v>p15k1</c:v>
              </c:pt>
              <c:pt idx="3">
                <c:v>p17k1</c:v>
              </c:pt>
              <c:pt idx="4">
                <c:v>p20k1</c:v>
              </c:pt>
            </c:strLit>
          </c:cat>
          <c:val>
            <c:numRef>
              <c:f>para_hw1!$D$3:$D$7</c:f>
              <c:numCache>
                <c:formatCode>General</c:formatCode>
                <c:ptCount val="5"/>
                <c:pt idx="0">
                  <c:v>2.1056949999999999</c:v>
                </c:pt>
                <c:pt idx="1">
                  <c:v>2.6819950000000001</c:v>
                </c:pt>
                <c:pt idx="2">
                  <c:v>2.9573499999999999</c:v>
                </c:pt>
                <c:pt idx="3">
                  <c:v>3.13489</c:v>
                </c:pt>
                <c:pt idx="4">
                  <c:v>3.3627549999999999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19A-417D-90E0-DBB98C6179D3}"/>
            </c:ext>
          </c:extLst>
        </c:ser>
        <c:ser>
          <c:idx val="3"/>
          <c:order val="3"/>
          <c:tx>
            <c:strRef>
              <c:f>para_hw1!$E$2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p11k1</c:v>
              </c:pt>
              <c:pt idx="1">
                <c:v>p13k1</c:v>
              </c:pt>
              <c:pt idx="2">
                <c:v>p15k1</c:v>
              </c:pt>
              <c:pt idx="3">
                <c:v>p17k1</c:v>
              </c:pt>
              <c:pt idx="4">
                <c:v>p20k1</c:v>
              </c:pt>
            </c:strLit>
          </c:cat>
          <c:val>
            <c:numRef>
              <c:f>para_hw1!$E$3:$E$7</c:f>
              <c:numCache>
                <c:formatCode>General</c:formatCode>
                <c:ptCount val="5"/>
                <c:pt idx="0">
                  <c:v>1.4375</c:v>
                </c:pt>
                <c:pt idx="1">
                  <c:v>1.421875</c:v>
                </c:pt>
                <c:pt idx="2">
                  <c:v>2.03125</c:v>
                </c:pt>
                <c:pt idx="3">
                  <c:v>2.625</c:v>
                </c:pt>
                <c:pt idx="4">
                  <c:v>3.703125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2-4363-9931-3B66D85C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90016"/>
        <c:axId val="1827492512"/>
        <c:extLst/>
      </c:barChart>
      <c:catAx>
        <c:axId val="18274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#</a:t>
                </a:r>
                <a:r>
                  <a:rPr lang="en-US" altLang="zh-TW" sz="1800" baseline="0"/>
                  <a:t> of vertices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492512"/>
        <c:crosses val="autoZero"/>
        <c:auto val="1"/>
        <c:lblAlgn val="ctr"/>
        <c:lblOffset val="100"/>
        <c:noMultiLvlLbl val="0"/>
      </c:catAx>
      <c:valAx>
        <c:axId val="18274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runtime(seconds)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4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8451443569552"/>
          <c:y val="3.0257956710738217E-2"/>
          <c:w val="0.1747501023098959"/>
          <c:h val="0.320405042891880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 b="1"/>
              <a:t>Weak Scalability</a:t>
            </a:r>
            <a:endParaRPr lang="zh-TW" altLang="en-US" sz="2000" b="1"/>
          </a:p>
        </c:rich>
      </c:tx>
      <c:layout>
        <c:manualLayout>
          <c:xMode val="edge"/>
          <c:yMode val="edge"/>
          <c:x val="0.3622523908490855"/>
          <c:y val="4.2969758108647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para_hw1!$G$2</c:f>
              <c:strCache>
                <c:ptCount val="1"/>
                <c:pt idx="0">
                  <c:v>Practical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11k</c:v>
              </c:pt>
              <c:pt idx="1">
                <c:v>13k</c:v>
              </c:pt>
              <c:pt idx="2">
                <c:v>15k</c:v>
              </c:pt>
              <c:pt idx="3">
                <c:v>17k</c:v>
              </c:pt>
              <c:pt idx="4">
                <c:v>20k</c:v>
              </c:pt>
            </c:strLit>
          </c:cat>
          <c:val>
            <c:numRef>
              <c:f>para_hw1!$G$3:$G$7</c:f>
              <c:numCache>
                <c:formatCode>General</c:formatCode>
                <c:ptCount val="5"/>
                <c:pt idx="0">
                  <c:v>5.6837178000000002</c:v>
                </c:pt>
                <c:pt idx="1">
                  <c:v>6.4156709999999997</c:v>
                </c:pt>
                <c:pt idx="2">
                  <c:v>10.50998955</c:v>
                </c:pt>
                <c:pt idx="3">
                  <c:v>17.631718450000001</c:v>
                </c:pt>
                <c:pt idx="4">
                  <c:v>24.233202349999999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8CB-B937-61DDF568D617}"/>
            </c:ext>
          </c:extLst>
        </c:ser>
        <c:ser>
          <c:idx val="1"/>
          <c:order val="1"/>
          <c:tx>
            <c:strRef>
              <c:f>para_hw1!$H$2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11k</c:v>
              </c:pt>
              <c:pt idx="1">
                <c:v>13k</c:v>
              </c:pt>
              <c:pt idx="2">
                <c:v>15k</c:v>
              </c:pt>
              <c:pt idx="3">
                <c:v>17k</c:v>
              </c:pt>
              <c:pt idx="4">
                <c:v>20k</c:v>
              </c:pt>
            </c:strLit>
          </c:cat>
          <c:val>
            <c:numRef>
              <c:f>para_hw1!$H$3:$H$7</c:f>
              <c:numCache>
                <c:formatCode>General</c:formatCode>
                <c:ptCount val="5"/>
                <c:pt idx="0">
                  <c:v>5.6837178000000002</c:v>
                </c:pt>
                <c:pt idx="1">
                  <c:v>6.7171210363636362</c:v>
                </c:pt>
                <c:pt idx="2">
                  <c:v>7.7505242727272723</c:v>
                </c:pt>
                <c:pt idx="3">
                  <c:v>8.7839275090909084</c:v>
                </c:pt>
                <c:pt idx="4">
                  <c:v>10.334032363636362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0-40FD-BB48-2E480699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32848"/>
        <c:axId val="1823645744"/>
      </c:lineChart>
      <c:catAx>
        <c:axId val="182363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# of vertices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645744"/>
        <c:crosses val="autoZero"/>
        <c:auto val="1"/>
        <c:lblAlgn val="ctr"/>
        <c:lblOffset val="100"/>
        <c:noMultiLvlLbl val="0"/>
      </c:catAx>
      <c:valAx>
        <c:axId val="18236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second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6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091050832999511"/>
          <c:y val="2.8880440096279849E-2"/>
          <c:w val="0.17411298626201474"/>
          <c:h val="0.235973984877027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 b="1"/>
              <a:t>Performance Optimization</a:t>
            </a:r>
            <a:endParaRPr lang="zh-TW" alt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para_hw1!$B$2</c:f>
              <c:strCache>
                <c:ptCount val="1"/>
                <c:pt idx="0">
                  <c:v>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para_hw1!$B$36:$B$40</c:f>
              <c:numCache>
                <c:formatCode>General</c:formatCode>
                <c:ptCount val="5"/>
                <c:pt idx="0">
                  <c:v>106.43948899999999</c:v>
                </c:pt>
                <c:pt idx="1">
                  <c:v>53.399152299999997</c:v>
                </c:pt>
                <c:pt idx="2">
                  <c:v>10.923595703</c:v>
                </c:pt>
                <c:pt idx="3">
                  <c:v>8.0535727539999993</c:v>
                </c:pt>
                <c:pt idx="4">
                  <c:v>2.742322266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E-405C-B5BF-E15DCE317137}"/>
            </c:ext>
          </c:extLst>
        </c:ser>
        <c:ser>
          <c:idx val="3"/>
          <c:order val="3"/>
          <c:tx>
            <c:strRef>
              <c:f>para_hw1!$E$2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para_hw1!$E$36:$E$40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74E-468F-A309-DCF16A49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90016"/>
        <c:axId val="1827492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para_hw1!$C$2</c15:sqref>
                        </c15:formulaRef>
                      </c:ext>
                    </c:extLst>
                    <c:strCache>
                      <c:ptCount val="1"/>
                      <c:pt idx="0">
                        <c:v>Communication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para_hw1!$C$36:$C$40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04E-405C-B5BF-E15DCE3171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para_hw1!$D$2</c15:sqref>
                        </c15:formulaRef>
                      </c:ext>
                    </c:extLst>
                    <c:strCache>
                      <c:ptCount val="1"/>
                      <c:pt idx="0">
                        <c:v>Memory Copy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para_hw1!$D$36:$D$40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4E-405C-B5BF-E15DCE317137}"/>
                  </c:ext>
                </c:extLst>
              </c15:ser>
            </c15:filteredBarSeries>
          </c:ext>
        </c:extLst>
      </c:barChart>
      <c:catAx>
        <c:axId val="18274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Optimization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492512"/>
        <c:crosses val="autoZero"/>
        <c:auto val="1"/>
        <c:lblAlgn val="ctr"/>
        <c:lblOffset val="100"/>
        <c:noMultiLvlLbl val="0"/>
      </c:catAx>
      <c:valAx>
        <c:axId val="18274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/>
                  <a:t>Elapsed</a:t>
                </a:r>
                <a:r>
                  <a:rPr lang="en-US" altLang="zh-TW" sz="1800" baseline="0"/>
                  <a:t>Time (sec)</a:t>
                </a:r>
                <a:endParaRPr lang="zh-TW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4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9</xdr:row>
      <xdr:rowOff>185737</xdr:rowOff>
    </xdr:from>
    <xdr:to>
      <xdr:col>7</xdr:col>
      <xdr:colOff>542924</xdr:colOff>
      <xdr:row>27</xdr:row>
      <xdr:rowOff>47625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176212</xdr:colOff>
      <xdr:row>8</xdr:row>
      <xdr:rowOff>147636</xdr:rowOff>
    </xdr:from>
    <xdr:to>
      <xdr:col>16</xdr:col>
      <xdr:colOff>209550</xdr:colOff>
      <xdr:row>26</xdr:row>
      <xdr:rowOff>76199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1028700</xdr:colOff>
      <xdr:row>42</xdr:row>
      <xdr:rowOff>0</xdr:rowOff>
    </xdr:from>
    <xdr:to>
      <xdr:col>8</xdr:col>
      <xdr:colOff>152400</xdr:colOff>
      <xdr:row>59</xdr:row>
      <xdr:rowOff>71438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C1" workbookViewId="0">
      <selection activeCell="F9" sqref="F9"/>
    </sheetView>
  </sheetViews>
  <sheetFormatPr defaultRowHeight="16.5" x14ac:dyDescent="0.25"/>
  <cols>
    <col min="1" max="1" width="21" customWidth="1"/>
    <col min="2" max="2" width="25.25" customWidth="1"/>
    <col min="3" max="3" width="19" customWidth="1"/>
    <col min="4" max="5" width="22.875" customWidth="1"/>
    <col min="6" max="6" width="24.625" customWidth="1"/>
    <col min="7" max="7" width="14.875" customWidth="1"/>
    <col min="8" max="8" width="10" customWidth="1"/>
    <col min="9" max="10" width="10.75" customWidth="1"/>
  </cols>
  <sheetData>
    <row r="1" spans="1:15" x14ac:dyDescent="0.25">
      <c r="A1" s="4" t="s">
        <v>1</v>
      </c>
    </row>
    <row r="2" spans="1:15" ht="21" thickBot="1" x14ac:dyDescent="0.3">
      <c r="A2" s="2" t="s">
        <v>6</v>
      </c>
      <c r="B2" s="3" t="s">
        <v>19</v>
      </c>
      <c r="C2" s="3" t="s">
        <v>18</v>
      </c>
      <c r="D2" s="3" t="s">
        <v>5</v>
      </c>
      <c r="E2" s="3" t="s">
        <v>17</v>
      </c>
      <c r="F2" s="3" t="s">
        <v>0</v>
      </c>
      <c r="G2" s="6" t="s">
        <v>22</v>
      </c>
      <c r="H2" s="6" t="s">
        <v>21</v>
      </c>
      <c r="I2" s="6"/>
      <c r="M2" s="6" t="s">
        <v>4</v>
      </c>
      <c r="N2" s="6" t="s">
        <v>3</v>
      </c>
      <c r="O2" t="s">
        <v>2</v>
      </c>
    </row>
    <row r="3" spans="1:15" ht="17.25" thickTop="1" x14ac:dyDescent="0.25">
      <c r="A3" s="2" t="s">
        <v>7</v>
      </c>
      <c r="B3" s="2">
        <f>(4.1498+0.0085256+0.003676)/2</f>
        <v>2.0810007999999995</v>
      </c>
      <c r="C3" s="2">
        <v>5.9521999999999999E-2</v>
      </c>
      <c r="D3" s="2">
        <f>4.21139/2</f>
        <v>2.1056949999999999</v>
      </c>
      <c r="E3" s="2">
        <v>1.4375</v>
      </c>
      <c r="F3" s="1">
        <f>SUM(B3:E3)</f>
        <v>5.6837177999999993</v>
      </c>
      <c r="G3" s="2">
        <v>5.6837178000000002</v>
      </c>
      <c r="H3" s="2">
        <v>5.6837178000000002</v>
      </c>
      <c r="I3" s="2"/>
      <c r="M3" s="2">
        <v>156.95513399999999</v>
      </c>
      <c r="N3" s="2">
        <v>158.16296600000001</v>
      </c>
      <c r="O3" s="2">
        <v>161.72972899999999</v>
      </c>
    </row>
    <row r="4" spans="1:15" x14ac:dyDescent="0.25">
      <c r="A4" s="2" t="s">
        <v>8</v>
      </c>
      <c r="B4" s="2">
        <f>(6.97967+0.12053+0.004292)/2</f>
        <v>3.5522459999999998</v>
      </c>
      <c r="C4" s="2">
        <f>0.18143</f>
        <v>0.18143000000000001</v>
      </c>
      <c r="D4" s="2">
        <f>5.36399/2</f>
        <v>2.6819950000000001</v>
      </c>
      <c r="E4" s="2">
        <v>1.421875</v>
      </c>
      <c r="F4" s="1">
        <f>SUM(B4:E4)</f>
        <v>7.8375459999999997</v>
      </c>
      <c r="G4" s="2">
        <v>6.4156709999999997</v>
      </c>
      <c r="H4">
        <f>H3/11*13</f>
        <v>6.7171210363636362</v>
      </c>
      <c r="M4" s="2">
        <v>80.525750000000002</v>
      </c>
      <c r="N4">
        <v>80.923950000000005</v>
      </c>
      <c r="O4" s="2">
        <v>80.389465000000001</v>
      </c>
    </row>
    <row r="5" spans="1:15" x14ac:dyDescent="0.25">
      <c r="A5" s="2" t="s">
        <v>9</v>
      </c>
      <c r="B5" s="2">
        <f>(11.1425+0.15742+0.0050791)/2</f>
        <v>5.6524995499999999</v>
      </c>
      <c r="C5" s="2">
        <f>1.90014</f>
        <v>1.9001399999999999</v>
      </c>
      <c r="D5" s="2">
        <f>5.9147/2</f>
        <v>2.9573499999999999</v>
      </c>
      <c r="E5" s="2">
        <v>2.03125</v>
      </c>
      <c r="F5" s="1">
        <f>SUM(B5:E5)</f>
        <v>12.54123955</v>
      </c>
      <c r="G5" s="2">
        <v>10.50998955</v>
      </c>
      <c r="H5">
        <f>H3/11*15</f>
        <v>7.7505242727272723</v>
      </c>
      <c r="M5" s="2">
        <v>41.416584999999998</v>
      </c>
      <c r="N5">
        <v>41.831363000000003</v>
      </c>
      <c r="O5" s="2">
        <v>41.317447000000001</v>
      </c>
    </row>
    <row r="6" spans="1:15" x14ac:dyDescent="0.25">
      <c r="A6" s="2" t="s">
        <v>10</v>
      </c>
      <c r="B6" s="2">
        <f>(16.1836+0.20412+0.0057169)/2</f>
        <v>8.1967184499999988</v>
      </c>
      <c r="C6" s="2">
        <f>6.30011</f>
        <v>6.3001100000000001</v>
      </c>
      <c r="D6" s="2">
        <f>6.26978/2</f>
        <v>3.13489</v>
      </c>
      <c r="E6" s="2">
        <v>2.625</v>
      </c>
      <c r="F6" s="1">
        <f>SUM(B6:E6)</f>
        <v>20.256718449999997</v>
      </c>
      <c r="G6" s="2">
        <v>17.631718450000001</v>
      </c>
      <c r="H6">
        <f>H3/11*17</f>
        <v>8.7839275090909084</v>
      </c>
      <c r="M6" s="2">
        <v>24.400848</v>
      </c>
      <c r="N6">
        <v>26.207144</v>
      </c>
      <c r="O6" s="2">
        <v>25.859629999999999</v>
      </c>
    </row>
    <row r="7" spans="1:15" x14ac:dyDescent="0.25">
      <c r="A7" s="2" t="s">
        <v>11</v>
      </c>
      <c r="B7" s="2">
        <f>(22.4057+0.276+0.0065347)/2</f>
        <v>11.344117349999999</v>
      </c>
      <c r="C7" s="2">
        <f>9.52633</f>
        <v>9.5263299999999997</v>
      </c>
      <c r="D7" s="2">
        <f>6.72551/2</f>
        <v>3.3627549999999999</v>
      </c>
      <c r="E7" s="2">
        <f>0.1875+3.515625</f>
        <v>3.703125</v>
      </c>
      <c r="F7" s="1">
        <f>SUM(B7:E7)</f>
        <v>27.936327349999999</v>
      </c>
      <c r="G7" s="2">
        <v>24.233202349999999</v>
      </c>
      <c r="H7">
        <f>H3/11*20</f>
        <v>10.334032363636362</v>
      </c>
      <c r="M7" s="2">
        <v>17.504494000000001</v>
      </c>
      <c r="N7">
        <v>22.050730000000001</v>
      </c>
      <c r="O7" s="2">
        <v>21.770311</v>
      </c>
    </row>
    <row r="8" spans="1:15" x14ac:dyDescent="0.25">
      <c r="A8" s="2"/>
      <c r="B8" s="2"/>
      <c r="C8" s="2"/>
      <c r="D8" s="2"/>
      <c r="E8" s="2"/>
      <c r="F8" s="1"/>
    </row>
    <row r="9" spans="1:15" x14ac:dyDescent="0.25">
      <c r="A9" s="2"/>
      <c r="B9" s="2"/>
      <c r="C9" s="2"/>
      <c r="D9" s="2"/>
      <c r="E9" s="2"/>
      <c r="F9" s="1"/>
    </row>
    <row r="10" spans="1:15" x14ac:dyDescent="0.25">
      <c r="A10" s="2"/>
      <c r="B10" s="2"/>
      <c r="C10" s="2"/>
      <c r="D10" s="2"/>
      <c r="E10" s="2"/>
      <c r="F10" s="1"/>
    </row>
    <row r="11" spans="1:15" x14ac:dyDescent="0.25">
      <c r="A11" s="2"/>
      <c r="B11" s="2"/>
      <c r="C11" s="2"/>
      <c r="D11" s="2"/>
      <c r="E11" s="2"/>
      <c r="F11" s="1"/>
    </row>
    <row r="12" spans="1:15" x14ac:dyDescent="0.25">
      <c r="A12" s="2"/>
      <c r="B12" s="2"/>
      <c r="C12" s="2"/>
      <c r="D12" s="2"/>
      <c r="E12" s="2"/>
      <c r="F12" s="1"/>
    </row>
    <row r="13" spans="1:15" x14ac:dyDescent="0.25">
      <c r="A13" s="2"/>
      <c r="B13" s="2"/>
      <c r="C13" s="2"/>
      <c r="D13" s="2"/>
      <c r="E13" s="2"/>
      <c r="F13" s="1"/>
    </row>
    <row r="14" spans="1:15" x14ac:dyDescent="0.25">
      <c r="A14" s="2"/>
      <c r="B14" s="2"/>
      <c r="C14" s="2"/>
      <c r="D14" s="2"/>
      <c r="E14" s="2"/>
      <c r="F14" s="1"/>
    </row>
    <row r="15" spans="1:15" x14ac:dyDescent="0.25">
      <c r="A15" s="2"/>
      <c r="B15" s="2"/>
    </row>
    <row r="16" spans="1:15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32" spans="1:2" x14ac:dyDescent="0.25">
      <c r="A32" s="4"/>
      <c r="B32" s="4"/>
    </row>
    <row r="33" spans="1:9" ht="21" thickBot="1" x14ac:dyDescent="0.3">
      <c r="A33" s="2"/>
      <c r="B33" s="3"/>
      <c r="C33" s="3"/>
      <c r="D33" s="3"/>
      <c r="E33" s="3"/>
      <c r="F33" s="3"/>
      <c r="G33" s="2"/>
    </row>
    <row r="34" spans="1:9" ht="17.25" thickTop="1" x14ac:dyDescent="0.25">
      <c r="A34" s="4" t="s">
        <v>20</v>
      </c>
    </row>
    <row r="35" spans="1:9" ht="21" thickBot="1" x14ac:dyDescent="0.3">
      <c r="A35" s="2" t="s">
        <v>6</v>
      </c>
      <c r="B35" s="3" t="s">
        <v>19</v>
      </c>
      <c r="C35" s="3" t="s">
        <v>18</v>
      </c>
      <c r="D35" s="3" t="s">
        <v>5</v>
      </c>
      <c r="E35" s="3" t="s">
        <v>17</v>
      </c>
      <c r="F35" s="3" t="s">
        <v>0</v>
      </c>
      <c r="G35" s="6" t="s">
        <v>4</v>
      </c>
      <c r="H35" s="6" t="s">
        <v>3</v>
      </c>
      <c r="I35" s="6" t="s">
        <v>2</v>
      </c>
    </row>
    <row r="36" spans="1:9" ht="17.25" thickTop="1" x14ac:dyDescent="0.25">
      <c r="A36" s="2" t="s">
        <v>15</v>
      </c>
      <c r="B36" s="2">
        <v>106.43948899999999</v>
      </c>
      <c r="C36" s="2"/>
      <c r="D36" s="2"/>
      <c r="E36" s="2"/>
      <c r="F36" s="1">
        <f>SUM(B36:D36)</f>
        <v>106.43948899999999</v>
      </c>
      <c r="G36" s="2">
        <v>1</v>
      </c>
      <c r="H36" s="2">
        <v>1</v>
      </c>
      <c r="I36" s="2">
        <v>1</v>
      </c>
    </row>
    <row r="37" spans="1:9" x14ac:dyDescent="0.25">
      <c r="A37" s="2" t="s">
        <v>12</v>
      </c>
      <c r="B37" s="2">
        <v>53.399152299999997</v>
      </c>
      <c r="C37" s="2"/>
      <c r="D37" s="2"/>
      <c r="E37" s="2"/>
      <c r="F37" s="1">
        <f>SUM(B37:D37)</f>
        <v>53.399152299999997</v>
      </c>
      <c r="G37" s="5">
        <f>F36/F37</f>
        <v>1.9932805000726574</v>
      </c>
      <c r="H37" t="e">
        <f>N36/N37</f>
        <v>#DIV/0!</v>
      </c>
      <c r="I37" t="e">
        <f>O36/O37</f>
        <v>#DIV/0!</v>
      </c>
    </row>
    <row r="38" spans="1:9" x14ac:dyDescent="0.25">
      <c r="A38" s="2" t="s">
        <v>14</v>
      </c>
      <c r="B38" s="2">
        <v>10.923595703</v>
      </c>
      <c r="C38" s="2"/>
      <c r="D38" s="2"/>
      <c r="E38" s="2"/>
      <c r="F38" s="1">
        <f>SUM(B38:D38)</f>
        <v>10.923595703</v>
      </c>
      <c r="G38">
        <f>F36/F38</f>
        <v>9.7439974797646531</v>
      </c>
      <c r="H38" t="e">
        <f>N36/N38</f>
        <v>#DIV/0!</v>
      </c>
      <c r="I38" t="e">
        <f>O36/O38</f>
        <v>#DIV/0!</v>
      </c>
    </row>
    <row r="39" spans="1:9" x14ac:dyDescent="0.25">
      <c r="A39" s="2" t="s">
        <v>16</v>
      </c>
      <c r="B39" s="2">
        <v>8.0535727539999993</v>
      </c>
      <c r="C39" s="2"/>
      <c r="D39" s="2"/>
      <c r="E39" s="2"/>
      <c r="F39" s="1">
        <f>SUM(B39:D39)</f>
        <v>8.0535727539999993</v>
      </c>
      <c r="G39">
        <f>F36/F39</f>
        <v>13.216431048832865</v>
      </c>
      <c r="H39" t="e">
        <f>N36/N39</f>
        <v>#DIV/0!</v>
      </c>
      <c r="I39" t="e">
        <f>O36/O39</f>
        <v>#DIV/0!</v>
      </c>
    </row>
    <row r="40" spans="1:9" x14ac:dyDescent="0.25">
      <c r="A40" s="2" t="s">
        <v>13</v>
      </c>
      <c r="B40" s="2">
        <f>2742.322266/1000</f>
        <v>2.742322266</v>
      </c>
      <c r="C40" s="2"/>
      <c r="D40" s="2"/>
      <c r="E40" s="2"/>
      <c r="F40" s="1">
        <f>SUM(B40:D40)</f>
        <v>2.742322266</v>
      </c>
      <c r="G40">
        <f>F36/F40</f>
        <v>38.813632635253526</v>
      </c>
      <c r="H40" t="e">
        <f>N36/N40</f>
        <v>#DIV/0!</v>
      </c>
      <c r="I40" t="e">
        <f>O36/O40</f>
        <v>#DIV/0!</v>
      </c>
    </row>
    <row r="41" spans="1:9" x14ac:dyDescent="0.25">
      <c r="A41" s="2"/>
      <c r="B41" s="2"/>
      <c r="C41" s="2"/>
      <c r="D41" s="2"/>
      <c r="E41" s="2"/>
      <c r="F41" s="1"/>
    </row>
    <row r="61" spans="1:8" ht="21" thickBot="1" x14ac:dyDescent="0.3">
      <c r="A61" s="2"/>
      <c r="B61" s="3"/>
      <c r="C61" s="3"/>
      <c r="D61" s="3"/>
      <c r="E61" s="3"/>
      <c r="F61" s="3"/>
      <c r="G61" s="3"/>
      <c r="H61" s="2"/>
    </row>
    <row r="62" spans="1:8" ht="17.25" thickTop="1" x14ac:dyDescent="0.25">
      <c r="A62" s="2"/>
      <c r="B62" s="2"/>
      <c r="C62" s="2"/>
      <c r="D62" s="2"/>
      <c r="E62" s="2"/>
      <c r="F62" s="2"/>
      <c r="G62" s="1"/>
      <c r="H62" s="2"/>
    </row>
    <row r="63" spans="1:8" x14ac:dyDescent="0.25">
      <c r="A63" s="2"/>
      <c r="B63" s="2"/>
      <c r="C63" s="2"/>
      <c r="D63" s="2"/>
      <c r="E63" s="2"/>
      <c r="F63" s="2"/>
      <c r="G63" s="1"/>
      <c r="H63" s="2"/>
    </row>
    <row r="64" spans="1:8" x14ac:dyDescent="0.25">
      <c r="A64" s="2"/>
      <c r="B64" s="2"/>
      <c r="C64" s="2"/>
      <c r="D64" s="2"/>
      <c r="E64" s="2"/>
      <c r="F64" s="2"/>
      <c r="G64" s="1"/>
      <c r="H64" s="2"/>
    </row>
    <row r="65" spans="1:8" x14ac:dyDescent="0.25">
      <c r="A65" s="2"/>
      <c r="B65" s="2"/>
      <c r="C65" s="2"/>
      <c r="D65" s="2"/>
      <c r="E65" s="2"/>
      <c r="F65" s="2"/>
      <c r="G65" s="1"/>
      <c r="H65" s="2"/>
    </row>
    <row r="66" spans="1:8" x14ac:dyDescent="0.25">
      <c r="A66" s="2"/>
      <c r="B66" s="2"/>
      <c r="C66" s="2"/>
      <c r="D66" s="2"/>
      <c r="E66" s="2"/>
      <c r="F66" s="2"/>
      <c r="G66" s="1"/>
      <c r="H66" s="2"/>
    </row>
    <row r="67" spans="1:8" x14ac:dyDescent="0.25">
      <c r="A67" s="2"/>
      <c r="B67" s="2"/>
      <c r="C67" s="2"/>
      <c r="D67" s="2"/>
      <c r="E67" s="2"/>
      <c r="F67" s="2"/>
      <c r="G67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para_hw1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JeffLBJ</dc:creator>
  <cp:lastModifiedBy>JeffLBJ</cp:lastModifiedBy>
  <dcterms:created xsi:type="dcterms:W3CDTF">2019-10-20T06:32:48Z</dcterms:created>
  <dcterms:modified xsi:type="dcterms:W3CDTF">2020-01-07T07:01:20Z</dcterms:modified>
</cp:coreProperties>
</file>