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1970" windowHeight="6405" tabRatio="948"/>
  </bookViews>
  <sheets>
    <sheet name="Exercise data" sheetId="26" r:id="rId1"/>
    <sheet name="Tab11-5" sheetId="8" r:id="rId2"/>
    <sheet name="Tab11-6" sheetId="10" r:id="rId3"/>
    <sheet name="Ex11-1" sheetId="1" r:id="rId4"/>
    <sheet name="Ex11-1 chart" sheetId="27" r:id="rId5"/>
    <sheet name="Ex11-2" sheetId="2" r:id="rId6"/>
    <sheet name="Ex11-2 chart" sheetId="28" r:id="rId7"/>
    <sheet name="Ex11-3" sheetId="22" r:id="rId8"/>
    <sheet name="Ex11-3 chart" sheetId="29" r:id="rId9"/>
    <sheet name="Ex11-4" sheetId="23" r:id="rId10"/>
    <sheet name="Ex11-4 chart" sheetId="30" r:id="rId11"/>
    <sheet name="Ex11-5" sheetId="4" r:id="rId12"/>
    <sheet name="Ex11-6" sheetId="5" r:id="rId13"/>
    <sheet name="Ex11-7" sheetId="6" r:id="rId14"/>
    <sheet name="Ex11-8" sheetId="7" r:id="rId15"/>
    <sheet name="Ex11-10" sheetId="12" r:id="rId16"/>
    <sheet name="Ex11-11" sheetId="13" r:id="rId17"/>
    <sheet name="Ex11-12" sheetId="14" r:id="rId18"/>
    <sheet name="Ex11-13" sheetId="16" r:id="rId19"/>
    <sheet name="Ex11-14" sheetId="17" r:id="rId20"/>
    <sheet name="Ex11-15" sheetId="19" r:id="rId21"/>
    <sheet name="Ex11-16" sheetId="20" r:id="rId22"/>
    <sheet name="Ex11-17" sheetId="21" r:id="rId23"/>
    <sheet name="Ex11-21" sheetId="24" r:id="rId24"/>
    <sheet name="Ex11-22" sheetId="25" r:id="rId25"/>
  </sheets>
  <calcPr calcId="145621"/>
</workbook>
</file>

<file path=xl/calcChain.xml><?xml version="1.0" encoding="utf-8"?>
<calcChain xmlns="http://schemas.openxmlformats.org/spreadsheetml/2006/main">
  <c r="G61" i="13" l="1"/>
  <c r="H61" i="13"/>
  <c r="I61" i="13"/>
  <c r="G62" i="13"/>
  <c r="H62" i="13"/>
  <c r="I62" i="13"/>
  <c r="H60" i="13"/>
  <c r="I60" i="13"/>
  <c r="G60" i="13"/>
  <c r="L60" i="13" a="1"/>
  <c r="G17" i="13"/>
  <c r="H17" i="13"/>
  <c r="I17" i="13"/>
  <c r="G18" i="13"/>
  <c r="H18" i="13"/>
  <c r="I18" i="13"/>
  <c r="H16" i="13"/>
  <c r="I16" i="13"/>
  <c r="L16" i="13" s="1" a="1"/>
  <c r="G16" i="13"/>
  <c r="G32" i="25"/>
  <c r="H32" i="25"/>
  <c r="I32" i="25"/>
  <c r="J32" i="25"/>
  <c r="K32" i="25"/>
  <c r="L32" i="25"/>
  <c r="M32" i="25"/>
  <c r="N32" i="25"/>
  <c r="G33" i="25"/>
  <c r="H33" i="25"/>
  <c r="I33" i="25"/>
  <c r="J33" i="25"/>
  <c r="K33" i="25"/>
  <c r="L33" i="25"/>
  <c r="M33" i="25"/>
  <c r="N33" i="25"/>
  <c r="F33" i="25"/>
  <c r="F32" i="25"/>
  <c r="O36" i="25"/>
  <c r="F22" i="24"/>
  <c r="F23" i="24"/>
  <c r="G22" i="24"/>
  <c r="G23" i="24"/>
  <c r="H22" i="24"/>
  <c r="H23" i="24"/>
  <c r="I22" i="24"/>
  <c r="I23" i="24"/>
  <c r="B5" i="23"/>
  <c r="C19" i="23" s="1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N2" i="23" a="1"/>
  <c r="N3" i="23" s="1"/>
  <c r="P2" i="23"/>
  <c r="N4" i="23"/>
  <c r="O4" i="23"/>
  <c r="B5" i="22"/>
  <c r="C17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I2" i="22" a="1"/>
  <c r="I3" i="22" s="1"/>
  <c r="I2" i="22"/>
  <c r="J2" i="22"/>
  <c r="J3" i="22"/>
  <c r="B5" i="2"/>
  <c r="E19" i="2"/>
  <c r="M19" i="2"/>
  <c r="B5" i="1"/>
  <c r="C17" i="1" s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2" i="1"/>
  <c r="B11" i="1"/>
  <c r="I2" i="1" a="1"/>
  <c r="B4" i="12"/>
  <c r="A83" i="12"/>
  <c r="A82" i="12"/>
  <c r="A81" i="12"/>
  <c r="E81" i="12" s="1"/>
  <c r="A86" i="12" s="1"/>
  <c r="A72" i="12"/>
  <c r="A71" i="12"/>
  <c r="A70" i="12"/>
  <c r="A61" i="12"/>
  <c r="E61" i="12" s="1"/>
  <c r="C64" i="12" s="1"/>
  <c r="A60" i="12"/>
  <c r="E60" i="12" s="1"/>
  <c r="A59" i="12"/>
  <c r="A50" i="12"/>
  <c r="E50" i="12" s="1"/>
  <c r="C53" i="12" s="1"/>
  <c r="A49" i="12"/>
  <c r="E49" i="12" s="1"/>
  <c r="B53" i="12" s="1"/>
  <c r="A48" i="12"/>
  <c r="L59" i="12" a="1"/>
  <c r="E59" i="12"/>
  <c r="A64" i="12" s="1"/>
  <c r="B64" i="12"/>
  <c r="E72" i="12"/>
  <c r="C75" i="12" s="1"/>
  <c r="L70" i="12" a="1"/>
  <c r="L72" i="12" s="1"/>
  <c r="E70" i="12"/>
  <c r="A75" i="12"/>
  <c r="E71" i="12"/>
  <c r="B75" i="12"/>
  <c r="N72" i="12"/>
  <c r="M72" i="12"/>
  <c r="N71" i="12"/>
  <c r="M71" i="12"/>
  <c r="L71" i="12"/>
  <c r="M70" i="12"/>
  <c r="L70" i="12"/>
  <c r="L48" i="12" a="1"/>
  <c r="E48" i="12"/>
  <c r="A53" i="12" s="1"/>
  <c r="N61" i="12"/>
  <c r="M60" i="12"/>
  <c r="L59" i="12"/>
  <c r="B44" i="12"/>
  <c r="E37" i="12"/>
  <c r="D40" i="12" s="1"/>
  <c r="L34" i="12" a="1"/>
  <c r="E34" i="12"/>
  <c r="A40" i="12"/>
  <c r="E35" i="12"/>
  <c r="B40" i="12" s="1"/>
  <c r="E36" i="12"/>
  <c r="C40" i="12"/>
  <c r="B28" i="12"/>
  <c r="E23" i="12"/>
  <c r="C26" i="12" s="1"/>
  <c r="E22" i="12"/>
  <c r="B26" i="12" s="1"/>
  <c r="E21" i="12"/>
  <c r="A26" i="12" s="1"/>
  <c r="E9" i="12"/>
  <c r="A15" i="12"/>
  <c r="E10" i="12"/>
  <c r="B15" i="12" s="1"/>
  <c r="E11" i="12"/>
  <c r="C15" i="12" s="1"/>
  <c r="E12" i="12"/>
  <c r="D15" i="12" s="1"/>
  <c r="L9" i="12" a="1"/>
  <c r="O37" i="12"/>
  <c r="N37" i="12"/>
  <c r="M37" i="12"/>
  <c r="L37" i="12"/>
  <c r="O36" i="12"/>
  <c r="N36" i="12"/>
  <c r="M36" i="12"/>
  <c r="L36" i="12"/>
  <c r="O35" i="12"/>
  <c r="N35" i="12"/>
  <c r="M35" i="12"/>
  <c r="L35" i="12"/>
  <c r="O34" i="12"/>
  <c r="N34" i="12"/>
  <c r="M34" i="12"/>
  <c r="L34" i="12"/>
  <c r="E83" i="12"/>
  <c r="C86" i="12" s="1"/>
  <c r="L81" i="12" a="1"/>
  <c r="E82" i="12"/>
  <c r="B86" i="12"/>
  <c r="N83" i="12"/>
  <c r="M82" i="12"/>
  <c r="L81" i="12"/>
  <c r="M50" i="12"/>
  <c r="L50" i="12"/>
  <c r="L49" i="12"/>
  <c r="N48" i="12"/>
  <c r="L21" i="12" a="1"/>
  <c r="L21" i="12" s="1"/>
  <c r="M21" i="12"/>
  <c r="N21" i="12"/>
  <c r="M22" i="12"/>
  <c r="N22" i="12"/>
  <c r="L23" i="12"/>
  <c r="N23" i="12"/>
  <c r="L9" i="12"/>
  <c r="O9" i="12"/>
  <c r="L10" i="12"/>
  <c r="O10" i="12"/>
  <c r="L11" i="12"/>
  <c r="O11" i="12"/>
  <c r="L12" i="12"/>
  <c r="O12" i="12"/>
  <c r="E94" i="13"/>
  <c r="B97" i="13" s="1"/>
  <c r="L93" i="13" a="1"/>
  <c r="E93" i="13"/>
  <c r="A97" i="13"/>
  <c r="E18" i="13"/>
  <c r="C21" i="13" s="1"/>
  <c r="E16" i="13"/>
  <c r="A21" i="13" s="1"/>
  <c r="E17" i="13"/>
  <c r="B21" i="13"/>
  <c r="M94" i="13"/>
  <c r="L94" i="13"/>
  <c r="M93" i="13"/>
  <c r="L93" i="13"/>
  <c r="G97" i="13" a="1"/>
  <c r="E84" i="13"/>
  <c r="B87" i="13" s="1"/>
  <c r="L83" i="13" a="1"/>
  <c r="E83" i="13"/>
  <c r="A87" i="13" s="1"/>
  <c r="L84" i="13"/>
  <c r="E74" i="13"/>
  <c r="B77" i="13" s="1"/>
  <c r="G77" i="13" s="1" a="1"/>
  <c r="L73" i="13" a="1"/>
  <c r="M73" i="13" s="1"/>
  <c r="E73" i="13"/>
  <c r="A77" i="13"/>
  <c r="M74" i="13"/>
  <c r="L74" i="13"/>
  <c r="L73" i="13"/>
  <c r="B69" i="13"/>
  <c r="B25" i="13"/>
  <c r="B11" i="13"/>
  <c r="E60" i="13"/>
  <c r="A65" i="13" s="1"/>
  <c r="E61" i="13"/>
  <c r="B65" i="13"/>
  <c r="E62" i="13"/>
  <c r="C65" i="13" s="1"/>
  <c r="E50" i="13"/>
  <c r="B53" i="13"/>
  <c r="L49" i="13" a="1"/>
  <c r="E49" i="13"/>
  <c r="A53" i="13" s="1"/>
  <c r="M50" i="13"/>
  <c r="L39" i="13" a="1"/>
  <c r="L40" i="13"/>
  <c r="E40" i="13"/>
  <c r="B43" i="13" s="1"/>
  <c r="E39" i="13"/>
  <c r="A43" i="13"/>
  <c r="E29" i="13"/>
  <c r="A33" i="13"/>
  <c r="E30" i="13"/>
  <c r="B33" i="13" s="1"/>
  <c r="L29" i="13" a="1"/>
  <c r="L29" i="13"/>
  <c r="G33" i="13" a="1"/>
  <c r="M29" i="13"/>
  <c r="L30" i="13"/>
  <c r="M30" i="13"/>
  <c r="O2" i="14"/>
  <c r="D5" i="14" s="1"/>
  <c r="D2" i="14"/>
  <c r="O3" i="14"/>
  <c r="D3" i="14"/>
  <c r="D4" i="14"/>
  <c r="E4" i="14"/>
  <c r="G4" i="14"/>
  <c r="D6" i="14"/>
  <c r="D7" i="14"/>
  <c r="E7" i="14"/>
  <c r="D8" i="14"/>
  <c r="E8" i="14"/>
  <c r="G8" i="14" s="1"/>
  <c r="D10" i="14"/>
  <c r="D11" i="14"/>
  <c r="G11" i="14" s="1"/>
  <c r="E11" i="14"/>
  <c r="D12" i="14"/>
  <c r="D14" i="14"/>
  <c r="D15" i="14"/>
  <c r="E15" i="14"/>
  <c r="D16" i="14"/>
  <c r="E16" i="14"/>
  <c r="G16" i="14" s="1"/>
  <c r="D17" i="14"/>
  <c r="D18" i="14"/>
  <c r="D19" i="14"/>
  <c r="E19" i="14"/>
  <c r="D20" i="14"/>
  <c r="E20" i="14"/>
  <c r="G20" i="14" s="1"/>
  <c r="D21" i="14"/>
  <c r="D22" i="14"/>
  <c r="D23" i="14"/>
  <c r="E23" i="14"/>
  <c r="D24" i="14"/>
  <c r="E24" i="14"/>
  <c r="G24" i="14" s="1"/>
  <c r="D25" i="14"/>
  <c r="D26" i="14"/>
  <c r="D27" i="14"/>
  <c r="E27" i="14"/>
  <c r="D28" i="14"/>
  <c r="E28" i="14"/>
  <c r="G28" i="14" s="1"/>
  <c r="D29" i="14"/>
  <c r="D30" i="14"/>
  <c r="D31" i="14"/>
  <c r="E31" i="14"/>
  <c r="D32" i="14"/>
  <c r="E32" i="14"/>
  <c r="G32" i="14" s="1"/>
  <c r="D33" i="14"/>
  <c r="D34" i="14"/>
  <c r="D35" i="14"/>
  <c r="E35" i="14"/>
  <c r="D36" i="14"/>
  <c r="E36" i="14"/>
  <c r="G36" i="14" s="1"/>
  <c r="D37" i="14"/>
  <c r="D38" i="14"/>
  <c r="D39" i="14"/>
  <c r="E39" i="14"/>
  <c r="D40" i="14"/>
  <c r="E40" i="14"/>
  <c r="G40" i="14" s="1"/>
  <c r="D41" i="14"/>
  <c r="I3" i="14"/>
  <c r="J3" i="14"/>
  <c r="I4" i="14"/>
  <c r="J4" i="14"/>
  <c r="I5" i="14"/>
  <c r="J5" i="14"/>
  <c r="I6" i="14"/>
  <c r="J6" i="14"/>
  <c r="I7" i="14"/>
  <c r="J7" i="14"/>
  <c r="I8" i="14"/>
  <c r="J8" i="14"/>
  <c r="I9" i="14"/>
  <c r="J9" i="14"/>
  <c r="I10" i="14"/>
  <c r="J10" i="14"/>
  <c r="I11" i="14"/>
  <c r="J11" i="14"/>
  <c r="I12" i="14"/>
  <c r="J12" i="14"/>
  <c r="I13" i="14"/>
  <c r="J13" i="14"/>
  <c r="I14" i="14"/>
  <c r="J14" i="14"/>
  <c r="I15" i="14"/>
  <c r="J15" i="14"/>
  <c r="I16" i="14"/>
  <c r="J16" i="14"/>
  <c r="I17" i="14"/>
  <c r="J17" i="14"/>
  <c r="I18" i="14"/>
  <c r="J18" i="14"/>
  <c r="I19" i="14"/>
  <c r="J19" i="14"/>
  <c r="I20" i="14"/>
  <c r="J20" i="14"/>
  <c r="I21" i="14"/>
  <c r="J21" i="14"/>
  <c r="I22" i="14"/>
  <c r="J22" i="14"/>
  <c r="I23" i="14"/>
  <c r="J23" i="14"/>
  <c r="I24" i="14"/>
  <c r="J24" i="14"/>
  <c r="I25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36" i="14"/>
  <c r="J36" i="14"/>
  <c r="I37" i="14"/>
  <c r="J37" i="14"/>
  <c r="I38" i="14"/>
  <c r="J38" i="14"/>
  <c r="I39" i="14"/>
  <c r="J39" i="14"/>
  <c r="I40" i="14"/>
  <c r="J40" i="14"/>
  <c r="J2" i="14"/>
  <c r="I2" i="14"/>
  <c r="N10" i="14" s="1" a="1"/>
  <c r="O7" i="14"/>
  <c r="N6" i="14"/>
  <c r="R3" i="16"/>
  <c r="F2" i="16"/>
  <c r="R4" i="16"/>
  <c r="G2" i="16"/>
  <c r="F3" i="16"/>
  <c r="G3" i="16"/>
  <c r="K3" i="16"/>
  <c r="F4" i="16"/>
  <c r="G4" i="16"/>
  <c r="G5" i="16"/>
  <c r="G6" i="16"/>
  <c r="F7" i="16"/>
  <c r="G7" i="16"/>
  <c r="K7" i="16"/>
  <c r="G8" i="16"/>
  <c r="F9" i="16"/>
  <c r="K9" i="16" s="1"/>
  <c r="G9" i="16"/>
  <c r="G10" i="16"/>
  <c r="F11" i="16"/>
  <c r="K11" i="16" s="1"/>
  <c r="G11" i="16"/>
  <c r="F12" i="16"/>
  <c r="G12" i="16"/>
  <c r="F13" i="16"/>
  <c r="G13" i="16"/>
  <c r="K13" i="16" s="1"/>
  <c r="G14" i="16"/>
  <c r="F15" i="16"/>
  <c r="K15" i="16" s="1"/>
  <c r="G15" i="16"/>
  <c r="F16" i="16"/>
  <c r="G16" i="16"/>
  <c r="F17" i="16"/>
  <c r="K17" i="16" s="1"/>
  <c r="G17" i="16"/>
  <c r="G18" i="16"/>
  <c r="F19" i="16"/>
  <c r="K19" i="16" s="1"/>
  <c r="G19" i="16"/>
  <c r="F20" i="16"/>
  <c r="G20" i="16"/>
  <c r="F21" i="16"/>
  <c r="G21" i="16"/>
  <c r="K21" i="16" s="1"/>
  <c r="G22" i="16"/>
  <c r="F23" i="16"/>
  <c r="K23" i="16" s="1"/>
  <c r="G23" i="16"/>
  <c r="F24" i="16"/>
  <c r="G24" i="16"/>
  <c r="F25" i="16"/>
  <c r="K25" i="16" s="1"/>
  <c r="G25" i="16"/>
  <c r="G26" i="16"/>
  <c r="F27" i="16"/>
  <c r="K27" i="16" s="1"/>
  <c r="G27" i="16"/>
  <c r="F28" i="16"/>
  <c r="G28" i="16"/>
  <c r="F29" i="16"/>
  <c r="G29" i="16"/>
  <c r="K29" i="16" s="1"/>
  <c r="G30" i="16"/>
  <c r="F31" i="16"/>
  <c r="K31" i="16" s="1"/>
  <c r="G31" i="16"/>
  <c r="F32" i="16"/>
  <c r="G32" i="16"/>
  <c r="F33" i="16"/>
  <c r="K33" i="16" s="1"/>
  <c r="G33" i="16"/>
  <c r="G34" i="16"/>
  <c r="F35" i="16"/>
  <c r="K35" i="16" s="1"/>
  <c r="G35" i="16"/>
  <c r="F36" i="16"/>
  <c r="G36" i="16"/>
  <c r="F37" i="16"/>
  <c r="G37" i="16"/>
  <c r="K37" i="16" s="1"/>
  <c r="G38" i="16"/>
  <c r="F39" i="16"/>
  <c r="K39" i="16" s="1"/>
  <c r="G39" i="16"/>
  <c r="F40" i="16"/>
  <c r="G40" i="16"/>
  <c r="F41" i="16"/>
  <c r="K41" i="16" s="1"/>
  <c r="G41" i="16"/>
  <c r="R2" i="16"/>
  <c r="M2" i="16"/>
  <c r="N2" i="16"/>
  <c r="M4" i="16"/>
  <c r="N4" i="16"/>
  <c r="M5" i="16"/>
  <c r="N5" i="16"/>
  <c r="M6" i="16"/>
  <c r="N6" i="16"/>
  <c r="M7" i="16"/>
  <c r="N7" i="16"/>
  <c r="M9" i="16"/>
  <c r="N9" i="16"/>
  <c r="M10" i="16"/>
  <c r="N10" i="16"/>
  <c r="M11" i="16"/>
  <c r="N11" i="16"/>
  <c r="M12" i="16"/>
  <c r="N12" i="16"/>
  <c r="M13" i="16"/>
  <c r="N13" i="16"/>
  <c r="M3" i="16"/>
  <c r="N3" i="16"/>
  <c r="M8" i="16"/>
  <c r="N8" i="16"/>
  <c r="M14" i="16"/>
  <c r="N14" i="16"/>
  <c r="M15" i="16"/>
  <c r="N15" i="16"/>
  <c r="M16" i="16"/>
  <c r="N16" i="16"/>
  <c r="M17" i="16"/>
  <c r="N17" i="16"/>
  <c r="M18" i="16"/>
  <c r="N18" i="16"/>
  <c r="M19" i="16"/>
  <c r="N19" i="16"/>
  <c r="M20" i="16"/>
  <c r="N20" i="16"/>
  <c r="M21" i="16"/>
  <c r="N21" i="16"/>
  <c r="M22" i="16"/>
  <c r="N22" i="16"/>
  <c r="M23" i="16"/>
  <c r="N23" i="16"/>
  <c r="M24" i="16"/>
  <c r="N24" i="16"/>
  <c r="M25" i="16"/>
  <c r="N25" i="16"/>
  <c r="M26" i="16"/>
  <c r="N26" i="16"/>
  <c r="M27" i="16"/>
  <c r="N27" i="16"/>
  <c r="M28" i="16"/>
  <c r="N28" i="16"/>
  <c r="M29" i="16"/>
  <c r="N29" i="16"/>
  <c r="M30" i="16"/>
  <c r="N30" i="16"/>
  <c r="M31" i="16"/>
  <c r="N31" i="16"/>
  <c r="M32" i="16"/>
  <c r="N32" i="16"/>
  <c r="M33" i="16"/>
  <c r="N33" i="16"/>
  <c r="M34" i="16"/>
  <c r="N34" i="16"/>
  <c r="M35" i="16"/>
  <c r="N35" i="16"/>
  <c r="M36" i="16"/>
  <c r="N36" i="16"/>
  <c r="M37" i="16"/>
  <c r="N37" i="16"/>
  <c r="M38" i="16"/>
  <c r="N38" i="16"/>
  <c r="M39" i="16"/>
  <c r="N39" i="16"/>
  <c r="M40" i="16"/>
  <c r="N40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2" i="16"/>
  <c r="S9" i="16"/>
  <c r="R8" i="16"/>
  <c r="Q7" i="16"/>
  <c r="J30" i="17"/>
  <c r="I2" i="17"/>
  <c r="J2" i="17"/>
  <c r="I3" i="17"/>
  <c r="J3" i="17"/>
  <c r="I4" i="17"/>
  <c r="J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I23" i="17"/>
  <c r="J23" i="17"/>
  <c r="I24" i="17"/>
  <c r="J24" i="17"/>
  <c r="I25" i="17"/>
  <c r="J25" i="17"/>
  <c r="I26" i="17"/>
  <c r="J26" i="17"/>
  <c r="I27" i="17"/>
  <c r="J27" i="17"/>
  <c r="I28" i="17"/>
  <c r="J28" i="17"/>
  <c r="I29" i="17"/>
  <c r="J29" i="17"/>
  <c r="I30" i="17"/>
  <c r="M2" i="17"/>
  <c r="D6" i="17" s="1"/>
  <c r="D2" i="17"/>
  <c r="M3" i="17"/>
  <c r="E2" i="17"/>
  <c r="D3" i="17"/>
  <c r="E3" i="17"/>
  <c r="G3" i="17"/>
  <c r="D4" i="17"/>
  <c r="E4" i="17"/>
  <c r="D5" i="17"/>
  <c r="E5" i="17"/>
  <c r="G5" i="17"/>
  <c r="E6" i="17"/>
  <c r="D7" i="17"/>
  <c r="E7" i="17"/>
  <c r="G7" i="17"/>
  <c r="D8" i="17"/>
  <c r="G8" i="17" s="1"/>
  <c r="E8" i="17"/>
  <c r="D9" i="17"/>
  <c r="G9" i="17" s="1"/>
  <c r="E9" i="17"/>
  <c r="E10" i="17"/>
  <c r="D11" i="17"/>
  <c r="G11" i="17" s="1"/>
  <c r="E11" i="17"/>
  <c r="D12" i="17"/>
  <c r="E12" i="17"/>
  <c r="D13" i="17"/>
  <c r="G13" i="17" s="1"/>
  <c r="E13" i="17"/>
  <c r="E14" i="17"/>
  <c r="D15" i="17"/>
  <c r="G15" i="17" s="1"/>
  <c r="E15" i="17"/>
  <c r="D16" i="17"/>
  <c r="G16" i="17" s="1"/>
  <c r="E16" i="17"/>
  <c r="D17" i="17"/>
  <c r="G17" i="17" s="1"/>
  <c r="E17" i="17"/>
  <c r="E18" i="17"/>
  <c r="D19" i="17"/>
  <c r="G19" i="17" s="1"/>
  <c r="E19" i="17"/>
  <c r="D20" i="17"/>
  <c r="E20" i="17"/>
  <c r="D21" i="17"/>
  <c r="E21" i="17"/>
  <c r="G21" i="17"/>
  <c r="E22" i="17"/>
  <c r="D23" i="17"/>
  <c r="E23" i="17"/>
  <c r="G23" i="17"/>
  <c r="D24" i="17"/>
  <c r="G24" i="17" s="1"/>
  <c r="E24" i="17"/>
  <c r="D25" i="17"/>
  <c r="E25" i="17"/>
  <c r="G25" i="17"/>
  <c r="E26" i="17"/>
  <c r="D27" i="17"/>
  <c r="E27" i="17"/>
  <c r="G27" i="17"/>
  <c r="D28" i="17"/>
  <c r="E28" i="17"/>
  <c r="D29" i="17"/>
  <c r="G29" i="17" s="1"/>
  <c r="E29" i="17"/>
  <c r="E30" i="17"/>
  <c r="D31" i="17"/>
  <c r="G31" i="17" s="1"/>
  <c r="E31" i="17"/>
  <c r="M7" i="17"/>
  <c r="L6" i="17"/>
  <c r="E9" i="19"/>
  <c r="H4" i="19" a="1"/>
  <c r="I4" i="19" s="1"/>
  <c r="B9" i="19"/>
  <c r="C9" i="19"/>
  <c r="D9" i="19"/>
  <c r="H4" i="19"/>
  <c r="J4" i="19"/>
  <c r="K4" i="19"/>
  <c r="H5" i="19"/>
  <c r="J5" i="19"/>
  <c r="K5" i="19"/>
  <c r="H6" i="19"/>
  <c r="J6" i="19"/>
  <c r="K6" i="19"/>
  <c r="H7" i="19"/>
  <c r="J7" i="19"/>
  <c r="K7" i="19"/>
  <c r="E9" i="20"/>
  <c r="H4" i="20" a="1"/>
  <c r="B9" i="20"/>
  <c r="C9" i="20"/>
  <c r="D9" i="20"/>
  <c r="K7" i="20"/>
  <c r="H4" i="20"/>
  <c r="I4" i="20"/>
  <c r="J4" i="20"/>
  <c r="K4" i="20"/>
  <c r="H5" i="20"/>
  <c r="I5" i="20"/>
  <c r="J5" i="20"/>
  <c r="K5" i="20"/>
  <c r="H6" i="20"/>
  <c r="I6" i="20"/>
  <c r="J6" i="20"/>
  <c r="K6" i="20"/>
  <c r="H7" i="20"/>
  <c r="I7" i="20"/>
  <c r="J7" i="20"/>
  <c r="H4" i="21" a="1"/>
  <c r="I4" i="21"/>
  <c r="B7" i="21"/>
  <c r="C7" i="21"/>
  <c r="P14" i="2"/>
  <c r="P12" i="2"/>
  <c r="P13" i="2"/>
  <c r="O14" i="2"/>
  <c r="O12" i="2"/>
  <c r="O13" i="2"/>
  <c r="N14" i="2"/>
  <c r="N12" i="2"/>
  <c r="N13" i="2"/>
  <c r="M14" i="2"/>
  <c r="M12" i="2"/>
  <c r="M13" i="2"/>
  <c r="L14" i="2"/>
  <c r="L12" i="2"/>
  <c r="L13" i="2"/>
  <c r="K14" i="2"/>
  <c r="K12" i="2"/>
  <c r="K13" i="2"/>
  <c r="J14" i="2"/>
  <c r="J12" i="2"/>
  <c r="J13" i="2"/>
  <c r="I14" i="2"/>
  <c r="H14" i="2"/>
  <c r="G14" i="2"/>
  <c r="F14" i="2"/>
  <c r="E14" i="2"/>
  <c r="D14" i="2"/>
  <c r="C14" i="2"/>
  <c r="I13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B14" i="2"/>
  <c r="B13" i="2"/>
  <c r="B12" i="2"/>
  <c r="N2" i="2" a="1"/>
  <c r="P2" i="2"/>
  <c r="P3" i="2"/>
  <c r="O4" i="2"/>
  <c r="A8" i="4"/>
  <c r="A9" i="4" s="1"/>
  <c r="C9" i="4" s="1"/>
  <c r="D9" i="4" s="1"/>
  <c r="C7" i="4"/>
  <c r="D7" i="4" s="1"/>
  <c r="B7" i="4"/>
  <c r="A8" i="5"/>
  <c r="B8" i="5" s="1"/>
  <c r="A9" i="5"/>
  <c r="B9" i="5" s="1"/>
  <c r="A10" i="5"/>
  <c r="C7" i="5"/>
  <c r="D7" i="5" s="1"/>
  <c r="B7" i="5"/>
  <c r="A8" i="6"/>
  <c r="A9" i="6" s="1"/>
  <c r="B8" i="6"/>
  <c r="C7" i="6"/>
  <c r="D7" i="6" s="1"/>
  <c r="B7" i="6"/>
  <c r="A8" i="7"/>
  <c r="C7" i="7"/>
  <c r="D7" i="7" s="1"/>
  <c r="B7" i="7"/>
  <c r="B14" i="22" a="1"/>
  <c r="B14" i="22"/>
  <c r="B15" i="22" s="1"/>
  <c r="C14" i="22" a="1"/>
  <c r="C14" i="22" s="1"/>
  <c r="C15" i="22" s="1"/>
  <c r="C20" i="22" s="1"/>
  <c r="D14" i="22" a="1"/>
  <c r="D14" i="22" s="1"/>
  <c r="D15" i="22" s="1"/>
  <c r="D20" i="22" s="1"/>
  <c r="E14" i="22" a="1"/>
  <c r="E14" i="22"/>
  <c r="E15" i="22" s="1"/>
  <c r="E20" i="22" s="1"/>
  <c r="F14" i="22" a="1"/>
  <c r="F14" i="22" s="1"/>
  <c r="F15" i="22" s="1"/>
  <c r="G14" i="22" a="1"/>
  <c r="G14" i="22"/>
  <c r="G15" i="22" s="1"/>
  <c r="G20" i="22" s="1"/>
  <c r="H14" i="22" a="1"/>
  <c r="H14" i="22" s="1"/>
  <c r="H15" i="22" s="1"/>
  <c r="I14" i="22" a="1"/>
  <c r="I14" i="22"/>
  <c r="I15" i="22" s="1"/>
  <c r="I20" i="22" s="1"/>
  <c r="J14" i="22" a="1"/>
  <c r="J14" i="22" s="1"/>
  <c r="J15" i="22" s="1"/>
  <c r="K14" i="22" a="1"/>
  <c r="K14" i="22"/>
  <c r="K15" i="22" s="1"/>
  <c r="K20" i="22" s="1"/>
  <c r="L14" i="22" a="1"/>
  <c r="L14" i="22" s="1"/>
  <c r="L15" i="22" s="1"/>
  <c r="L20" i="22" s="1"/>
  <c r="M14" i="22" a="1"/>
  <c r="M14" i="22"/>
  <c r="M15" i="22" s="1"/>
  <c r="M20" i="22" s="1"/>
  <c r="N14" i="22" a="1"/>
  <c r="N14" i="22" s="1"/>
  <c r="N15" i="22" s="1"/>
  <c r="O14" i="22" a="1"/>
  <c r="O14" i="22"/>
  <c r="O15" i="22" s="1"/>
  <c r="O20" i="22" s="1"/>
  <c r="P14" i="22" a="1"/>
  <c r="P14" i="22" s="1"/>
  <c r="P15" i="22" s="1"/>
  <c r="G33" i="13"/>
  <c r="H33" i="13"/>
  <c r="H77" i="13"/>
  <c r="L77" i="13" s="1" a="1"/>
  <c r="L77" i="13" s="1"/>
  <c r="G77" i="13"/>
  <c r="H97" i="13"/>
  <c r="L97" i="13" s="1" a="1"/>
  <c r="L97" i="13" s="1"/>
  <c r="G97" i="13"/>
  <c r="L60" i="13"/>
  <c r="N60" i="13"/>
  <c r="M61" i="13"/>
  <c r="L62" i="13"/>
  <c r="N62" i="13"/>
  <c r="B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B17" i="22"/>
  <c r="B20" i="22"/>
  <c r="P17" i="22"/>
  <c r="P20" i="22"/>
  <c r="O17" i="22"/>
  <c r="N17" i="22"/>
  <c r="N20" i="22"/>
  <c r="M17" i="22"/>
  <c r="L17" i="22"/>
  <c r="K17" i="22"/>
  <c r="J17" i="22"/>
  <c r="J20" i="22"/>
  <c r="I17" i="22"/>
  <c r="H17" i="22"/>
  <c r="H20" i="22"/>
  <c r="G17" i="22"/>
  <c r="F17" i="22"/>
  <c r="F20" i="22"/>
  <c r="E17" i="22"/>
  <c r="D17" i="22"/>
  <c r="B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K25" i="24"/>
  <c r="J34" i="24"/>
  <c r="J33" i="24"/>
  <c r="J32" i="24"/>
  <c r="J31" i="24"/>
  <c r="J30" i="24"/>
  <c r="J29" i="24"/>
  <c r="J28" i="24"/>
  <c r="J27" i="24"/>
  <c r="J26" i="24"/>
  <c r="L21" i="24"/>
  <c r="L19" i="24"/>
  <c r="L17" i="24"/>
  <c r="L15" i="24"/>
  <c r="L13" i="24"/>
  <c r="L11" i="24"/>
  <c r="L9" i="24"/>
  <c r="L7" i="24"/>
  <c r="L5" i="24"/>
  <c r="L3" i="24"/>
  <c r="L34" i="24"/>
  <c r="L32" i="24"/>
  <c r="L30" i="24"/>
  <c r="L28" i="24"/>
  <c r="O2" i="25"/>
  <c r="O30" i="25"/>
  <c r="O28" i="25"/>
  <c r="O26" i="25"/>
  <c r="O24" i="25"/>
  <c r="O22" i="25"/>
  <c r="O20" i="25"/>
  <c r="O18" i="25"/>
  <c r="O16" i="25"/>
  <c r="O14" i="25"/>
  <c r="O12" i="25"/>
  <c r="O10" i="25"/>
  <c r="O8" i="25"/>
  <c r="O6" i="25"/>
  <c r="O4" i="25"/>
  <c r="Q31" i="25"/>
  <c r="Q30" i="25"/>
  <c r="Q29" i="25"/>
  <c r="Q28" i="25"/>
  <c r="Q27" i="25"/>
  <c r="Q26" i="25"/>
  <c r="Q25" i="25"/>
  <c r="Q24" i="25"/>
  <c r="Q23" i="25"/>
  <c r="Q22" i="25"/>
  <c r="Q21" i="25"/>
  <c r="Q20" i="25"/>
  <c r="Q19" i="25"/>
  <c r="P19" i="25"/>
  <c r="Q18" i="25"/>
  <c r="Q17" i="25"/>
  <c r="P17" i="25"/>
  <c r="Q16" i="25"/>
  <c r="Q15" i="25"/>
  <c r="P15" i="25"/>
  <c r="Q14" i="25"/>
  <c r="P14" i="25"/>
  <c r="Q13" i="25"/>
  <c r="P13" i="25"/>
  <c r="Q12" i="25"/>
  <c r="P12" i="25"/>
  <c r="Q11" i="25"/>
  <c r="P11" i="25"/>
  <c r="Q10" i="25"/>
  <c r="P10" i="25"/>
  <c r="Q9" i="25"/>
  <c r="P9" i="25"/>
  <c r="Q8" i="25"/>
  <c r="P8" i="25"/>
  <c r="Q7" i="25"/>
  <c r="P7" i="25"/>
  <c r="Q6" i="25"/>
  <c r="P6" i="25"/>
  <c r="Q5" i="25"/>
  <c r="P5" i="25"/>
  <c r="Q4" i="25"/>
  <c r="P4" i="25"/>
  <c r="Q3" i="25"/>
  <c r="P3" i="25"/>
  <c r="Q2" i="25"/>
  <c r="P2" i="25"/>
  <c r="O35" i="25"/>
  <c r="P35" i="25"/>
  <c r="Q35" i="25"/>
  <c r="Q44" i="25"/>
  <c r="P44" i="25"/>
  <c r="O44" i="25"/>
  <c r="Q43" i="25"/>
  <c r="P43" i="25"/>
  <c r="O43" i="25"/>
  <c r="Q42" i="25"/>
  <c r="P42" i="25"/>
  <c r="O42" i="25"/>
  <c r="Q41" i="25"/>
  <c r="P41" i="25"/>
  <c r="O41" i="25"/>
  <c r="Q40" i="25"/>
  <c r="P40" i="25"/>
  <c r="O40" i="25"/>
  <c r="Q39" i="25"/>
  <c r="P39" i="25"/>
  <c r="O39" i="25"/>
  <c r="Q38" i="25"/>
  <c r="P38" i="25"/>
  <c r="O38" i="25"/>
  <c r="Q37" i="25"/>
  <c r="P37" i="25"/>
  <c r="O37" i="25"/>
  <c r="Q36" i="25"/>
  <c r="P36" i="25"/>
  <c r="L33" i="13" a="1"/>
  <c r="L33" i="13" s="1"/>
  <c r="E7" i="7" l="1"/>
  <c r="C8" i="6"/>
  <c r="D8" i="6" s="1"/>
  <c r="C8" i="5"/>
  <c r="D8" i="5" s="1"/>
  <c r="E7" i="5"/>
  <c r="C8" i="4"/>
  <c r="D8" i="4" s="1"/>
  <c r="B8" i="4"/>
  <c r="E3" i="16"/>
  <c r="E5" i="16"/>
  <c r="E7" i="16"/>
  <c r="E9" i="16"/>
  <c r="E11" i="16"/>
  <c r="E13" i="16"/>
  <c r="E15" i="16"/>
  <c r="E17" i="16"/>
  <c r="E19" i="16"/>
  <c r="E21" i="16"/>
  <c r="E23" i="16"/>
  <c r="E25" i="16"/>
  <c r="E27" i="16"/>
  <c r="E29" i="16"/>
  <c r="E31" i="16"/>
  <c r="E33" i="16"/>
  <c r="E35" i="16"/>
  <c r="E37" i="16"/>
  <c r="E39" i="16"/>
  <c r="E41" i="16"/>
  <c r="E6" i="16"/>
  <c r="E14" i="16"/>
  <c r="E22" i="16"/>
  <c r="E30" i="16"/>
  <c r="E38" i="16"/>
  <c r="E2" i="16"/>
  <c r="E10" i="16"/>
  <c r="E18" i="16"/>
  <c r="E26" i="16"/>
  <c r="E34" i="16"/>
  <c r="E8" i="16"/>
  <c r="E24" i="16"/>
  <c r="E40" i="16"/>
  <c r="E16" i="16"/>
  <c r="E32" i="16"/>
  <c r="E4" i="16"/>
  <c r="E36" i="16"/>
  <c r="E20" i="16"/>
  <c r="E28" i="16"/>
  <c r="E12" i="16"/>
  <c r="A11" i="5"/>
  <c r="B10" i="5"/>
  <c r="C10" i="5"/>
  <c r="D10" i="5" s="1"/>
  <c r="Q12" i="16" a="1"/>
  <c r="C9" i="6"/>
  <c r="D9" i="6" s="1"/>
  <c r="A10" i="6"/>
  <c r="K9" i="24"/>
  <c r="K17" i="24"/>
  <c r="J4" i="24"/>
  <c r="J12" i="24"/>
  <c r="J20" i="24"/>
  <c r="K5" i="24"/>
  <c r="K13" i="24"/>
  <c r="K21" i="24"/>
  <c r="J8" i="24"/>
  <c r="J16" i="24"/>
  <c r="K14" i="24"/>
  <c r="J9" i="24"/>
  <c r="K6" i="24"/>
  <c r="K2" i="24"/>
  <c r="J17" i="24"/>
  <c r="J5" i="24"/>
  <c r="K10" i="24"/>
  <c r="J21" i="24"/>
  <c r="K18" i="24"/>
  <c r="K34" i="24"/>
  <c r="K32" i="24"/>
  <c r="K30" i="24"/>
  <c r="K28" i="24"/>
  <c r="K26" i="24"/>
  <c r="L20" i="24"/>
  <c r="L16" i="24"/>
  <c r="L12" i="24"/>
  <c r="L8" i="24"/>
  <c r="L4" i="24"/>
  <c r="L33" i="24"/>
  <c r="L29" i="24"/>
  <c r="J13" i="24"/>
  <c r="J25" i="24"/>
  <c r="K33" i="24"/>
  <c r="K31" i="24"/>
  <c r="K29" i="24"/>
  <c r="K27" i="24"/>
  <c r="L2" i="24"/>
  <c r="L18" i="24"/>
  <c r="L14" i="24"/>
  <c r="L10" i="24"/>
  <c r="L6" i="24"/>
  <c r="L25" i="24"/>
  <c r="L31" i="24"/>
  <c r="L27" i="24"/>
  <c r="O31" i="25"/>
  <c r="O27" i="25"/>
  <c r="O23" i="25"/>
  <c r="O19" i="25"/>
  <c r="O15" i="25"/>
  <c r="O11" i="25"/>
  <c r="O7" i="25"/>
  <c r="O3" i="25"/>
  <c r="P30" i="25"/>
  <c r="P28" i="25"/>
  <c r="P26" i="25"/>
  <c r="P24" i="25"/>
  <c r="P22" i="25"/>
  <c r="P20" i="25"/>
  <c r="P18" i="25"/>
  <c r="P16" i="25"/>
  <c r="O29" i="25"/>
  <c r="O25" i="25"/>
  <c r="O21" i="25"/>
  <c r="O17" i="25"/>
  <c r="O13" i="25"/>
  <c r="O9" i="25"/>
  <c r="O5" i="25"/>
  <c r="P31" i="25"/>
  <c r="P29" i="25"/>
  <c r="P27" i="25"/>
  <c r="P25" i="25"/>
  <c r="P23" i="25"/>
  <c r="P21" i="25"/>
  <c r="M16" i="13"/>
  <c r="N17" i="13"/>
  <c r="M17" i="13"/>
  <c r="N18" i="13"/>
  <c r="N16" i="13"/>
  <c r="L18" i="13"/>
  <c r="L17" i="13"/>
  <c r="L16" i="13"/>
  <c r="M18" i="13"/>
  <c r="M60" i="13"/>
  <c r="N61" i="13"/>
  <c r="G65" i="13" s="1" a="1"/>
  <c r="L61" i="13"/>
  <c r="M62" i="13"/>
  <c r="A9" i="7"/>
  <c r="B8" i="7"/>
  <c r="C8" i="7"/>
  <c r="D8" i="7" s="1"/>
  <c r="E7" i="6"/>
  <c r="B9" i="6"/>
  <c r="C9" i="5"/>
  <c r="E7" i="4"/>
  <c r="A10" i="4"/>
  <c r="B9" i="4"/>
  <c r="E9" i="4" s="1"/>
  <c r="N2" i="2"/>
  <c r="O3" i="2"/>
  <c r="P4" i="2"/>
  <c r="O2" i="2"/>
  <c r="N4" i="2"/>
  <c r="N3" i="2"/>
  <c r="G6" i="17"/>
  <c r="B14" i="20" a="1"/>
  <c r="I3" i="1"/>
  <c r="J2" i="1"/>
  <c r="I2" i="1"/>
  <c r="J3" i="1"/>
  <c r="H5" i="21"/>
  <c r="H4" i="21"/>
  <c r="B9" i="21" s="1" a="1"/>
  <c r="G20" i="17"/>
  <c r="G4" i="17"/>
  <c r="L10" i="17" a="1"/>
  <c r="K2" i="16"/>
  <c r="G40" i="12" a="1"/>
  <c r="I5" i="21"/>
  <c r="G28" i="17"/>
  <c r="G12" i="17"/>
  <c r="G2" i="17"/>
  <c r="K36" i="16"/>
  <c r="K28" i="16"/>
  <c r="K20" i="16"/>
  <c r="K12" i="16"/>
  <c r="K4" i="16"/>
  <c r="L83" i="12"/>
  <c r="N81" i="12"/>
  <c r="M83" i="12"/>
  <c r="L82" i="12"/>
  <c r="M81" i="12"/>
  <c r="G86" i="12" s="1" a="1"/>
  <c r="N82" i="12"/>
  <c r="D19" i="2"/>
  <c r="H19" i="2"/>
  <c r="L19" i="2"/>
  <c r="B19" i="2"/>
  <c r="C19" i="2"/>
  <c r="G19" i="2"/>
  <c r="K19" i="2"/>
  <c r="O19" i="2"/>
  <c r="F19" i="2"/>
  <c r="N19" i="2"/>
  <c r="P19" i="2"/>
  <c r="J19" i="2"/>
  <c r="I7" i="19"/>
  <c r="I6" i="19"/>
  <c r="I5" i="19"/>
  <c r="B14" i="19" s="1" a="1"/>
  <c r="D30" i="17"/>
  <c r="G30" i="17" s="1"/>
  <c r="D26" i="17"/>
  <c r="G26" i="17" s="1"/>
  <c r="D22" i="17"/>
  <c r="G22" i="17" s="1"/>
  <c r="D18" i="17"/>
  <c r="G18" i="17" s="1"/>
  <c r="D14" i="17"/>
  <c r="G14" i="17" s="1"/>
  <c r="D10" i="17"/>
  <c r="G10" i="17" s="1"/>
  <c r="K40" i="16"/>
  <c r="K32" i="16"/>
  <c r="K24" i="16"/>
  <c r="K16" i="16"/>
  <c r="N11" i="14"/>
  <c r="Q11" i="14" s="1"/>
  <c r="R10" i="14" s="1"/>
  <c r="N10" i="14"/>
  <c r="Q10" i="14" s="1"/>
  <c r="O11" i="14"/>
  <c r="R11" i="14" s="1"/>
  <c r="O10" i="14"/>
  <c r="G30" i="14"/>
  <c r="G22" i="14"/>
  <c r="G14" i="14"/>
  <c r="L49" i="13"/>
  <c r="G53" i="13" s="1" a="1"/>
  <c r="M49" i="13"/>
  <c r="L50" i="13"/>
  <c r="M84" i="13"/>
  <c r="L83" i="13"/>
  <c r="M83" i="13"/>
  <c r="L61" i="12"/>
  <c r="N59" i="12"/>
  <c r="M61" i="12"/>
  <c r="L60" i="12"/>
  <c r="M59" i="12"/>
  <c r="N60" i="12"/>
  <c r="I19" i="2"/>
  <c r="F6" i="16"/>
  <c r="K6" i="16" s="1"/>
  <c r="F10" i="16"/>
  <c r="K10" i="16" s="1"/>
  <c r="G7" i="14"/>
  <c r="E5" i="14"/>
  <c r="G5" i="14" s="1"/>
  <c r="E9" i="14"/>
  <c r="E13" i="14"/>
  <c r="E17" i="14"/>
  <c r="G17" i="14" s="1"/>
  <c r="E21" i="14"/>
  <c r="G21" i="14" s="1"/>
  <c r="E25" i="14"/>
  <c r="G25" i="14" s="1"/>
  <c r="E29" i="14"/>
  <c r="G29" i="14" s="1"/>
  <c r="E33" i="14"/>
  <c r="G33" i="14" s="1"/>
  <c r="E37" i="14"/>
  <c r="G37" i="14" s="1"/>
  <c r="E41" i="14"/>
  <c r="G41" i="14" s="1"/>
  <c r="E2" i="14"/>
  <c r="G2" i="14" s="1"/>
  <c r="E6" i="14"/>
  <c r="G6" i="14" s="1"/>
  <c r="E10" i="14"/>
  <c r="G10" i="14" s="1"/>
  <c r="E14" i="14"/>
  <c r="E18" i="14"/>
  <c r="G18" i="14" s="1"/>
  <c r="E22" i="14"/>
  <c r="E26" i="14"/>
  <c r="G26" i="14" s="1"/>
  <c r="E30" i="14"/>
  <c r="E34" i="14"/>
  <c r="G34" i="14" s="1"/>
  <c r="E38" i="14"/>
  <c r="G38" i="14" s="1"/>
  <c r="M39" i="13"/>
  <c r="L39" i="13"/>
  <c r="G43" i="13" s="1" a="1"/>
  <c r="G21" i="13" a="1"/>
  <c r="N9" i="12"/>
  <c r="N10" i="12"/>
  <c r="N11" i="12"/>
  <c r="N12" i="12"/>
  <c r="M9" i="12"/>
  <c r="M10" i="12"/>
  <c r="M11" i="12"/>
  <c r="M12" i="12"/>
  <c r="N50" i="12"/>
  <c r="M49" i="12"/>
  <c r="G53" i="12" s="1" a="1"/>
  <c r="L48" i="12"/>
  <c r="N49" i="12"/>
  <c r="M48" i="12"/>
  <c r="G64" i="12" a="1"/>
  <c r="K4" i="24"/>
  <c r="K8" i="24"/>
  <c r="K12" i="24"/>
  <c r="K16" i="24"/>
  <c r="K20" i="24"/>
  <c r="J3" i="24"/>
  <c r="J7" i="24"/>
  <c r="J11" i="24"/>
  <c r="J15" i="24"/>
  <c r="J19" i="24"/>
  <c r="L26" i="24"/>
  <c r="K3" i="24"/>
  <c r="K7" i="24"/>
  <c r="K11" i="24"/>
  <c r="K15" i="24"/>
  <c r="K19" i="24"/>
  <c r="J2" i="24"/>
  <c r="J6" i="24"/>
  <c r="J10" i="24"/>
  <c r="J14" i="24"/>
  <c r="J18" i="24"/>
  <c r="F38" i="16"/>
  <c r="K38" i="16" s="1"/>
  <c r="F34" i="16"/>
  <c r="K34" i="16" s="1"/>
  <c r="F30" i="16"/>
  <c r="K30" i="16" s="1"/>
  <c r="F26" i="16"/>
  <c r="K26" i="16" s="1"/>
  <c r="F22" i="16"/>
  <c r="K22" i="16" s="1"/>
  <c r="F18" i="16"/>
  <c r="K18" i="16" s="1"/>
  <c r="F14" i="16"/>
  <c r="K14" i="16" s="1"/>
  <c r="F8" i="16"/>
  <c r="K8" i="16" s="1"/>
  <c r="F5" i="16"/>
  <c r="K5" i="16" s="1"/>
  <c r="G39" i="14"/>
  <c r="G35" i="14"/>
  <c r="G31" i="14"/>
  <c r="G27" i="14"/>
  <c r="G23" i="14"/>
  <c r="G19" i="14"/>
  <c r="G15" i="14"/>
  <c r="E12" i="14"/>
  <c r="G12" i="14" s="1"/>
  <c r="E3" i="14"/>
  <c r="G3" i="14" s="1"/>
  <c r="M40" i="13"/>
  <c r="G87" i="13" a="1"/>
  <c r="O2" i="23"/>
  <c r="P3" i="23"/>
  <c r="N2" i="23"/>
  <c r="O3" i="23"/>
  <c r="P4" i="23"/>
  <c r="D13" i="14"/>
  <c r="G13" i="14" s="1"/>
  <c r="D9" i="14"/>
  <c r="G9" i="14" s="1"/>
  <c r="N70" i="12"/>
  <c r="G75" i="12" s="1" a="1"/>
  <c r="M23" i="12"/>
  <c r="L22" i="12"/>
  <c r="G26" i="12" s="1" a="1"/>
  <c r="E8" i="7" l="1"/>
  <c r="E8" i="6"/>
  <c r="E9" i="6"/>
  <c r="E8" i="5"/>
  <c r="E10" i="5"/>
  <c r="E8" i="4"/>
  <c r="H26" i="12"/>
  <c r="G26" i="12"/>
  <c r="L26" i="12" s="1"/>
  <c r="I26" i="12"/>
  <c r="B9" i="21"/>
  <c r="B11" i="21" s="1" a="1"/>
  <c r="B11" i="21" s="1"/>
  <c r="B13" i="21" s="1"/>
  <c r="C9" i="21"/>
  <c r="N7" i="14"/>
  <c r="O6" i="14" s="1"/>
  <c r="H75" i="12"/>
  <c r="I75" i="12"/>
  <c r="G75" i="12"/>
  <c r="H43" i="13"/>
  <c r="G43" i="13"/>
  <c r="I53" i="12"/>
  <c r="G53" i="12"/>
  <c r="H53" i="12"/>
  <c r="G65" i="13"/>
  <c r="H65" i="13"/>
  <c r="I65" i="13"/>
  <c r="D14" i="19"/>
  <c r="B14" i="19"/>
  <c r="C14" i="19"/>
  <c r="E14" i="19"/>
  <c r="G86" i="12"/>
  <c r="L86" i="12" s="1"/>
  <c r="I86" i="12"/>
  <c r="H86" i="12"/>
  <c r="G87" i="13"/>
  <c r="H87" i="13"/>
  <c r="I21" i="13"/>
  <c r="G21" i="13"/>
  <c r="L21" i="13" s="1"/>
  <c r="H21" i="13"/>
  <c r="J12" i="16"/>
  <c r="I12" i="16"/>
  <c r="J4" i="16"/>
  <c r="I4" i="16"/>
  <c r="J24" i="16"/>
  <c r="I24" i="16"/>
  <c r="J18" i="16"/>
  <c r="I18" i="16"/>
  <c r="I30" i="16"/>
  <c r="J30" i="16"/>
  <c r="I41" i="16"/>
  <c r="J41" i="16"/>
  <c r="I33" i="16"/>
  <c r="J33" i="16"/>
  <c r="I25" i="16"/>
  <c r="J25" i="16"/>
  <c r="I17" i="16"/>
  <c r="J17" i="16"/>
  <c r="I9" i="16"/>
  <c r="J9" i="16"/>
  <c r="B16" i="23" a="1"/>
  <c r="B16" i="23" s="1"/>
  <c r="B17" i="23" s="1"/>
  <c r="B21" i="23" s="1"/>
  <c r="G16" i="23" a="1"/>
  <c r="G16" i="23" s="1"/>
  <c r="G17" i="23" s="1"/>
  <c r="G21" i="23" s="1"/>
  <c r="K16" i="23" a="1"/>
  <c r="K16" i="23" s="1"/>
  <c r="K17" i="23" s="1"/>
  <c r="K21" i="23" s="1"/>
  <c r="O16" i="23" a="1"/>
  <c r="O16" i="23" s="1"/>
  <c r="O17" i="23" s="1"/>
  <c r="O21" i="23" s="1"/>
  <c r="E16" i="23" a="1"/>
  <c r="E16" i="23" s="1"/>
  <c r="E17" i="23" s="1"/>
  <c r="E21" i="23" s="1"/>
  <c r="I16" i="23" a="1"/>
  <c r="I16" i="23" s="1"/>
  <c r="I17" i="23" s="1"/>
  <c r="I21" i="23" s="1"/>
  <c r="M16" i="23" a="1"/>
  <c r="M16" i="23" s="1"/>
  <c r="M17" i="23" s="1"/>
  <c r="M21" i="23" s="1"/>
  <c r="D16" i="23" a="1"/>
  <c r="D16" i="23" s="1"/>
  <c r="D17" i="23" s="1"/>
  <c r="D21" i="23" s="1"/>
  <c r="L16" i="23" a="1"/>
  <c r="L16" i="23" s="1"/>
  <c r="L17" i="23" s="1"/>
  <c r="L21" i="23" s="1"/>
  <c r="N16" i="23" a="1"/>
  <c r="N16" i="23" s="1"/>
  <c r="N17" i="23" s="1"/>
  <c r="N21" i="23" s="1"/>
  <c r="H16" i="23" a="1"/>
  <c r="H16" i="23" s="1"/>
  <c r="H17" i="23" s="1"/>
  <c r="H21" i="23" s="1"/>
  <c r="P16" i="23" a="1"/>
  <c r="P16" i="23" s="1"/>
  <c r="P17" i="23" s="1"/>
  <c r="P21" i="23" s="1"/>
  <c r="C16" i="23" a="1"/>
  <c r="C16" i="23" s="1"/>
  <c r="C17" i="23" s="1"/>
  <c r="C21" i="23" s="1"/>
  <c r="F16" i="23" a="1"/>
  <c r="F16" i="23" s="1"/>
  <c r="F17" i="23" s="1"/>
  <c r="F21" i="23" s="1"/>
  <c r="J16" i="23" a="1"/>
  <c r="J16" i="23" s="1"/>
  <c r="J17" i="23" s="1"/>
  <c r="J21" i="23" s="1"/>
  <c r="L7" i="17"/>
  <c r="M6" i="17" s="1"/>
  <c r="H40" i="12"/>
  <c r="J40" i="12"/>
  <c r="G40" i="12"/>
  <c r="I40" i="12"/>
  <c r="B14" i="1" a="1"/>
  <c r="B14" i="1" s="1"/>
  <c r="B15" i="1" s="1"/>
  <c r="B20" i="1" s="1"/>
  <c r="M14" i="1" a="1"/>
  <c r="M14" i="1" s="1"/>
  <c r="M15" i="1" s="1"/>
  <c r="M20" i="1" s="1"/>
  <c r="I14" i="1" a="1"/>
  <c r="I14" i="1" s="1"/>
  <c r="I15" i="1" s="1"/>
  <c r="I20" i="1" s="1"/>
  <c r="E14" i="1" a="1"/>
  <c r="E14" i="1" s="1"/>
  <c r="E15" i="1" s="1"/>
  <c r="E20" i="1" s="1"/>
  <c r="O14" i="1" a="1"/>
  <c r="O14" i="1" s="1"/>
  <c r="O15" i="1" s="1"/>
  <c r="O20" i="1" s="1"/>
  <c r="K14" i="1" a="1"/>
  <c r="K14" i="1" s="1"/>
  <c r="K15" i="1" s="1"/>
  <c r="K20" i="1" s="1"/>
  <c r="G14" i="1" a="1"/>
  <c r="G14" i="1" s="1"/>
  <c r="G15" i="1" s="1"/>
  <c r="G20" i="1" s="1"/>
  <c r="C14" i="1" a="1"/>
  <c r="C14" i="1" s="1"/>
  <c r="C15" i="1" s="1"/>
  <c r="C20" i="1" s="1"/>
  <c r="J14" i="1" a="1"/>
  <c r="J14" i="1" s="1"/>
  <c r="J15" i="1" s="1"/>
  <c r="J20" i="1" s="1"/>
  <c r="P14" i="1" a="1"/>
  <c r="P14" i="1" s="1"/>
  <c r="P15" i="1" s="1"/>
  <c r="P20" i="1" s="1"/>
  <c r="L14" i="1" a="1"/>
  <c r="L14" i="1" s="1"/>
  <c r="L15" i="1" s="1"/>
  <c r="L20" i="1" s="1"/>
  <c r="H14" i="1" a="1"/>
  <c r="H14" i="1" s="1"/>
  <c r="H15" i="1" s="1"/>
  <c r="H20" i="1" s="1"/>
  <c r="D14" i="1" a="1"/>
  <c r="D14" i="1" s="1"/>
  <c r="D15" i="1" s="1"/>
  <c r="D20" i="1" s="1"/>
  <c r="N14" i="1" a="1"/>
  <c r="N14" i="1" s="1"/>
  <c r="N15" i="1" s="1"/>
  <c r="N20" i="1" s="1"/>
  <c r="F14" i="1" a="1"/>
  <c r="F14" i="1" s="1"/>
  <c r="F15" i="1" s="1"/>
  <c r="F20" i="1" s="1"/>
  <c r="C14" i="20"/>
  <c r="E14" i="20"/>
  <c r="B14" i="20"/>
  <c r="D14" i="20"/>
  <c r="B16" i="2" a="1"/>
  <c r="B16" i="2" s="1"/>
  <c r="B17" i="2" s="1"/>
  <c r="B21" i="2" s="1"/>
  <c r="C16" i="2" a="1"/>
  <c r="C16" i="2" s="1"/>
  <c r="C17" i="2" s="1"/>
  <c r="C21" i="2" s="1"/>
  <c r="D16" i="2" a="1"/>
  <c r="D16" i="2" s="1"/>
  <c r="D17" i="2" s="1"/>
  <c r="D21" i="2" s="1"/>
  <c r="E16" i="2" a="1"/>
  <c r="E16" i="2" s="1"/>
  <c r="E17" i="2" s="1"/>
  <c r="E21" i="2" s="1"/>
  <c r="F16" i="2" a="1"/>
  <c r="F16" i="2" s="1"/>
  <c r="F17" i="2" s="1"/>
  <c r="F21" i="2" s="1"/>
  <c r="G16" i="2" a="1"/>
  <c r="G16" i="2" s="1"/>
  <c r="G17" i="2" s="1"/>
  <c r="G21" i="2" s="1"/>
  <c r="H16" i="2" a="1"/>
  <c r="H16" i="2" s="1"/>
  <c r="H17" i="2" s="1"/>
  <c r="H21" i="2" s="1"/>
  <c r="I16" i="2" a="1"/>
  <c r="I16" i="2" s="1"/>
  <c r="I17" i="2" s="1"/>
  <c r="I21" i="2" s="1"/>
  <c r="J16" i="2" a="1"/>
  <c r="J16" i="2" s="1"/>
  <c r="J17" i="2" s="1"/>
  <c r="J21" i="2" s="1"/>
  <c r="K16" i="2" a="1"/>
  <c r="K16" i="2" s="1"/>
  <c r="K17" i="2" s="1"/>
  <c r="K21" i="2" s="1"/>
  <c r="L16" i="2" a="1"/>
  <c r="L16" i="2" s="1"/>
  <c r="L17" i="2" s="1"/>
  <c r="L21" i="2" s="1"/>
  <c r="M16" i="2" a="1"/>
  <c r="M16" i="2" s="1"/>
  <c r="M17" i="2" s="1"/>
  <c r="M21" i="2" s="1"/>
  <c r="N16" i="2" a="1"/>
  <c r="N16" i="2" s="1"/>
  <c r="N17" i="2" s="1"/>
  <c r="N21" i="2" s="1"/>
  <c r="O16" i="2" a="1"/>
  <c r="O16" i="2" s="1"/>
  <c r="O17" i="2" s="1"/>
  <c r="O21" i="2" s="1"/>
  <c r="P16" i="2" a="1"/>
  <c r="P16" i="2" s="1"/>
  <c r="P17" i="2" s="1"/>
  <c r="P21" i="2" s="1"/>
  <c r="A11" i="4"/>
  <c r="B10" i="4"/>
  <c r="C10" i="4"/>
  <c r="D10" i="4" s="1"/>
  <c r="D9" i="5"/>
  <c r="E9" i="5" s="1"/>
  <c r="C10" i="6"/>
  <c r="D10" i="6" s="1"/>
  <c r="A11" i="6"/>
  <c r="B10" i="6"/>
  <c r="J28" i="16"/>
  <c r="I28" i="16"/>
  <c r="J32" i="16"/>
  <c r="I32" i="16"/>
  <c r="J8" i="16"/>
  <c r="I8" i="16"/>
  <c r="J10" i="16"/>
  <c r="I10" i="16"/>
  <c r="I22" i="16"/>
  <c r="J22" i="16"/>
  <c r="J39" i="16"/>
  <c r="I39" i="16"/>
  <c r="J31" i="16"/>
  <c r="I31" i="16"/>
  <c r="J23" i="16"/>
  <c r="I23" i="16"/>
  <c r="J15" i="16"/>
  <c r="I15" i="16"/>
  <c r="J7" i="16"/>
  <c r="I7" i="16"/>
  <c r="H64" i="12"/>
  <c r="G64" i="12"/>
  <c r="I64" i="12"/>
  <c r="G53" i="13"/>
  <c r="H53" i="13"/>
  <c r="R9" i="16"/>
  <c r="J20" i="16"/>
  <c r="I20" i="16"/>
  <c r="J16" i="16"/>
  <c r="I16" i="16"/>
  <c r="I34" i="16"/>
  <c r="J34" i="16"/>
  <c r="J2" i="16"/>
  <c r="I2" i="16"/>
  <c r="I14" i="16"/>
  <c r="J14" i="16"/>
  <c r="J37" i="16"/>
  <c r="I37" i="16"/>
  <c r="I29" i="16"/>
  <c r="J29" i="16"/>
  <c r="I21" i="16"/>
  <c r="J21" i="16"/>
  <c r="I13" i="16"/>
  <c r="J13" i="16"/>
  <c r="I5" i="16"/>
  <c r="J5" i="16"/>
  <c r="G15" i="12" a="1"/>
  <c r="M10" i="17"/>
  <c r="P10" i="17" s="1"/>
  <c r="L10" i="17"/>
  <c r="O10" i="17" s="1"/>
  <c r="L11" i="17"/>
  <c r="O11" i="17" s="1"/>
  <c r="M11" i="17"/>
  <c r="P11" i="17" s="1"/>
  <c r="B9" i="7"/>
  <c r="C9" i="7"/>
  <c r="D9" i="7" s="1"/>
  <c r="A10" i="7"/>
  <c r="R14" i="16"/>
  <c r="V14" i="16" s="1"/>
  <c r="W13" i="16" s="1"/>
  <c r="S13" i="16"/>
  <c r="Q12" i="16"/>
  <c r="U12" i="16" s="1"/>
  <c r="S14" i="16"/>
  <c r="W14" i="16" s="1"/>
  <c r="S12" i="16"/>
  <c r="Q13" i="16"/>
  <c r="U13" i="16" s="1"/>
  <c r="V12" i="16" s="1"/>
  <c r="R12" i="16"/>
  <c r="Q14" i="16"/>
  <c r="U14" i="16" s="1"/>
  <c r="W12" i="16" s="1"/>
  <c r="R13" i="16"/>
  <c r="V13" i="16" s="1"/>
  <c r="A12" i="5"/>
  <c r="B11" i="5"/>
  <c r="C11" i="5"/>
  <c r="D11" i="5" s="1"/>
  <c r="I36" i="16"/>
  <c r="J36" i="16"/>
  <c r="J40" i="16"/>
  <c r="I40" i="16"/>
  <c r="J26" i="16"/>
  <c r="I26" i="16"/>
  <c r="I38" i="16"/>
  <c r="J38" i="16"/>
  <c r="I6" i="16"/>
  <c r="J6" i="16"/>
  <c r="J35" i="16"/>
  <c r="I35" i="16"/>
  <c r="J27" i="16"/>
  <c r="I27" i="16"/>
  <c r="J19" i="16"/>
  <c r="I19" i="16"/>
  <c r="J11" i="16"/>
  <c r="I11" i="16"/>
  <c r="J3" i="16"/>
  <c r="I3" i="16"/>
  <c r="E11" i="5" l="1"/>
  <c r="Q9" i="16"/>
  <c r="C11" i="4"/>
  <c r="D11" i="4" s="1"/>
  <c r="A12" i="4"/>
  <c r="B11" i="4"/>
  <c r="L40" i="12"/>
  <c r="B35" i="13"/>
  <c r="B12" i="5"/>
  <c r="A13" i="5"/>
  <c r="C12" i="5"/>
  <c r="D12" i="5" s="1"/>
  <c r="E9" i="7"/>
  <c r="L53" i="13" a="1"/>
  <c r="L53" i="13" s="1"/>
  <c r="B55" i="13" s="1"/>
  <c r="E10" i="6"/>
  <c r="B16" i="20" a="1"/>
  <c r="B16" i="20" s="1"/>
  <c r="B18" i="20" s="1"/>
  <c r="B16" i="19" a="1"/>
  <c r="B16" i="19" s="1"/>
  <c r="B18" i="19" s="1"/>
  <c r="L65" i="13" a="1"/>
  <c r="L65" i="13" s="1"/>
  <c r="L43" i="13" a="1"/>
  <c r="L43" i="13" s="1"/>
  <c r="B45" i="13" s="1"/>
  <c r="J15" i="12"/>
  <c r="I15" i="12"/>
  <c r="G15" i="12"/>
  <c r="H15" i="12"/>
  <c r="A12" i="6"/>
  <c r="C11" i="6"/>
  <c r="D11" i="6" s="1"/>
  <c r="B11" i="6"/>
  <c r="B10" i="7"/>
  <c r="A11" i="7"/>
  <c r="C10" i="7"/>
  <c r="D10" i="7" s="1"/>
  <c r="Q8" i="16"/>
  <c r="L64" i="12"/>
  <c r="E10" i="4"/>
  <c r="L87" i="13" a="1"/>
  <c r="L87" i="13" s="1"/>
  <c r="L53" i="12"/>
  <c r="L75" i="12"/>
  <c r="E11" i="4" l="1"/>
  <c r="B11" i="7"/>
  <c r="E11" i="7" s="1"/>
  <c r="C11" i="7"/>
  <c r="D11" i="7" s="1"/>
  <c r="A12" i="7"/>
  <c r="A13" i="6"/>
  <c r="C12" i="6"/>
  <c r="D12" i="6" s="1"/>
  <c r="B12" i="6"/>
  <c r="A13" i="4"/>
  <c r="C12" i="4"/>
  <c r="D12" i="4" s="1"/>
  <c r="B12" i="4"/>
  <c r="E10" i="7"/>
  <c r="B13" i="5"/>
  <c r="C13" i="5"/>
  <c r="D13" i="5" s="1"/>
  <c r="A14" i="5"/>
  <c r="E11" i="6"/>
  <c r="L15" i="12"/>
  <c r="B29" i="12" s="1"/>
  <c r="B99" i="13"/>
  <c r="B89" i="13"/>
  <c r="B79" i="13"/>
  <c r="E12" i="5"/>
  <c r="B66" i="12"/>
  <c r="B55" i="12"/>
  <c r="B88" i="12"/>
  <c r="B77" i="12"/>
  <c r="E12" i="4" l="1"/>
  <c r="E13" i="5"/>
  <c r="C13" i="4"/>
  <c r="D13" i="4" s="1"/>
  <c r="B13" i="4"/>
  <c r="A14" i="4"/>
  <c r="A13" i="7"/>
  <c r="B12" i="7"/>
  <c r="C12" i="7"/>
  <c r="D12" i="7" s="1"/>
  <c r="E12" i="6"/>
  <c r="B14" i="5"/>
  <c r="A15" i="5"/>
  <c r="C14" i="5"/>
  <c r="D14" i="5" s="1"/>
  <c r="C13" i="6"/>
  <c r="D13" i="6" s="1"/>
  <c r="B13" i="6"/>
  <c r="A14" i="6"/>
  <c r="E12" i="7" l="1"/>
  <c r="E13" i="4"/>
  <c r="A15" i="4"/>
  <c r="B14" i="4"/>
  <c r="C14" i="4"/>
  <c r="D14" i="4" s="1"/>
  <c r="C14" i="6"/>
  <c r="D14" i="6" s="1"/>
  <c r="A15" i="6"/>
  <c r="B14" i="6"/>
  <c r="A16" i="5"/>
  <c r="B15" i="5"/>
  <c r="C15" i="5"/>
  <c r="D15" i="5" s="1"/>
  <c r="E13" i="6"/>
  <c r="E14" i="5"/>
  <c r="B13" i="7"/>
  <c r="A14" i="7"/>
  <c r="C13" i="7"/>
  <c r="D13" i="7" s="1"/>
  <c r="A17" i="5" l="1"/>
  <c r="B16" i="5"/>
  <c r="C16" i="5"/>
  <c r="D16" i="5" s="1"/>
  <c r="E14" i="6"/>
  <c r="E14" i="4"/>
  <c r="B14" i="7"/>
  <c r="A15" i="7"/>
  <c r="C14" i="7"/>
  <c r="D14" i="7" s="1"/>
  <c r="A16" i="6"/>
  <c r="C15" i="6"/>
  <c r="D15" i="6" s="1"/>
  <c r="B15" i="6"/>
  <c r="A16" i="4"/>
  <c r="B15" i="4"/>
  <c r="C15" i="4"/>
  <c r="D15" i="4" s="1"/>
  <c r="E13" i="7"/>
  <c r="E15" i="5"/>
  <c r="B16" i="4" l="1"/>
  <c r="A17" i="4"/>
  <c r="C16" i="4"/>
  <c r="D16" i="4" s="1"/>
  <c r="E15" i="6"/>
  <c r="B15" i="7"/>
  <c r="C15" i="7"/>
  <c r="D15" i="7" s="1"/>
  <c r="A16" i="7"/>
  <c r="E14" i="7"/>
  <c r="E16" i="5"/>
  <c r="E15" i="4"/>
  <c r="C16" i="6"/>
  <c r="D16" i="6" s="1"/>
  <c r="A17" i="6"/>
  <c r="B16" i="6"/>
  <c r="B17" i="5"/>
  <c r="C17" i="5"/>
  <c r="D17" i="5" s="1"/>
  <c r="A18" i="5"/>
  <c r="B18" i="5" l="1"/>
  <c r="A19" i="5"/>
  <c r="C18" i="5"/>
  <c r="D18" i="5" s="1"/>
  <c r="A18" i="6"/>
  <c r="C17" i="6"/>
  <c r="D17" i="6" s="1"/>
  <c r="B17" i="6"/>
  <c r="A17" i="7"/>
  <c r="B16" i="7"/>
  <c r="C16" i="7"/>
  <c r="D16" i="7" s="1"/>
  <c r="E17" i="5"/>
  <c r="B17" i="4"/>
  <c r="A18" i="4"/>
  <c r="C17" i="4"/>
  <c r="D17" i="4" s="1"/>
  <c r="E16" i="6"/>
  <c r="E15" i="7"/>
  <c r="E16" i="4"/>
  <c r="E17" i="6" l="1"/>
  <c r="A19" i="4"/>
  <c r="B18" i="4"/>
  <c r="C18" i="4"/>
  <c r="D18" i="4" s="1"/>
  <c r="E16" i="7"/>
  <c r="C18" i="6"/>
  <c r="D18" i="6" s="1"/>
  <c r="A19" i="6"/>
  <c r="B18" i="6"/>
  <c r="E17" i="4"/>
  <c r="B17" i="7"/>
  <c r="C17" i="7"/>
  <c r="D17" i="7" s="1"/>
  <c r="A18" i="7"/>
  <c r="A20" i="5"/>
  <c r="B19" i="5"/>
  <c r="C19" i="5"/>
  <c r="D19" i="5" s="1"/>
  <c r="E18" i="5"/>
  <c r="E18" i="4" l="1"/>
  <c r="B20" i="5"/>
  <c r="C20" i="5"/>
  <c r="D20" i="5" s="1"/>
  <c r="A21" i="5"/>
  <c r="B18" i="7"/>
  <c r="A19" i="7"/>
  <c r="C18" i="7"/>
  <c r="D18" i="7" s="1"/>
  <c r="E18" i="6"/>
  <c r="A20" i="6"/>
  <c r="C19" i="6"/>
  <c r="D19" i="6" s="1"/>
  <c r="B19" i="6"/>
  <c r="E19" i="5"/>
  <c r="E17" i="7"/>
  <c r="B19" i="4"/>
  <c r="A20" i="4"/>
  <c r="C19" i="4"/>
  <c r="D19" i="4" s="1"/>
  <c r="E19" i="6" l="1"/>
  <c r="E19" i="4"/>
  <c r="C20" i="6"/>
  <c r="D20" i="6" s="1"/>
  <c r="A21" i="6"/>
  <c r="B20" i="6"/>
  <c r="E18" i="7"/>
  <c r="A22" i="5"/>
  <c r="B21" i="5"/>
  <c r="C21" i="5"/>
  <c r="D21" i="5" s="1"/>
  <c r="A21" i="4"/>
  <c r="B20" i="4"/>
  <c r="C20" i="4"/>
  <c r="D20" i="4" s="1"/>
  <c r="B19" i="7"/>
  <c r="C19" i="7"/>
  <c r="D19" i="7" s="1"/>
  <c r="A20" i="7"/>
  <c r="E20" i="5"/>
  <c r="E21" i="5" l="1"/>
  <c r="B21" i="4"/>
  <c r="A22" i="4"/>
  <c r="C21" i="4"/>
  <c r="D21" i="4" s="1"/>
  <c r="E19" i="7"/>
  <c r="E20" i="6"/>
  <c r="C21" i="6"/>
  <c r="D21" i="6" s="1"/>
  <c r="B21" i="6"/>
  <c r="A22" i="6"/>
  <c r="A21" i="7"/>
  <c r="B20" i="7"/>
  <c r="C20" i="7"/>
  <c r="D20" i="7" s="1"/>
  <c r="E20" i="4"/>
  <c r="B22" i="5"/>
  <c r="A23" i="5"/>
  <c r="C22" i="5"/>
  <c r="D22" i="5" s="1"/>
  <c r="A23" i="6" l="1"/>
  <c r="C22" i="6"/>
  <c r="D22" i="6" s="1"/>
  <c r="B22" i="6"/>
  <c r="E21" i="6"/>
  <c r="A24" i="5"/>
  <c r="B23" i="5"/>
  <c r="C23" i="5"/>
  <c r="D23" i="5" s="1"/>
  <c r="E20" i="7"/>
  <c r="A23" i="4"/>
  <c r="B22" i="4"/>
  <c r="C22" i="4"/>
  <c r="D22" i="4" s="1"/>
  <c r="E22" i="5"/>
  <c r="B21" i="7"/>
  <c r="A22" i="7"/>
  <c r="C21" i="7"/>
  <c r="D21" i="7" s="1"/>
  <c r="E21" i="4"/>
  <c r="E23" i="5" l="1"/>
  <c r="E22" i="6"/>
  <c r="B22" i="7"/>
  <c r="A23" i="7"/>
  <c r="C22" i="7"/>
  <c r="D22" i="7" s="1"/>
  <c r="E22" i="4"/>
  <c r="E21" i="7"/>
  <c r="A24" i="4"/>
  <c r="B23" i="4"/>
  <c r="C23" i="4"/>
  <c r="D23" i="4" s="1"/>
  <c r="B24" i="5"/>
  <c r="C24" i="5"/>
  <c r="D24" i="5" s="1"/>
  <c r="A25" i="5"/>
  <c r="A24" i="6"/>
  <c r="C23" i="6"/>
  <c r="D23" i="6" s="1"/>
  <c r="B23" i="6"/>
  <c r="E24" i="5" l="1"/>
  <c r="E23" i="4"/>
  <c r="B25" i="5"/>
  <c r="C25" i="5"/>
  <c r="D25" i="5" s="1"/>
  <c r="A26" i="5"/>
  <c r="E23" i="6"/>
  <c r="B24" i="4"/>
  <c r="A25" i="4"/>
  <c r="C24" i="4"/>
  <c r="D24" i="4" s="1"/>
  <c r="B23" i="7"/>
  <c r="C23" i="7"/>
  <c r="D23" i="7" s="1"/>
  <c r="A24" i="7"/>
  <c r="E22" i="7"/>
  <c r="C24" i="6"/>
  <c r="D24" i="6" s="1"/>
  <c r="A25" i="6"/>
  <c r="B24" i="6"/>
  <c r="E24" i="6" l="1"/>
  <c r="A26" i="4"/>
  <c r="C25" i="4"/>
  <c r="D25" i="4" s="1"/>
  <c r="B25" i="4"/>
  <c r="E23" i="7"/>
  <c r="A27" i="5"/>
  <c r="B26" i="5"/>
  <c r="C26" i="5"/>
  <c r="D26" i="5" s="1"/>
  <c r="A25" i="7"/>
  <c r="B24" i="7"/>
  <c r="C24" i="7"/>
  <c r="D24" i="7" s="1"/>
  <c r="C25" i="6"/>
  <c r="D25" i="6" s="1"/>
  <c r="A26" i="6"/>
  <c r="B25" i="6"/>
  <c r="E24" i="4"/>
  <c r="E25" i="5"/>
  <c r="E26" i="5" l="1"/>
  <c r="C26" i="6"/>
  <c r="D26" i="6" s="1"/>
  <c r="A27" i="6"/>
  <c r="B26" i="6"/>
  <c r="B25" i="7"/>
  <c r="C25" i="7"/>
  <c r="D25" i="7" s="1"/>
  <c r="A26" i="7"/>
  <c r="E25" i="4"/>
  <c r="E25" i="6"/>
  <c r="E24" i="7"/>
  <c r="A28" i="5"/>
  <c r="B27" i="5"/>
  <c r="C27" i="5"/>
  <c r="D27" i="5" s="1"/>
  <c r="A27" i="4"/>
  <c r="C26" i="4"/>
  <c r="D26" i="4" s="1"/>
  <c r="B26" i="4"/>
  <c r="E26" i="6" l="1"/>
  <c r="E26" i="4"/>
  <c r="E25" i="7"/>
  <c r="E27" i="5"/>
  <c r="B28" i="5"/>
  <c r="A29" i="5"/>
  <c r="C28" i="5"/>
  <c r="D28" i="5" s="1"/>
  <c r="B26" i="7"/>
  <c r="A27" i="7"/>
  <c r="C26" i="7"/>
  <c r="D26" i="7" s="1"/>
  <c r="A28" i="6"/>
  <c r="C27" i="6"/>
  <c r="D27" i="6" s="1"/>
  <c r="B27" i="6"/>
  <c r="C27" i="4"/>
  <c r="D27" i="4" s="1"/>
  <c r="A28" i="4"/>
  <c r="B27" i="4"/>
  <c r="E26" i="7" l="1"/>
  <c r="E27" i="4"/>
  <c r="B29" i="5"/>
  <c r="A30" i="5"/>
  <c r="C29" i="5"/>
  <c r="D29" i="5" s="1"/>
  <c r="E27" i="6"/>
  <c r="B27" i="7"/>
  <c r="C27" i="7"/>
  <c r="D27" i="7" s="1"/>
  <c r="A28" i="7"/>
  <c r="E28" i="5"/>
  <c r="B28" i="4"/>
  <c r="A29" i="4"/>
  <c r="C28" i="4"/>
  <c r="D28" i="4" s="1"/>
  <c r="A29" i="6"/>
  <c r="C28" i="6"/>
  <c r="D28" i="6" s="1"/>
  <c r="B28" i="6"/>
  <c r="E28" i="6" l="1"/>
  <c r="C29" i="4"/>
  <c r="D29" i="4" s="1"/>
  <c r="B29" i="4"/>
  <c r="A30" i="4"/>
  <c r="C29" i="6"/>
  <c r="D29" i="6" s="1"/>
  <c r="B29" i="6"/>
  <c r="A30" i="6"/>
  <c r="A29" i="7"/>
  <c r="B28" i="7"/>
  <c r="C28" i="7"/>
  <c r="D28" i="7" s="1"/>
  <c r="B30" i="5"/>
  <c r="A31" i="5"/>
  <c r="C30" i="5"/>
  <c r="D30" i="5" s="1"/>
  <c r="E28" i="4"/>
  <c r="E27" i="7"/>
  <c r="E29" i="5"/>
  <c r="E28" i="7" l="1"/>
  <c r="A32" i="5"/>
  <c r="B31" i="5"/>
  <c r="C31" i="5"/>
  <c r="D31" i="5" s="1"/>
  <c r="B29" i="7"/>
  <c r="A30" i="7"/>
  <c r="C29" i="7"/>
  <c r="D29" i="7" s="1"/>
  <c r="A31" i="4"/>
  <c r="B30" i="4"/>
  <c r="C30" i="4"/>
  <c r="D30" i="4" s="1"/>
  <c r="E30" i="5"/>
  <c r="C30" i="6"/>
  <c r="D30" i="6" s="1"/>
  <c r="A31" i="6"/>
  <c r="B30" i="6"/>
  <c r="E29" i="4"/>
  <c r="E29" i="6"/>
  <c r="B30" i="7" l="1"/>
  <c r="A31" i="7"/>
  <c r="C30" i="7"/>
  <c r="D30" i="7" s="1"/>
  <c r="A33" i="5"/>
  <c r="B32" i="5"/>
  <c r="C32" i="5"/>
  <c r="D32" i="5" s="1"/>
  <c r="A32" i="4"/>
  <c r="C31" i="4"/>
  <c r="D31" i="4" s="1"/>
  <c r="B31" i="4"/>
  <c r="E31" i="5"/>
  <c r="E30" i="6"/>
  <c r="A32" i="6"/>
  <c r="C31" i="6"/>
  <c r="D31" i="6" s="1"/>
  <c r="B31" i="6"/>
  <c r="E30" i="4"/>
  <c r="E29" i="7"/>
  <c r="E31" i="6" l="1"/>
  <c r="C32" i="6"/>
  <c r="D32" i="6" s="1"/>
  <c r="A33" i="6"/>
  <c r="B32" i="6"/>
  <c r="B33" i="5"/>
  <c r="C33" i="5"/>
  <c r="D33" i="5" s="1"/>
  <c r="A34" i="5"/>
  <c r="B32" i="4"/>
  <c r="A33" i="4"/>
  <c r="C32" i="4"/>
  <c r="D32" i="4" s="1"/>
  <c r="B31" i="7"/>
  <c r="C31" i="7"/>
  <c r="D31" i="7" s="1"/>
  <c r="A32" i="7"/>
  <c r="E31" i="4"/>
  <c r="E32" i="5"/>
  <c r="E30" i="7"/>
  <c r="E31" i="7" l="1"/>
  <c r="A33" i="7"/>
  <c r="B32" i="7"/>
  <c r="C32" i="7"/>
  <c r="D32" i="7" s="1"/>
  <c r="C33" i="4"/>
  <c r="D33" i="4" s="1"/>
  <c r="A34" i="4"/>
  <c r="B33" i="4"/>
  <c r="E33" i="5"/>
  <c r="E32" i="4"/>
  <c r="E32" i="6"/>
  <c r="B34" i="5"/>
  <c r="A35" i="5"/>
  <c r="C34" i="5"/>
  <c r="D34" i="5" s="1"/>
  <c r="A34" i="6"/>
  <c r="C33" i="6"/>
  <c r="D33" i="6" s="1"/>
  <c r="B33" i="6"/>
  <c r="E33" i="6" l="1"/>
  <c r="A36" i="5"/>
  <c r="B35" i="5"/>
  <c r="C35" i="5"/>
  <c r="D35" i="5" s="1"/>
  <c r="E34" i="5"/>
  <c r="E33" i="4"/>
  <c r="E32" i="7"/>
  <c r="C34" i="6"/>
  <c r="D34" i="6" s="1"/>
  <c r="B34" i="6"/>
  <c r="A35" i="6"/>
  <c r="A35" i="4"/>
  <c r="B34" i="4"/>
  <c r="C34" i="4"/>
  <c r="D34" i="4" s="1"/>
  <c r="B33" i="7"/>
  <c r="E33" i="7" s="1"/>
  <c r="C33" i="7"/>
  <c r="D33" i="7" s="1"/>
  <c r="A34" i="7"/>
  <c r="E34" i="4" l="1"/>
  <c r="B34" i="7"/>
  <c r="A35" i="7"/>
  <c r="C34" i="7"/>
  <c r="D34" i="7" s="1"/>
  <c r="B35" i="4"/>
  <c r="C35" i="4"/>
  <c r="D35" i="4" s="1"/>
  <c r="A36" i="4"/>
  <c r="E35" i="5"/>
  <c r="A36" i="6"/>
  <c r="C35" i="6"/>
  <c r="D35" i="6" s="1"/>
  <c r="B35" i="6"/>
  <c r="B36" i="5"/>
  <c r="A37" i="5"/>
  <c r="C36" i="5"/>
  <c r="D36" i="5" s="1"/>
  <c r="E34" i="6"/>
  <c r="E35" i="6" l="1"/>
  <c r="B35" i="7"/>
  <c r="A36" i="7"/>
  <c r="C35" i="7"/>
  <c r="D35" i="7" s="1"/>
  <c r="A38" i="5"/>
  <c r="B37" i="5"/>
  <c r="C37" i="5"/>
  <c r="D37" i="5" s="1"/>
  <c r="C36" i="6"/>
  <c r="D36" i="6" s="1"/>
  <c r="A37" i="6"/>
  <c r="B36" i="6"/>
  <c r="E35" i="4"/>
  <c r="E36" i="5"/>
  <c r="A37" i="4"/>
  <c r="C36" i="4"/>
  <c r="D36" i="4" s="1"/>
  <c r="B36" i="4"/>
  <c r="E34" i="7"/>
  <c r="E36" i="4" l="1"/>
  <c r="C37" i="4"/>
  <c r="D37" i="4" s="1"/>
  <c r="A38" i="4"/>
  <c r="B37" i="4"/>
  <c r="C37" i="6"/>
  <c r="D37" i="6" s="1"/>
  <c r="A38" i="6"/>
  <c r="B37" i="6"/>
  <c r="B38" i="5"/>
  <c r="C38" i="5"/>
  <c r="D38" i="5" s="1"/>
  <c r="A39" i="5"/>
  <c r="A37" i="7"/>
  <c r="B36" i="7"/>
  <c r="C36" i="7"/>
  <c r="D36" i="7" s="1"/>
  <c r="E36" i="6"/>
  <c r="E37" i="5"/>
  <c r="E35" i="7"/>
  <c r="E37" i="6" l="1"/>
  <c r="E36" i="7"/>
  <c r="E38" i="5"/>
  <c r="E37" i="4"/>
  <c r="B37" i="7"/>
  <c r="E37" i="7" s="1"/>
  <c r="A38" i="7"/>
  <c r="C37" i="7"/>
  <c r="D37" i="7" s="1"/>
  <c r="A39" i="4"/>
  <c r="B38" i="4"/>
  <c r="C38" i="4"/>
  <c r="D38" i="4" s="1"/>
  <c r="A40" i="5"/>
  <c r="B39" i="5"/>
  <c r="C39" i="5"/>
  <c r="D39" i="5" s="1"/>
  <c r="A39" i="6"/>
  <c r="C38" i="6"/>
  <c r="D38" i="6" s="1"/>
  <c r="B38" i="6"/>
  <c r="E38" i="4" l="1"/>
  <c r="E38" i="6"/>
  <c r="E39" i="5"/>
  <c r="A40" i="4"/>
  <c r="C39" i="4"/>
  <c r="D39" i="4" s="1"/>
  <c r="B39" i="4"/>
  <c r="B40" i="5"/>
  <c r="A41" i="5"/>
  <c r="C40" i="5"/>
  <c r="D40" i="5" s="1"/>
  <c r="A40" i="6"/>
  <c r="C39" i="6"/>
  <c r="D39" i="6" s="1"/>
  <c r="B39" i="6"/>
  <c r="B38" i="7"/>
  <c r="A39" i="7"/>
  <c r="C38" i="7"/>
  <c r="D38" i="7" s="1"/>
  <c r="E38" i="7" l="1"/>
  <c r="E39" i="6"/>
  <c r="B41" i="5"/>
  <c r="C41" i="5"/>
  <c r="D41" i="5" s="1"/>
  <c r="A42" i="5"/>
  <c r="B40" i="4"/>
  <c r="C40" i="4"/>
  <c r="D40" i="4" s="1"/>
  <c r="A41" i="4"/>
  <c r="E40" i="5"/>
  <c r="B39" i="7"/>
  <c r="C39" i="7"/>
  <c r="D39" i="7" s="1"/>
  <c r="A40" i="7"/>
  <c r="C40" i="6"/>
  <c r="D40" i="6" s="1"/>
  <c r="A41" i="6"/>
  <c r="B40" i="6"/>
  <c r="E39" i="4"/>
  <c r="E40" i="6" l="1"/>
  <c r="E41" i="5"/>
  <c r="C41" i="6"/>
  <c r="D41" i="6" s="1"/>
  <c r="A42" i="6"/>
  <c r="B41" i="6"/>
  <c r="E39" i="7"/>
  <c r="E40" i="4"/>
  <c r="A41" i="7"/>
  <c r="B40" i="7"/>
  <c r="C40" i="7"/>
  <c r="D40" i="7" s="1"/>
  <c r="A42" i="4"/>
  <c r="C41" i="4"/>
  <c r="D41" i="4" s="1"/>
  <c r="B41" i="4"/>
  <c r="A43" i="5"/>
  <c r="B42" i="5"/>
  <c r="C42" i="5"/>
  <c r="D42" i="5" s="1"/>
  <c r="E40" i="7" l="1"/>
  <c r="E42" i="5"/>
  <c r="E41" i="4"/>
  <c r="A43" i="4"/>
  <c r="B42" i="4"/>
  <c r="C42" i="4"/>
  <c r="D42" i="4" s="1"/>
  <c r="E41" i="6"/>
  <c r="B41" i="7"/>
  <c r="C41" i="7"/>
  <c r="D41" i="7" s="1"/>
  <c r="A42" i="7"/>
  <c r="C42" i="6"/>
  <c r="D42" i="6" s="1"/>
  <c r="A43" i="6"/>
  <c r="B42" i="6"/>
  <c r="A44" i="5"/>
  <c r="B43" i="5"/>
  <c r="C43" i="5"/>
  <c r="D43" i="5" s="1"/>
  <c r="E42" i="6" l="1"/>
  <c r="E43" i="5"/>
  <c r="E42" i="4"/>
  <c r="B44" i="5"/>
  <c r="A45" i="5"/>
  <c r="C44" i="5"/>
  <c r="D44" i="5" s="1"/>
  <c r="B42" i="7"/>
  <c r="A43" i="7"/>
  <c r="C42" i="7"/>
  <c r="D42" i="7" s="1"/>
  <c r="A44" i="6"/>
  <c r="C43" i="6"/>
  <c r="D43" i="6" s="1"/>
  <c r="B43" i="6"/>
  <c r="E41" i="7"/>
  <c r="C43" i="4"/>
  <c r="D43" i="4" s="1"/>
  <c r="A44" i="4"/>
  <c r="B43" i="4"/>
  <c r="E42" i="7" l="1"/>
  <c r="B44" i="4"/>
  <c r="A45" i="4"/>
  <c r="C44" i="4"/>
  <c r="D44" i="4" s="1"/>
  <c r="A45" i="6"/>
  <c r="C44" i="6"/>
  <c r="D44" i="6" s="1"/>
  <c r="B44" i="6"/>
  <c r="E44" i="6" s="1"/>
  <c r="B45" i="5"/>
  <c r="C45" i="5"/>
  <c r="D45" i="5" s="1"/>
  <c r="A46" i="5"/>
  <c r="E43" i="4"/>
  <c r="E43" i="6"/>
  <c r="B43" i="7"/>
  <c r="C43" i="7"/>
  <c r="D43" i="7" s="1"/>
  <c r="A44" i="7"/>
  <c r="E44" i="5"/>
  <c r="A45" i="7" l="1"/>
  <c r="B44" i="7"/>
  <c r="C44" i="7"/>
  <c r="D44" i="7" s="1"/>
  <c r="C45" i="4"/>
  <c r="D45" i="4" s="1"/>
  <c r="B45" i="4"/>
  <c r="A46" i="4"/>
  <c r="E43" i="7"/>
  <c r="C45" i="6"/>
  <c r="D45" i="6" s="1"/>
  <c r="B45" i="6"/>
  <c r="A46" i="6"/>
  <c r="E45" i="5"/>
  <c r="B46" i="5"/>
  <c r="A47" i="5"/>
  <c r="C46" i="5"/>
  <c r="D46" i="5" s="1"/>
  <c r="E44" i="4"/>
  <c r="E46" i="5" l="1"/>
  <c r="C46" i="6"/>
  <c r="D46" i="6" s="1"/>
  <c r="A47" i="6"/>
  <c r="B46" i="6"/>
  <c r="A47" i="4"/>
  <c r="B46" i="4"/>
  <c r="C46" i="4"/>
  <c r="D46" i="4" s="1"/>
  <c r="E44" i="7"/>
  <c r="B47" i="5"/>
  <c r="C47" i="5"/>
  <c r="D47" i="5" s="1"/>
  <c r="E45" i="6"/>
  <c r="E45" i="4"/>
  <c r="B45" i="7"/>
  <c r="A46" i="7"/>
  <c r="C45" i="7"/>
  <c r="D45" i="7" s="1"/>
  <c r="A48" i="6" l="1"/>
  <c r="C47" i="6"/>
  <c r="D47" i="6" s="1"/>
  <c r="B47" i="6"/>
  <c r="B46" i="7"/>
  <c r="A47" i="7"/>
  <c r="C46" i="7"/>
  <c r="D46" i="7" s="1"/>
  <c r="E45" i="7"/>
  <c r="E47" i="5"/>
  <c r="A48" i="4"/>
  <c r="C47" i="4"/>
  <c r="D47" i="4" s="1"/>
  <c r="B47" i="4"/>
  <c r="E46" i="6"/>
  <c r="E46" i="4"/>
  <c r="E46" i="7" l="1"/>
  <c r="E47" i="4"/>
  <c r="E47" i="6"/>
  <c r="B48" i="4"/>
  <c r="C48" i="4"/>
  <c r="D48" i="4" s="1"/>
  <c r="A49" i="4"/>
  <c r="B47" i="7"/>
  <c r="A48" i="7"/>
  <c r="C47" i="7"/>
  <c r="D47" i="7" s="1"/>
  <c r="C48" i="6"/>
  <c r="D48" i="6" s="1"/>
  <c r="A49" i="6"/>
  <c r="B48" i="6"/>
  <c r="E48" i="6" l="1"/>
  <c r="A49" i="7"/>
  <c r="B48" i="7"/>
  <c r="C48" i="7"/>
  <c r="D48" i="7" s="1"/>
  <c r="E48" i="4"/>
  <c r="A50" i="6"/>
  <c r="C49" i="6"/>
  <c r="D49" i="6" s="1"/>
  <c r="B49" i="6"/>
  <c r="E47" i="7"/>
  <c r="C49" i="4"/>
  <c r="D49" i="4" s="1"/>
  <c r="A50" i="4"/>
  <c r="B49" i="4"/>
  <c r="E49" i="6" l="1"/>
  <c r="E49" i="4"/>
  <c r="A51" i="4"/>
  <c r="B50" i="4"/>
  <c r="C50" i="4"/>
  <c r="D50" i="4" s="1"/>
  <c r="E48" i="7"/>
  <c r="C50" i="6"/>
  <c r="D50" i="6" s="1"/>
  <c r="B50" i="6"/>
  <c r="A51" i="6"/>
  <c r="B49" i="7"/>
  <c r="A50" i="7"/>
  <c r="C49" i="7"/>
  <c r="D49" i="7" s="1"/>
  <c r="E49" i="7" l="1"/>
  <c r="A52" i="6"/>
  <c r="C51" i="6"/>
  <c r="D51" i="6" s="1"/>
  <c r="B51" i="6"/>
  <c r="E50" i="6"/>
  <c r="E50" i="4"/>
  <c r="B50" i="7"/>
  <c r="A51" i="7"/>
  <c r="C50" i="7"/>
  <c r="D50" i="7" s="1"/>
  <c r="C51" i="4"/>
  <c r="D51" i="4" s="1"/>
  <c r="B51" i="4"/>
  <c r="A52" i="4"/>
  <c r="E51" i="4" l="1"/>
  <c r="A53" i="4"/>
  <c r="B52" i="4"/>
  <c r="C52" i="4"/>
  <c r="D52" i="4" s="1"/>
  <c r="B51" i="7"/>
  <c r="A52" i="7"/>
  <c r="C51" i="7"/>
  <c r="D51" i="7" s="1"/>
  <c r="E51" i="6"/>
  <c r="E50" i="7"/>
  <c r="C52" i="6"/>
  <c r="D52" i="6" s="1"/>
  <c r="A53" i="6"/>
  <c r="B52" i="6"/>
  <c r="E51" i="7" l="1"/>
  <c r="E52" i="6"/>
  <c r="E52" i="4"/>
  <c r="C53" i="6"/>
  <c r="D53" i="6" s="1"/>
  <c r="A54" i="6"/>
  <c r="B53" i="6"/>
  <c r="A53" i="7"/>
  <c r="B52" i="7"/>
  <c r="C52" i="7"/>
  <c r="D52" i="7" s="1"/>
  <c r="C53" i="4"/>
  <c r="D53" i="4" s="1"/>
  <c r="A54" i="4"/>
  <c r="B53" i="4"/>
  <c r="E53" i="6" l="1"/>
  <c r="A55" i="6"/>
  <c r="C54" i="6"/>
  <c r="D54" i="6" s="1"/>
  <c r="B54" i="6"/>
  <c r="E53" i="4"/>
  <c r="E52" i="7"/>
  <c r="A55" i="4"/>
  <c r="B54" i="4"/>
  <c r="C54" i="4"/>
  <c r="D54" i="4" s="1"/>
  <c r="B53" i="7"/>
  <c r="A54" i="7"/>
  <c r="C53" i="7"/>
  <c r="D53" i="7" s="1"/>
  <c r="E54" i="4" l="1"/>
  <c r="E54" i="6"/>
  <c r="B54" i="7"/>
  <c r="A55" i="7"/>
  <c r="C54" i="7"/>
  <c r="D54" i="7" s="1"/>
  <c r="A56" i="4"/>
  <c r="C55" i="4"/>
  <c r="D55" i="4" s="1"/>
  <c r="B55" i="4"/>
  <c r="E53" i="7"/>
  <c r="A56" i="6"/>
  <c r="C55" i="6"/>
  <c r="D55" i="6" s="1"/>
  <c r="B55" i="6"/>
  <c r="E55" i="4" l="1"/>
  <c r="E55" i="6"/>
  <c r="B55" i="7"/>
  <c r="A56" i="7"/>
  <c r="C55" i="7"/>
  <c r="D55" i="7" s="1"/>
  <c r="E54" i="7"/>
  <c r="C56" i="6"/>
  <c r="D56" i="6" s="1"/>
  <c r="B56" i="6"/>
  <c r="A57" i="6"/>
  <c r="B56" i="4"/>
  <c r="C56" i="4"/>
  <c r="D56" i="4" s="1"/>
  <c r="A57" i="4"/>
  <c r="C57" i="6" l="1"/>
  <c r="D57" i="6" s="1"/>
  <c r="A58" i="6"/>
  <c r="B57" i="6"/>
  <c r="A58" i="4"/>
  <c r="C57" i="4"/>
  <c r="D57" i="4" s="1"/>
  <c r="B57" i="4"/>
  <c r="E56" i="6"/>
  <c r="A57" i="7"/>
  <c r="B56" i="7"/>
  <c r="C56" i="7"/>
  <c r="D56" i="7" s="1"/>
  <c r="E55" i="7"/>
  <c r="E56" i="4"/>
  <c r="E56" i="7" l="1"/>
  <c r="E57" i="6"/>
  <c r="B57" i="7"/>
  <c r="A58" i="7"/>
  <c r="C57" i="7"/>
  <c r="D57" i="7" s="1"/>
  <c r="A59" i="4"/>
  <c r="B58" i="4"/>
  <c r="C58" i="4"/>
  <c r="D58" i="4" s="1"/>
  <c r="E57" i="4"/>
  <c r="C58" i="6"/>
  <c r="D58" i="6" s="1"/>
  <c r="A59" i="6"/>
  <c r="B58" i="6"/>
  <c r="E58" i="6" l="1"/>
  <c r="C59" i="4"/>
  <c r="D59" i="4" s="1"/>
  <c r="A60" i="4"/>
  <c r="B59" i="4"/>
  <c r="B58" i="7"/>
  <c r="A59" i="7"/>
  <c r="C58" i="7"/>
  <c r="D58" i="7" s="1"/>
  <c r="A60" i="6"/>
  <c r="C59" i="6"/>
  <c r="D59" i="6" s="1"/>
  <c r="B59" i="6"/>
  <c r="E58" i="4"/>
  <c r="E57" i="7"/>
  <c r="E59" i="6" l="1"/>
  <c r="E59" i="4"/>
  <c r="A61" i="6"/>
  <c r="C60" i="6"/>
  <c r="D60" i="6" s="1"/>
  <c r="B60" i="6"/>
  <c r="A61" i="4"/>
  <c r="B60" i="4"/>
  <c r="C60" i="4"/>
  <c r="D60" i="4" s="1"/>
  <c r="B59" i="7"/>
  <c r="C59" i="7"/>
  <c r="D59" i="7" s="1"/>
  <c r="A60" i="7"/>
  <c r="E58" i="7"/>
  <c r="C61" i="4" l="1"/>
  <c r="D61" i="4" s="1"/>
  <c r="B61" i="4"/>
  <c r="A62" i="4"/>
  <c r="E59" i="7"/>
  <c r="E60" i="6"/>
  <c r="B60" i="7"/>
  <c r="A61" i="7"/>
  <c r="C60" i="7"/>
  <c r="D60" i="7" s="1"/>
  <c r="E60" i="4"/>
  <c r="C61" i="6"/>
  <c r="D61" i="6" s="1"/>
  <c r="A62" i="6"/>
  <c r="B61" i="6"/>
  <c r="E61" i="6" l="1"/>
  <c r="E60" i="7"/>
  <c r="E61" i="4"/>
  <c r="C62" i="6"/>
  <c r="D62" i="6" s="1"/>
  <c r="A63" i="6"/>
  <c r="B62" i="6"/>
  <c r="C61" i="7"/>
  <c r="D61" i="7" s="1"/>
  <c r="A62" i="7"/>
  <c r="B61" i="7"/>
  <c r="A63" i="4"/>
  <c r="B62" i="4"/>
  <c r="C62" i="4"/>
  <c r="D62" i="4" s="1"/>
  <c r="E61" i="7" l="1"/>
  <c r="B62" i="7"/>
  <c r="A63" i="7"/>
  <c r="C62" i="7"/>
  <c r="D62" i="7" s="1"/>
  <c r="A64" i="6"/>
  <c r="C63" i="6"/>
  <c r="D63" i="6" s="1"/>
  <c r="B63" i="6"/>
  <c r="E62" i="4"/>
  <c r="A64" i="4"/>
  <c r="C63" i="4"/>
  <c r="D63" i="4" s="1"/>
  <c r="B63" i="4"/>
  <c r="E62" i="6"/>
  <c r="B64" i="4" l="1"/>
  <c r="A65" i="4"/>
  <c r="C64" i="4"/>
  <c r="D64" i="4" s="1"/>
  <c r="C64" i="6"/>
  <c r="D64" i="6" s="1"/>
  <c r="B64" i="6"/>
  <c r="A65" i="6"/>
  <c r="E63" i="4"/>
  <c r="E63" i="6"/>
  <c r="C63" i="7"/>
  <c r="D63" i="7" s="1"/>
  <c r="A64" i="7"/>
  <c r="B63" i="7"/>
  <c r="E62" i="7"/>
  <c r="E63" i="7" l="1"/>
  <c r="B64" i="7"/>
  <c r="A65" i="7"/>
  <c r="C64" i="7"/>
  <c r="D64" i="7" s="1"/>
  <c r="A66" i="6"/>
  <c r="C65" i="6"/>
  <c r="D65" i="6" s="1"/>
  <c r="B65" i="6"/>
  <c r="A66" i="4"/>
  <c r="C65" i="4"/>
  <c r="D65" i="4" s="1"/>
  <c r="B65" i="4"/>
  <c r="E64" i="6"/>
  <c r="E64" i="4"/>
  <c r="E65" i="6" l="1"/>
  <c r="C65" i="7"/>
  <c r="D65" i="7" s="1"/>
  <c r="B65" i="7"/>
  <c r="A66" i="7"/>
  <c r="C66" i="6"/>
  <c r="D66" i="6" s="1"/>
  <c r="B66" i="6"/>
  <c r="A67" i="6"/>
  <c r="A67" i="4"/>
  <c r="B66" i="4"/>
  <c r="C66" i="4"/>
  <c r="D66" i="4" s="1"/>
  <c r="E65" i="4"/>
  <c r="E64" i="7"/>
  <c r="E65" i="7" l="1"/>
  <c r="E66" i="6"/>
  <c r="C67" i="4"/>
  <c r="D67" i="4" s="1"/>
  <c r="A68" i="4"/>
  <c r="B67" i="4"/>
  <c r="B66" i="7"/>
  <c r="A67" i="7"/>
  <c r="C66" i="7"/>
  <c r="D66" i="7" s="1"/>
  <c r="A68" i="6"/>
  <c r="C67" i="6"/>
  <c r="D67" i="6" s="1"/>
  <c r="B67" i="6"/>
  <c r="E66" i="4"/>
  <c r="E67" i="4" l="1"/>
  <c r="A69" i="4"/>
  <c r="B68" i="4"/>
  <c r="C68" i="4"/>
  <c r="D68" i="4" s="1"/>
  <c r="E66" i="7"/>
  <c r="A69" i="6"/>
  <c r="B68" i="6"/>
  <c r="C68" i="6"/>
  <c r="D68" i="6" s="1"/>
  <c r="E67" i="6"/>
  <c r="C67" i="7"/>
  <c r="D67" i="7" s="1"/>
  <c r="B67" i="7"/>
  <c r="A68" i="7"/>
  <c r="B68" i="7" l="1"/>
  <c r="C68" i="7"/>
  <c r="D68" i="7" s="1"/>
  <c r="E67" i="7"/>
  <c r="E68" i="6"/>
  <c r="E68" i="4"/>
  <c r="C69" i="6"/>
  <c r="D69" i="6" s="1"/>
  <c r="A70" i="6"/>
  <c r="B69" i="6"/>
  <c r="C69" i="4"/>
  <c r="D69" i="4" s="1"/>
  <c r="B69" i="4"/>
  <c r="A70" i="4"/>
  <c r="E69" i="4" l="1"/>
  <c r="E69" i="6"/>
  <c r="A71" i="4"/>
  <c r="B70" i="4"/>
  <c r="C70" i="4"/>
  <c r="D70" i="4" s="1"/>
  <c r="A71" i="6"/>
  <c r="B70" i="6"/>
  <c r="C70" i="6"/>
  <c r="D70" i="6" s="1"/>
  <c r="E68" i="7"/>
  <c r="E70" i="4" l="1"/>
  <c r="E70" i="6"/>
  <c r="A72" i="4"/>
  <c r="C71" i="4"/>
  <c r="D71" i="4" s="1"/>
  <c r="B71" i="4"/>
  <c r="A72" i="6"/>
  <c r="C71" i="6"/>
  <c r="D71" i="6" s="1"/>
  <c r="B71" i="6"/>
  <c r="E71" i="6" l="1"/>
  <c r="B72" i="4"/>
  <c r="C72" i="4"/>
  <c r="D72" i="4" s="1"/>
  <c r="A73" i="4"/>
  <c r="B72" i="6"/>
  <c r="A73" i="6"/>
  <c r="C72" i="6"/>
  <c r="D72" i="6" s="1"/>
  <c r="E71" i="4"/>
  <c r="E72" i="6" l="1"/>
  <c r="A74" i="4"/>
  <c r="C73" i="4"/>
  <c r="D73" i="4" s="1"/>
  <c r="B73" i="4"/>
  <c r="A74" i="6"/>
  <c r="C73" i="6"/>
  <c r="D73" i="6" s="1"/>
  <c r="B73" i="6"/>
  <c r="E72" i="4"/>
  <c r="E73" i="6" l="1"/>
  <c r="E73" i="4"/>
  <c r="A75" i="4"/>
  <c r="B74" i="4"/>
  <c r="C74" i="4"/>
  <c r="D74" i="4" s="1"/>
  <c r="B74" i="6"/>
  <c r="C74" i="6"/>
  <c r="D74" i="6" s="1"/>
  <c r="A75" i="6"/>
  <c r="E74" i="4" l="1"/>
  <c r="A76" i="6"/>
  <c r="C75" i="6"/>
  <c r="D75" i="6" s="1"/>
  <c r="B75" i="6"/>
  <c r="E74" i="6"/>
  <c r="C75" i="4"/>
  <c r="D75" i="4" s="1"/>
  <c r="A76" i="4"/>
  <c r="B75" i="4"/>
  <c r="B76" i="4" l="1"/>
  <c r="A77" i="4"/>
  <c r="C76" i="4"/>
  <c r="D76" i="4" s="1"/>
  <c r="E75" i="4"/>
  <c r="E75" i="6"/>
  <c r="A77" i="6"/>
  <c r="B76" i="6"/>
  <c r="C76" i="6"/>
  <c r="D76" i="6" s="1"/>
  <c r="E76" i="6" l="1"/>
  <c r="C77" i="6"/>
  <c r="D77" i="6" s="1"/>
  <c r="B77" i="6"/>
  <c r="A78" i="6"/>
  <c r="C77" i="4"/>
  <c r="D77" i="4" s="1"/>
  <c r="B77" i="4"/>
  <c r="A78" i="4"/>
  <c r="E76" i="4"/>
  <c r="E77" i="4" l="1"/>
  <c r="B78" i="6"/>
  <c r="A79" i="6"/>
  <c r="C78" i="6"/>
  <c r="D78" i="6" s="1"/>
  <c r="B78" i="4"/>
  <c r="A79" i="4"/>
  <c r="C78" i="4"/>
  <c r="D78" i="4" s="1"/>
  <c r="E77" i="6"/>
  <c r="E78" i="4" l="1"/>
  <c r="A80" i="6"/>
  <c r="C79" i="6"/>
  <c r="D79" i="6" s="1"/>
  <c r="B79" i="6"/>
  <c r="A80" i="4"/>
  <c r="C79" i="4"/>
  <c r="D79" i="4" s="1"/>
  <c r="B79" i="4"/>
  <c r="E78" i="6"/>
  <c r="E79" i="6" l="1"/>
  <c r="E79" i="4"/>
  <c r="B80" i="6"/>
  <c r="A81" i="6"/>
  <c r="C80" i="6"/>
  <c r="D80" i="6" s="1"/>
  <c r="A81" i="4"/>
  <c r="C80" i="4"/>
  <c r="D80" i="4" s="1"/>
  <c r="B80" i="4"/>
  <c r="E80" i="4" l="1"/>
  <c r="A82" i="6"/>
  <c r="C81" i="6"/>
  <c r="D81" i="6" s="1"/>
  <c r="B81" i="6"/>
  <c r="C81" i="4"/>
  <c r="D81" i="4" s="1"/>
  <c r="A82" i="4"/>
  <c r="B81" i="4"/>
  <c r="E80" i="6"/>
  <c r="E81" i="6" l="1"/>
  <c r="B82" i="6"/>
  <c r="A83" i="6"/>
  <c r="C82" i="6"/>
  <c r="D82" i="6" s="1"/>
  <c r="E81" i="4"/>
  <c r="B82" i="4"/>
  <c r="A83" i="4"/>
  <c r="C82" i="4"/>
  <c r="D82" i="4" s="1"/>
  <c r="B83" i="4" l="1"/>
  <c r="C83" i="4"/>
  <c r="D83" i="4" s="1"/>
  <c r="A84" i="4"/>
  <c r="A84" i="6"/>
  <c r="C83" i="6"/>
  <c r="D83" i="6" s="1"/>
  <c r="B83" i="6"/>
  <c r="E82" i="4"/>
  <c r="E82" i="6"/>
  <c r="E83" i="6" l="1"/>
  <c r="C84" i="6"/>
  <c r="D84" i="6" s="1"/>
  <c r="A85" i="6"/>
  <c r="B84" i="6"/>
  <c r="B84" i="4"/>
  <c r="C84" i="4"/>
  <c r="D84" i="4" s="1"/>
  <c r="A85" i="4"/>
  <c r="E83" i="4"/>
  <c r="E84" i="4" l="1"/>
  <c r="E84" i="6"/>
  <c r="C85" i="4"/>
  <c r="D85" i="4" s="1"/>
  <c r="B85" i="4"/>
  <c r="A86" i="4"/>
  <c r="C85" i="6"/>
  <c r="D85" i="6" s="1"/>
  <c r="A86" i="6"/>
  <c r="B85" i="6"/>
  <c r="E85" i="6" l="1"/>
  <c r="E85" i="4"/>
  <c r="A87" i="6"/>
  <c r="C86" i="6"/>
  <c r="D86" i="6" s="1"/>
  <c r="B86" i="6"/>
  <c r="B86" i="4"/>
  <c r="A87" i="4"/>
  <c r="C86" i="4"/>
  <c r="D86" i="4" s="1"/>
  <c r="C87" i="4" l="1"/>
  <c r="D87" i="4" s="1"/>
  <c r="B87" i="4"/>
  <c r="A88" i="6"/>
  <c r="B87" i="6"/>
  <c r="C87" i="6"/>
  <c r="D87" i="6" s="1"/>
  <c r="E86" i="4"/>
  <c r="E86" i="6"/>
  <c r="E87" i="4" l="1"/>
  <c r="E87" i="6"/>
  <c r="C88" i="6"/>
  <c r="D88" i="6" s="1"/>
  <c r="A89" i="6"/>
  <c r="B88" i="6"/>
  <c r="E88" i="6" l="1"/>
  <c r="B89" i="6"/>
  <c r="A90" i="6"/>
  <c r="C89" i="6"/>
  <c r="D89" i="6" s="1"/>
  <c r="C90" i="6" l="1"/>
  <c r="D90" i="6" s="1"/>
  <c r="A91" i="6"/>
  <c r="B90" i="6"/>
  <c r="E89" i="6"/>
  <c r="E90" i="6" l="1"/>
  <c r="A92" i="6"/>
  <c r="B91" i="6"/>
  <c r="C91" i="6"/>
  <c r="D91" i="6" s="1"/>
  <c r="E91" i="6" l="1"/>
  <c r="A93" i="6"/>
  <c r="C92" i="6"/>
  <c r="D92" i="6" s="1"/>
  <c r="B92" i="6"/>
  <c r="E92" i="6" l="1"/>
  <c r="B93" i="6"/>
  <c r="A94" i="6"/>
  <c r="C93" i="6"/>
  <c r="D93" i="6" s="1"/>
  <c r="C94" i="6" l="1"/>
  <c r="D94" i="6" s="1"/>
  <c r="A95" i="6"/>
  <c r="B94" i="6"/>
  <c r="E93" i="6"/>
  <c r="A96" i="6" l="1"/>
  <c r="B95" i="6"/>
  <c r="C95" i="6"/>
  <c r="D95" i="6" s="1"/>
  <c r="E94" i="6"/>
  <c r="E95" i="6" l="1"/>
  <c r="C96" i="6"/>
  <c r="D96" i="6" s="1"/>
  <c r="A97" i="6"/>
  <c r="B96" i="6"/>
  <c r="E96" i="6" l="1"/>
  <c r="A98" i="6"/>
  <c r="B97" i="6"/>
  <c r="C97" i="6"/>
  <c r="D97" i="6" s="1"/>
  <c r="E97" i="6" l="1"/>
  <c r="C98" i="6"/>
  <c r="D98" i="6" s="1"/>
  <c r="B98" i="6"/>
  <c r="A99" i="6"/>
  <c r="A100" i="6" l="1"/>
  <c r="C99" i="6"/>
  <c r="D99" i="6" s="1"/>
  <c r="B99" i="6"/>
  <c r="E98" i="6"/>
  <c r="E99" i="6" l="1"/>
  <c r="A101" i="6"/>
  <c r="B100" i="6"/>
  <c r="C100" i="6"/>
  <c r="D100" i="6" s="1"/>
  <c r="E100" i="6" l="1"/>
  <c r="C101" i="6"/>
  <c r="D101" i="6" s="1"/>
  <c r="A102" i="6"/>
  <c r="B101" i="6"/>
  <c r="E101" i="6" l="1"/>
  <c r="A103" i="6"/>
  <c r="B102" i="6"/>
  <c r="C102" i="6"/>
  <c r="D102" i="6" s="1"/>
  <c r="E102" i="6" l="1"/>
  <c r="A104" i="6"/>
  <c r="C103" i="6"/>
  <c r="D103" i="6" s="1"/>
  <c r="B103" i="6"/>
  <c r="E103" i="6" l="1"/>
  <c r="B104" i="6"/>
  <c r="A105" i="6"/>
  <c r="C104" i="6"/>
  <c r="D104" i="6" s="1"/>
  <c r="B105" i="6" l="1"/>
  <c r="C105" i="6"/>
  <c r="D105" i="6" s="1"/>
  <c r="A106" i="6"/>
  <c r="E104" i="6"/>
  <c r="C106" i="6" l="1"/>
  <c r="D106" i="6" s="1"/>
  <c r="B106" i="6"/>
  <c r="A107" i="6"/>
  <c r="E105" i="6"/>
  <c r="E106" i="6" l="1"/>
  <c r="B107" i="6"/>
  <c r="A108" i="6"/>
  <c r="C107" i="6"/>
  <c r="D107" i="6" s="1"/>
  <c r="C108" i="6" l="1"/>
  <c r="D108" i="6" s="1"/>
  <c r="B108" i="6"/>
  <c r="E107" i="6"/>
  <c r="E108" i="6" l="1"/>
</calcChain>
</file>

<file path=xl/sharedStrings.xml><?xml version="1.0" encoding="utf-8"?>
<sst xmlns="http://schemas.openxmlformats.org/spreadsheetml/2006/main" count="520" uniqueCount="180">
  <si>
    <t>xdoublebars</t>
  </si>
  <si>
    <t>S-1</t>
  </si>
  <si>
    <t>xbar1</t>
  </si>
  <si>
    <t>xbar2</t>
  </si>
  <si>
    <t>diff1</t>
  </si>
  <si>
    <t>diff2</t>
  </si>
  <si>
    <t>matrix calc</t>
  </si>
  <si>
    <t>t2 = n * calc</t>
  </si>
  <si>
    <t>xbar3</t>
  </si>
  <si>
    <t>diff3</t>
  </si>
  <si>
    <t>m</t>
  </si>
  <si>
    <t xml:space="preserve">p = </t>
  </si>
  <si>
    <t>quality characteristics</t>
  </si>
  <si>
    <t xml:space="preserve">n = </t>
  </si>
  <si>
    <t>sample size</t>
  </si>
  <si>
    <t xml:space="preserve">alpha = </t>
  </si>
  <si>
    <t>num</t>
  </si>
  <si>
    <t>denom</t>
  </si>
  <si>
    <t>F</t>
  </si>
  <si>
    <t>UCL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</si>
  <si>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</si>
  <si>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</si>
  <si>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</si>
  <si>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</si>
  <si>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</si>
  <si>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</si>
  <si>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</si>
  <si>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</si>
  <si>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</si>
  <si>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</si>
  <si>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</si>
  <si>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z1</t>
  </si>
  <si>
    <t>z2</t>
  </si>
  <si>
    <t>Sigma</t>
  </si>
  <si>
    <t>Sigma-1</t>
  </si>
  <si>
    <t>y</t>
  </si>
  <si>
    <t>mu</t>
  </si>
  <si>
    <t>(y-mu)'</t>
  </si>
  <si>
    <t>(y-mu)' Sigma-1</t>
  </si>
  <si>
    <t>Part (c)</t>
  </si>
  <si>
    <t>Part (d)</t>
  </si>
  <si>
    <t>T2 = (y-mu)' Sigma-1 (y-mu)</t>
  </si>
  <si>
    <t>Leave out i = 1</t>
  </si>
  <si>
    <t>(y-mu)</t>
  </si>
  <si>
    <t>d1=T2-T2,1</t>
  </si>
  <si>
    <t>Part (b)</t>
  </si>
  <si>
    <t xml:space="preserve">UCL = X2, alpha, p = </t>
  </si>
  <si>
    <t>yi</t>
  </si>
  <si>
    <t>mui</t>
  </si>
  <si>
    <t>(yi-mui)</t>
  </si>
  <si>
    <t>(yi-mui)' Sigmai-1</t>
  </si>
  <si>
    <t>Sigmai</t>
  </si>
  <si>
    <t>Sigmai-1</t>
  </si>
  <si>
    <t>(y1-mu1)'</t>
  </si>
  <si>
    <t>mu1</t>
  </si>
  <si>
    <t>(y1-mu1)</t>
  </si>
  <si>
    <t>Sigma1</t>
  </si>
  <si>
    <t>(y1-mu1)' Sigma1-1</t>
  </si>
  <si>
    <t>Sigma1-1</t>
  </si>
  <si>
    <t>T2,1 = (y1-mu1)' Sigma1-1 (y1-mu1)</t>
  </si>
  <si>
    <t>Part (e)</t>
  </si>
  <si>
    <t>Leave out i = 1, 2, 3, 4</t>
  </si>
  <si>
    <t>Leave out i = 4</t>
  </si>
  <si>
    <t>(yi-mui)'</t>
  </si>
  <si>
    <t>y4</t>
  </si>
  <si>
    <t>mu4</t>
  </si>
  <si>
    <t>(y4-mu4)</t>
  </si>
  <si>
    <t>Sigma4</t>
  </si>
  <si>
    <t>Sigma4-1</t>
  </si>
  <si>
    <t>(y4-mu4)'</t>
  </si>
  <si>
    <t>(y4-mu4)' Sigma4-1</t>
  </si>
  <si>
    <t>T2,4 = (y4-mu4)' Sigma4-1 (y4-mu4)</t>
  </si>
  <si>
    <t>d4=T2-T2,4</t>
  </si>
  <si>
    <t>T2,i = (yi-mui)' Sigmai-1 (yi-mui)</t>
  </si>
  <si>
    <t>Part (f)</t>
  </si>
  <si>
    <t>X2,0.01,1</t>
  </si>
  <si>
    <t>di=T2-T2,i</t>
  </si>
  <si>
    <t>Leave out i = 2</t>
  </si>
  <si>
    <t>Leave out i = 3</t>
  </si>
  <si>
    <t>mu2</t>
  </si>
  <si>
    <t>(y2-mu2)</t>
  </si>
  <si>
    <t>Sigma2</t>
  </si>
  <si>
    <t>Sigma2-1</t>
  </si>
  <si>
    <t>(y2-mu2)'</t>
  </si>
  <si>
    <t>(y2-mu2)' Sigma2-1</t>
  </si>
  <si>
    <t>T2,2 = (y2-mu2)' Sigma2-1 (y2-mu2)</t>
  </si>
  <si>
    <t>d2=T2-T2,2</t>
  </si>
  <si>
    <t>d3=T2-T2,3</t>
  </si>
  <si>
    <t>y3</t>
  </si>
  <si>
    <t>(y3-mu3)'</t>
  </si>
  <si>
    <t>mu3</t>
  </si>
  <si>
    <t>(y3-mu3)</t>
  </si>
  <si>
    <t>Sigma3</t>
  </si>
  <si>
    <t>Sigma3-1</t>
  </si>
  <si>
    <t>T2,3 = (y3-mu3)' Sigma3-1 (y3-mu3)</t>
  </si>
  <si>
    <t>(y3-mu3)' Sigma3-1</t>
  </si>
  <si>
    <t>***</t>
  </si>
  <si>
    <t>Part (a)</t>
  </si>
  <si>
    <t>d2=T2-T2,i</t>
  </si>
  <si>
    <t>d1=T2-T2,i</t>
  </si>
  <si>
    <t>d3=T2-T2,i</t>
  </si>
  <si>
    <t>X2,0.05,1</t>
  </si>
  <si>
    <t>xbar</t>
  </si>
  <si>
    <t>S1</t>
  </si>
  <si>
    <t>x1-xbar1</t>
  </si>
  <si>
    <t>x2-xbar2</t>
  </si>
  <si>
    <t>(x1-xbar1)*(x2-xbar2)</t>
  </si>
  <si>
    <t>v1</t>
  </si>
  <si>
    <t>v2</t>
  </si>
  <si>
    <t>S2</t>
  </si>
  <si>
    <t>v1'</t>
  </si>
  <si>
    <t>v2'</t>
  </si>
  <si>
    <t>V'V</t>
  </si>
  <si>
    <t>x3-xbar3</t>
  </si>
  <si>
    <t>v3</t>
  </si>
  <si>
    <t>(x1-xb1)*(x2-xb2)</t>
  </si>
  <si>
    <t>(x1-xb1)*(x3-xb3)</t>
  </si>
  <si>
    <t>(x2-xb2)*(x3-xb3)</t>
  </si>
  <si>
    <t>v3'</t>
  </si>
  <si>
    <t xml:space="preserve">mu' = </t>
  </si>
  <si>
    <t xml:space="preserve">y' = </t>
  </si>
  <si>
    <t xml:space="preserve">ARL0 = </t>
  </si>
  <si>
    <t xml:space="preserve">lambda = </t>
  </si>
  <si>
    <t xml:space="preserve">ARL1 = </t>
  </si>
  <si>
    <t xml:space="preserve">delta = </t>
  </si>
  <si>
    <t xml:space="preserve">UCL = H = </t>
  </si>
  <si>
    <t xml:space="preserve">y' Sigma-1 = </t>
  </si>
  <si>
    <t xml:space="preserve">y = </t>
  </si>
  <si>
    <t xml:space="preserve">Sigma = </t>
  </si>
  <si>
    <t xml:space="preserve">Sigma-1 = </t>
  </si>
  <si>
    <t xml:space="preserve">y' Sigma-1 y = </t>
  </si>
  <si>
    <t>From Table 10-3, select (lambda, H) pair that closely minimizes ARL1</t>
  </si>
  <si>
    <t xml:space="preserve">ARLmin = </t>
  </si>
  <si>
    <t>From Table 10-4, select (lambda, H) pair</t>
  </si>
  <si>
    <t>S: Var-Covar matrix</t>
  </si>
  <si>
    <t>Sample No.</t>
  </si>
  <si>
    <t xml:space="preserve">UCL = </t>
  </si>
  <si>
    <t xml:space="preserve">LCL = </t>
  </si>
  <si>
    <t xml:space="preserve">m = </t>
  </si>
  <si>
    <t xml:space="preserve">F = </t>
  </si>
  <si>
    <t>OOC?</t>
  </si>
  <si>
    <t>S: Var-Covar Matrix</t>
  </si>
  <si>
    <t xml:space="preserve">X^2 = </t>
  </si>
  <si>
    <t>Find "m" such that exact Phase II limit is within 1% of chi-square limit, 1.01(18.548) = 18.733</t>
  </si>
  <si>
    <t>Find "m" such that exact Phase II limit is within 1% of chi-square limit, 1.01(25.188) = 25.440</t>
  </si>
  <si>
    <t>Obs</t>
  </si>
  <si>
    <t>mean</t>
  </si>
  <si>
    <t>std dev</t>
  </si>
  <si>
    <t>c1</t>
  </si>
  <si>
    <t>c2</t>
  </si>
  <si>
    <t>c3</t>
  </si>
  <si>
    <t>z3</t>
  </si>
  <si>
    <t>Original</t>
  </si>
  <si>
    <t>New</t>
  </si>
  <si>
    <t>Data</t>
  </si>
  <si>
    <t>Tab11-5Obs</t>
  </si>
  <si>
    <t>Tab11-5x1</t>
  </si>
  <si>
    <t>Tab11-5x2</t>
  </si>
  <si>
    <t>Tab11-5x3</t>
  </si>
  <si>
    <t>Tab11-5x4</t>
  </si>
  <si>
    <t>Tab11-5x5</t>
  </si>
  <si>
    <t>Tab11-5x6</t>
  </si>
  <si>
    <t>Tab11-5x7</t>
  </si>
  <si>
    <t>Tab11-5x8</t>
  </si>
  <si>
    <t>Tab11-5x9</t>
  </si>
  <si>
    <t>Tab11-5y1</t>
  </si>
  <si>
    <t>Tab11-5y2</t>
  </si>
  <si>
    <t>Tab11-6Obs</t>
  </si>
  <si>
    <t>Tab11-6Stage</t>
  </si>
  <si>
    <t>Tab11-6x1</t>
  </si>
  <si>
    <t>Tab11-6x2</t>
  </si>
  <si>
    <t>Tab11-6x3</t>
  </si>
  <si>
    <t>Tab11-6x4</t>
  </si>
  <si>
    <t>Ex11-1Samp</t>
  </si>
  <si>
    <t>Ex11-1Xb1</t>
  </si>
  <si>
    <t>Ex11-1Xb2</t>
  </si>
  <si>
    <t>Ex11-2Samp</t>
  </si>
  <si>
    <t>Ex11-2Xb1</t>
  </si>
  <si>
    <t>Ex11-2Xb2</t>
  </si>
  <si>
    <t>Ex11-2Xb3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</si>
</sst>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0"/>
  </numFmts>
  <fonts count="9" x14ac:knownFonts="1">
    <font>
      <sz val="10"/>
      <name val="Arial"/>
    </font>
    <font>
      <sz val="8"/>
      <name val="Arial"/>
      <family val="2"/>
    </font>
    <font>
      <sz val="10"/>
      <name val="MS Sans Serif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4" xfId="0" applyFont="1" applyBorder="1"/>
    <xf numFmtId="0" fontId="3" fillId="0" borderId="10" xfId="0" applyFont="1" applyBorder="1"/>
    <xf numFmtId="0" fontId="3" fillId="0" borderId="1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3" xfId="0" applyFont="1" applyBorder="1"/>
    <xf numFmtId="165" fontId="4" fillId="0" borderId="2" xfId="0" applyNumberFormat="1" applyFont="1" applyBorder="1"/>
    <xf numFmtId="165" fontId="4" fillId="0" borderId="3" xfId="0" applyNumberFormat="1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5" xfId="0" applyFont="1" applyBorder="1"/>
    <xf numFmtId="165" fontId="4" fillId="0" borderId="4" xfId="0" applyNumberFormat="1" applyFont="1" applyBorder="1"/>
    <xf numFmtId="165" fontId="4" fillId="0" borderId="5" xfId="0" applyNumberFormat="1" applyFont="1" applyBorder="1"/>
    <xf numFmtId="165" fontId="4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3" fillId="0" borderId="14" xfId="0" applyFont="1" applyBorder="1" applyAlignment="1">
      <alignment horizontal="center"/>
    </xf>
    <xf numFmtId="0" fontId="4" fillId="0" borderId="0" xfId="0" applyFont="1" applyBorder="1"/>
    <xf numFmtId="165" fontId="4" fillId="0" borderId="0" xfId="0" applyNumberFormat="1" applyFont="1" applyBorder="1"/>
    <xf numFmtId="0" fontId="4" fillId="0" borderId="9" xfId="0" applyFont="1" applyBorder="1"/>
    <xf numFmtId="165" fontId="4" fillId="0" borderId="9" xfId="0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3" fillId="0" borderId="0" xfId="0" applyFont="1" applyBorder="1"/>
    <xf numFmtId="165" fontId="3" fillId="0" borderId="0" xfId="0" applyNumberFormat="1" applyFont="1" applyBorder="1"/>
    <xf numFmtId="164" fontId="4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4" fontId="4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6" fillId="0" borderId="0" xfId="0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0" fontId="3" fillId="0" borderId="10" xfId="0" applyFont="1" applyFill="1" applyBorder="1"/>
    <xf numFmtId="0" fontId="3" fillId="0" borderId="1" xfId="0" applyFont="1" applyFill="1" applyBorder="1" applyAlignment="1"/>
    <xf numFmtId="0" fontId="3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 applyAlignment="1"/>
    <xf numFmtId="0" fontId="4" fillId="0" borderId="0" xfId="0" applyFont="1" applyFill="1"/>
    <xf numFmtId="0" fontId="4" fillId="0" borderId="4" xfId="0" applyFont="1" applyFill="1" applyBorder="1"/>
    <xf numFmtId="164" fontId="4" fillId="0" borderId="5" xfId="0" applyNumberFormat="1" applyFont="1" applyFill="1" applyBorder="1" applyAlignment="1"/>
    <xf numFmtId="0" fontId="4" fillId="0" borderId="0" xfId="0" applyFont="1" applyFill="1" applyAlignment="1"/>
    <xf numFmtId="164" fontId="4" fillId="0" borderId="0" xfId="0" applyNumberFormat="1" applyFont="1" applyFill="1"/>
    <xf numFmtId="0" fontId="3" fillId="0" borderId="8" xfId="0" applyFont="1" applyFill="1" applyBorder="1" applyAlignment="1"/>
    <xf numFmtId="0" fontId="3" fillId="0" borderId="8" xfId="0" applyFont="1" applyFill="1" applyBorder="1"/>
    <xf numFmtId="0" fontId="3" fillId="0" borderId="1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3" xfId="0" applyFont="1" applyFill="1" applyBorder="1"/>
    <xf numFmtId="164" fontId="4" fillId="0" borderId="0" xfId="0" applyNumberFormat="1" applyFont="1" applyFill="1" applyBorder="1"/>
    <xf numFmtId="164" fontId="4" fillId="0" borderId="3" xfId="0" applyNumberFormat="1" applyFont="1" applyFill="1" applyBorder="1"/>
    <xf numFmtId="0" fontId="4" fillId="0" borderId="9" xfId="0" applyFont="1" applyFill="1" applyBorder="1" applyAlignment="1"/>
    <xf numFmtId="0" fontId="4" fillId="0" borderId="9" xfId="0" applyFont="1" applyFill="1" applyBorder="1"/>
    <xf numFmtId="164" fontId="4" fillId="0" borderId="9" xfId="0" applyNumberFormat="1" applyFont="1" applyFill="1" applyBorder="1"/>
    <xf numFmtId="164" fontId="4" fillId="0" borderId="9" xfId="0" applyNumberFormat="1" applyFont="1" applyFill="1" applyBorder="1" applyAlignment="1">
      <alignment horizontal="left"/>
    </xf>
    <xf numFmtId="0" fontId="4" fillId="0" borderId="5" xfId="0" applyFont="1" applyFill="1" applyBorder="1"/>
    <xf numFmtId="0" fontId="7" fillId="0" borderId="2" xfId="0" applyFont="1" applyFill="1" applyBorder="1"/>
    <xf numFmtId="164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/>
    <xf numFmtId="164" fontId="4" fillId="0" borderId="0" xfId="0" applyNumberFormat="1" applyFont="1" applyFill="1" applyAlignment="1"/>
    <xf numFmtId="0" fontId="7" fillId="0" borderId="0" xfId="0" applyFont="1" applyFill="1"/>
    <xf numFmtId="164" fontId="3" fillId="0" borderId="0" xfId="0" applyNumberFormat="1" applyFont="1"/>
    <xf numFmtId="164" fontId="3" fillId="0" borderId="10" xfId="0" applyNumberFormat="1" applyFont="1" applyBorder="1"/>
    <xf numFmtId="164" fontId="4" fillId="0" borderId="1" xfId="0" applyNumberFormat="1" applyFont="1" applyBorder="1"/>
    <xf numFmtId="164" fontId="3" fillId="0" borderId="2" xfId="0" applyNumberFormat="1" applyFont="1" applyBorder="1"/>
    <xf numFmtId="164" fontId="4" fillId="0" borderId="3" xfId="0" applyNumberFormat="1" applyFont="1" applyBorder="1"/>
    <xf numFmtId="164" fontId="3" fillId="0" borderId="4" xfId="0" applyNumberFormat="1" applyFont="1" applyBorder="1"/>
    <xf numFmtId="164" fontId="4" fillId="0" borderId="5" xfId="0" applyNumberFormat="1" applyFont="1" applyBorder="1"/>
    <xf numFmtId="164" fontId="4" fillId="0" borderId="2" xfId="0" applyNumberFormat="1" applyFont="1" applyBorder="1"/>
    <xf numFmtId="164" fontId="4" fillId="0" borderId="4" xfId="0" applyNumberFormat="1" applyFont="1" applyBorder="1"/>
    <xf numFmtId="164" fontId="4" fillId="0" borderId="8" xfId="0" applyNumberFormat="1" applyFont="1" applyBorder="1"/>
    <xf numFmtId="164" fontId="4" fillId="0" borderId="9" xfId="0" applyNumberFormat="1" applyFont="1" applyBorder="1"/>
    <xf numFmtId="164" fontId="3" fillId="0" borderId="0" xfId="0" applyNumberFormat="1" applyFont="1" applyBorder="1"/>
    <xf numFmtId="2" fontId="3" fillId="0" borderId="0" xfId="0" applyNumberFormat="1" applyFont="1" applyFill="1"/>
    <xf numFmtId="164" fontId="3" fillId="0" borderId="0" xfId="0" applyNumberFormat="1" applyFont="1" applyFill="1"/>
    <xf numFmtId="164" fontId="3" fillId="0" borderId="10" xfId="0" applyNumberFormat="1" applyFont="1" applyFill="1" applyBorder="1"/>
    <xf numFmtId="164" fontId="4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4" xfId="0" applyNumberFormat="1" applyFont="1" applyFill="1" applyBorder="1"/>
    <xf numFmtId="164" fontId="4" fillId="0" borderId="5" xfId="0" applyNumberFormat="1" applyFont="1" applyFill="1" applyBorder="1"/>
    <xf numFmtId="164" fontId="4" fillId="0" borderId="2" xfId="0" applyNumberFormat="1" applyFont="1" applyFill="1" applyBorder="1"/>
    <xf numFmtId="164" fontId="4" fillId="0" borderId="4" xfId="0" applyNumberFormat="1" applyFont="1" applyFill="1" applyBorder="1"/>
    <xf numFmtId="2" fontId="4" fillId="0" borderId="0" xfId="0" applyNumberFormat="1" applyFont="1" applyFill="1"/>
    <xf numFmtId="0" fontId="4" fillId="0" borderId="8" xfId="0" applyFont="1" applyBorder="1"/>
    <xf numFmtId="0" fontId="4" fillId="0" borderId="1" xfId="0" applyFont="1" applyBorder="1"/>
    <xf numFmtId="165" fontId="4" fillId="0" borderId="8" xfId="0" applyNumberFormat="1" applyFont="1" applyBorder="1"/>
    <xf numFmtId="165" fontId="4" fillId="0" borderId="1" xfId="0" applyNumberFormat="1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64" fontId="4" fillId="0" borderId="12" xfId="0" applyNumberFormat="1" applyFont="1" applyBorder="1"/>
    <xf numFmtId="164" fontId="4" fillId="0" borderId="13" xfId="0" applyNumberFormat="1" applyFont="1" applyBorder="1"/>
    <xf numFmtId="2" fontId="4" fillId="0" borderId="0" xfId="0" applyNumberFormat="1" applyFont="1" applyBorder="1"/>
    <xf numFmtId="0" fontId="8" fillId="0" borderId="0" xfId="0" applyFont="1" applyBorder="1"/>
    <xf numFmtId="2" fontId="8" fillId="0" borderId="0" xfId="0" applyNumberFormat="1" applyFont="1" applyBorder="1"/>
    <xf numFmtId="166" fontId="3" fillId="0" borderId="0" xfId="0" applyNumberFormat="1" applyFont="1" applyAlignment="1">
      <alignment horizontal="center"/>
    </xf>
    <xf numFmtId="166" fontId="4" fillId="0" borderId="0" xfId="0" applyNumberFormat="1" applyFont="1"/>
    <xf numFmtId="166" fontId="4" fillId="2" borderId="0" xfId="0" applyNumberFormat="1" applyFont="1" applyFill="1"/>
    <xf numFmtId="0" fontId="3" fillId="0" borderId="0" xfId="1" applyFont="1" applyFill="1"/>
    <xf numFmtId="0" fontId="4" fillId="0" borderId="0" xfId="1" applyFont="1" applyFill="1"/>
    <xf numFmtId="0" fontId="3" fillId="0" borderId="10" xfId="0" applyFont="1" applyBorder="1" applyAlignment="1"/>
    <xf numFmtId="0" fontId="4" fillId="0" borderId="1" xfId="0" applyFont="1" applyBorder="1" applyAlignment="1"/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4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7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3.xml"/><Relationship Id="rId25" Type="http://schemas.openxmlformats.org/officeDocument/2006/relationships/worksheet" Target="worksheets/sheet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4.xml"/><Relationship Id="rId24" Type="http://schemas.openxmlformats.org/officeDocument/2006/relationships/worksheet" Target="worksheets/sheet20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9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19" Type="http://schemas.openxmlformats.org/officeDocument/2006/relationships/worksheet" Target="worksheets/sheet1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8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T2 Control Chart for Quality Characteristics</a:t>
            </a:r>
          </a:p>
        </c:rich>
      </c:tx>
      <c:layout>
        <c:manualLayout>
          <c:xMode val="edge"/>
          <c:yMode val="edge"/>
          <c:x val="0.23932926829268292"/>
          <c:y val="3.26086956521739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52439024390244"/>
          <c:y val="0.1875"/>
          <c:w val="0.85213414634146345"/>
          <c:h val="0.625"/>
        </c:manualLayout>
      </c:layout>
      <c:lineChart>
        <c:grouping val="standard"/>
        <c:varyColors val="0"/>
        <c:ser>
          <c:idx val="1"/>
          <c:order val="0"/>
          <c:tx>
            <c:strRef>
              <c:f>'Ex11-1'!$A$17</c:f>
              <c:strCache>
                <c:ptCount val="1"/>
                <c:pt idx="0">
                  <c:v>UCL = </c:v>
                </c:pt>
              </c:strCache>
            </c:strRef>
          </c:tx>
          <c:marker>
            <c:symbol val="none"/>
          </c:marker>
          <c:cat>
            <c:numRef>
              <c:f>'Ex11-1'!$B$7:$P$7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'Ex11-1'!$B$17:$P$17</c:f>
              <c:numCache>
                <c:formatCode>0.0000</c:formatCode>
                <c:ptCount val="15"/>
                <c:pt idx="0">
                  <c:v>14.185141142391229</c:v>
                </c:pt>
                <c:pt idx="1">
                  <c:v>14.185141142391229</c:v>
                </c:pt>
                <c:pt idx="2">
                  <c:v>14.185141142391229</c:v>
                </c:pt>
                <c:pt idx="3">
                  <c:v>14.185141142391229</c:v>
                </c:pt>
                <c:pt idx="4">
                  <c:v>14.185141142391229</c:v>
                </c:pt>
                <c:pt idx="5">
                  <c:v>14.185141142391229</c:v>
                </c:pt>
                <c:pt idx="6">
                  <c:v>14.185141142391229</c:v>
                </c:pt>
                <c:pt idx="7">
                  <c:v>14.185141142391229</c:v>
                </c:pt>
                <c:pt idx="8">
                  <c:v>14.185141142391229</c:v>
                </c:pt>
                <c:pt idx="9">
                  <c:v>14.185141142391229</c:v>
                </c:pt>
                <c:pt idx="10">
                  <c:v>14.185141142391229</c:v>
                </c:pt>
                <c:pt idx="11">
                  <c:v>14.185141142391229</c:v>
                </c:pt>
                <c:pt idx="12">
                  <c:v>14.185141142391229</c:v>
                </c:pt>
                <c:pt idx="13">
                  <c:v>14.185141142391229</c:v>
                </c:pt>
                <c:pt idx="14">
                  <c:v>14.185141142391229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'Ex11-1'!$A$15</c:f>
              <c:strCache>
                <c:ptCount val="1"/>
                <c:pt idx="0">
                  <c:v>t2 = n * calc</c:v>
                </c:pt>
              </c:strCache>
            </c:strRef>
          </c:tx>
          <c:cat>
            <c:numRef>
              <c:f>'Ex11-1'!$B$7:$P$7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'Ex11-1'!$B$15:$P$15</c:f>
              <c:numCache>
                <c:formatCode>0.0000</c:formatCode>
                <c:ptCount val="15"/>
                <c:pt idx="0">
                  <c:v>1.1267605633802815</c:v>
                </c:pt>
                <c:pt idx="1">
                  <c:v>3.169014084507042</c:v>
                </c:pt>
                <c:pt idx="2">
                  <c:v>3.169014084507042</c:v>
                </c:pt>
                <c:pt idx="3">
                  <c:v>2.0422535211267605</c:v>
                </c:pt>
                <c:pt idx="4">
                  <c:v>13.521126760563378</c:v>
                </c:pt>
                <c:pt idx="5">
                  <c:v>1.6901408450704223</c:v>
                </c:pt>
                <c:pt idx="6">
                  <c:v>22.8169014084507</c:v>
                </c:pt>
                <c:pt idx="7">
                  <c:v>0.70422535211267612</c:v>
                </c:pt>
                <c:pt idx="8">
                  <c:v>10.633802816901408</c:v>
                </c:pt>
                <c:pt idx="9">
                  <c:v>6.6901408450704221</c:v>
                </c:pt>
                <c:pt idx="10">
                  <c:v>5.0704225352112671</c:v>
                </c:pt>
                <c:pt idx="11">
                  <c:v>1.6901408450704223</c:v>
                </c:pt>
                <c:pt idx="12">
                  <c:v>1.9014084507042255</c:v>
                </c:pt>
                <c:pt idx="13">
                  <c:v>52.816901408450676</c:v>
                </c:pt>
                <c:pt idx="14">
                  <c:v>6.3380281690140841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'Ex11-1'!$A$18</c:f>
              <c:strCache>
                <c:ptCount val="1"/>
                <c:pt idx="0">
                  <c:v>LCL = </c:v>
                </c:pt>
              </c:strCache>
            </c:strRef>
          </c:tx>
          <c:marker>
            <c:symbol val="none"/>
          </c:marker>
          <c:cat>
            <c:numRef>
              <c:f>'Ex11-1'!$B$7:$P$7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'Ex11-1'!$B$18:$P$18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04736"/>
        <c:axId val="148806656"/>
      </c:lineChart>
      <c:catAx>
        <c:axId val="148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Number</a:t>
                </a:r>
              </a:p>
            </c:rich>
          </c:tx>
          <c:layout>
            <c:manualLayout>
              <c:xMode val="edge"/>
              <c:yMode val="edge"/>
              <c:x val="0.47103658536585363"/>
              <c:y val="0.896739130434782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48806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80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T^2</a:t>
                </a:r>
              </a:p>
            </c:rich>
          </c:tx>
          <c:layout>
            <c:manualLayout>
              <c:xMode val="edge"/>
              <c:yMode val="edge"/>
              <c:x val="2.4390243902439025E-2"/>
              <c:y val="0.46467391304347827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488047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rgbClr val="00000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T^2 Control Chart for Quality Characteristics</a:t>
            </a:r>
          </a:p>
        </c:rich>
      </c:tx>
      <c:layout>
        <c:manualLayout>
          <c:xMode val="edge"/>
          <c:yMode val="edge"/>
          <c:x val="0.23692307692307693"/>
          <c:y val="3.26086956521739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769230769230769"/>
          <c:y val="0.1875"/>
          <c:w val="0.85076923076923072"/>
          <c:h val="0.625"/>
        </c:manualLayout>
      </c:layout>
      <c:lineChart>
        <c:grouping val="standard"/>
        <c:varyColors val="0"/>
        <c:ser>
          <c:idx val="2"/>
          <c:order val="0"/>
          <c:tx>
            <c:strRef>
              <c:f>'Ex11-2'!$A$19</c:f>
              <c:strCache>
                <c:ptCount val="1"/>
                <c:pt idx="0">
                  <c:v>UCL = </c:v>
                </c:pt>
              </c:strCache>
            </c:strRef>
          </c:tx>
          <c:marker>
            <c:symbol val="none"/>
          </c:marker>
          <c:cat>
            <c:numRef>
              <c:f>'Ex11-2'!$B$7:$P$7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'Ex11-2'!$B$19:$P$19</c:f>
              <c:numCache>
                <c:formatCode>0.0000</c:formatCode>
                <c:ptCount val="15"/>
                <c:pt idx="0">
                  <c:v>17.425052276358262</c:v>
                </c:pt>
                <c:pt idx="1">
                  <c:v>17.425052276358262</c:v>
                </c:pt>
                <c:pt idx="2">
                  <c:v>17.425052276358262</c:v>
                </c:pt>
                <c:pt idx="3">
                  <c:v>17.425052276358262</c:v>
                </c:pt>
                <c:pt idx="4">
                  <c:v>17.425052276358262</c:v>
                </c:pt>
                <c:pt idx="5">
                  <c:v>17.425052276358262</c:v>
                </c:pt>
                <c:pt idx="6">
                  <c:v>17.425052276358262</c:v>
                </c:pt>
                <c:pt idx="7">
                  <c:v>17.425052276358262</c:v>
                </c:pt>
                <c:pt idx="8">
                  <c:v>17.425052276358262</c:v>
                </c:pt>
                <c:pt idx="9">
                  <c:v>17.425052276358262</c:v>
                </c:pt>
                <c:pt idx="10">
                  <c:v>17.425052276358262</c:v>
                </c:pt>
                <c:pt idx="11">
                  <c:v>17.425052276358262</c:v>
                </c:pt>
                <c:pt idx="12">
                  <c:v>17.425052276358262</c:v>
                </c:pt>
                <c:pt idx="13">
                  <c:v>17.425052276358262</c:v>
                </c:pt>
                <c:pt idx="14">
                  <c:v>17.425052276358262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'Ex11-2'!$A$17</c:f>
              <c:strCache>
                <c:ptCount val="1"/>
                <c:pt idx="0">
                  <c:v>t2 = n * calc</c:v>
                </c:pt>
              </c:strCache>
            </c:strRef>
          </c:tx>
          <c:cat>
            <c:numRef>
              <c:f>'Ex11-2'!$B$7:$P$7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'Ex11-2'!$B$17:$P$17</c:f>
              <c:numCache>
                <c:formatCode>0.0000</c:formatCode>
                <c:ptCount val="15"/>
                <c:pt idx="0">
                  <c:v>0.52788325255035196</c:v>
                </c:pt>
                <c:pt idx="1">
                  <c:v>1.1886822166617084</c:v>
                </c:pt>
                <c:pt idx="2">
                  <c:v>1.8799629039878218</c:v>
                </c:pt>
                <c:pt idx="3">
                  <c:v>2.3718700239724209</c:v>
                </c:pt>
                <c:pt idx="4">
                  <c:v>0.80841309559222507</c:v>
                </c:pt>
                <c:pt idx="5">
                  <c:v>10.396647360408748</c:v>
                </c:pt>
                <c:pt idx="6">
                  <c:v>10.59318623248001</c:v>
                </c:pt>
                <c:pt idx="7">
                  <c:v>0.68438642845894115</c:v>
                </c:pt>
                <c:pt idx="8">
                  <c:v>3.1216294248368275</c:v>
                </c:pt>
                <c:pt idx="9">
                  <c:v>8.6921905895116254</c:v>
                </c:pt>
                <c:pt idx="10">
                  <c:v>1.3990096064673025</c:v>
                </c:pt>
                <c:pt idx="11">
                  <c:v>6.5740782865841974</c:v>
                </c:pt>
                <c:pt idx="12">
                  <c:v>20.792664788535227</c:v>
                </c:pt>
                <c:pt idx="13">
                  <c:v>11.270573413358065</c:v>
                </c:pt>
                <c:pt idx="14">
                  <c:v>0.85247335911389754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'Ex11-2'!$A$20</c:f>
              <c:strCache>
                <c:ptCount val="1"/>
                <c:pt idx="0">
                  <c:v>LCL = </c:v>
                </c:pt>
              </c:strCache>
            </c:strRef>
          </c:tx>
          <c:marker>
            <c:symbol val="none"/>
          </c:marker>
          <c:cat>
            <c:numRef>
              <c:f>'Ex11-2'!$B$7:$P$7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'Ex11-2'!$B$20:$P$20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42240"/>
        <c:axId val="164044160"/>
      </c:lineChart>
      <c:catAx>
        <c:axId val="16404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Number</a:t>
                </a:r>
              </a:p>
            </c:rich>
          </c:tx>
          <c:layout>
            <c:manualLayout>
              <c:xMode val="edge"/>
              <c:yMode val="edge"/>
              <c:x val="0.47076923076923077"/>
              <c:y val="0.896739130434782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4044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4044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T^2</a:t>
                </a:r>
              </a:p>
            </c:rich>
          </c:tx>
          <c:layout>
            <c:manualLayout>
              <c:xMode val="edge"/>
              <c:yMode val="edge"/>
              <c:x val="2.4615384615384615E-2"/>
              <c:y val="0.46467391304347827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404224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rgbClr val="00000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II T^2 Control Chart</a:t>
            </a:r>
          </a:p>
        </c:rich>
      </c:tx>
      <c:layout>
        <c:manualLayout>
          <c:xMode val="edge"/>
          <c:yMode val="edge"/>
          <c:x val="0.34307692307692306"/>
          <c:y val="3.26086956521739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923076923076922"/>
          <c:y val="0.1875"/>
          <c:w val="0.82923076923076922"/>
          <c:h val="0.625"/>
        </c:manualLayout>
      </c:layout>
      <c:lineChart>
        <c:grouping val="standard"/>
        <c:varyColors val="0"/>
        <c:ser>
          <c:idx val="1"/>
          <c:order val="0"/>
          <c:tx>
            <c:strRef>
              <c:f>'Ex11-3'!$A$17</c:f>
              <c:strCache>
                <c:ptCount val="1"/>
                <c:pt idx="0">
                  <c:v>UCL = </c:v>
                </c:pt>
              </c:strCache>
            </c:strRef>
          </c:tx>
          <c:marker>
            <c:symbol val="none"/>
          </c:marker>
          <c:cat>
            <c:numRef>
              <c:f>'Ex11-3'!$B$7:$P$7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'Ex11-3'!$B$17:$P$17</c:f>
              <c:numCache>
                <c:formatCode>0.0000</c:formatCode>
                <c:ptCount val="15"/>
                <c:pt idx="0">
                  <c:v>13.815510557964274</c:v>
                </c:pt>
                <c:pt idx="1">
                  <c:v>13.815510557964274</c:v>
                </c:pt>
                <c:pt idx="2">
                  <c:v>13.815510557964274</c:v>
                </c:pt>
                <c:pt idx="3">
                  <c:v>13.815510557964274</c:v>
                </c:pt>
                <c:pt idx="4">
                  <c:v>13.815510557964274</c:v>
                </c:pt>
                <c:pt idx="5">
                  <c:v>13.815510557964274</c:v>
                </c:pt>
                <c:pt idx="6">
                  <c:v>13.815510557964274</c:v>
                </c:pt>
                <c:pt idx="7">
                  <c:v>13.815510557964274</c:v>
                </c:pt>
                <c:pt idx="8">
                  <c:v>13.815510557964274</c:v>
                </c:pt>
                <c:pt idx="9">
                  <c:v>13.815510557964274</c:v>
                </c:pt>
                <c:pt idx="10">
                  <c:v>13.815510557964274</c:v>
                </c:pt>
                <c:pt idx="11">
                  <c:v>13.815510557964274</c:v>
                </c:pt>
                <c:pt idx="12">
                  <c:v>13.815510557964274</c:v>
                </c:pt>
                <c:pt idx="13">
                  <c:v>13.815510557964274</c:v>
                </c:pt>
                <c:pt idx="14">
                  <c:v>13.815510557964274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'Ex11-3'!$A$15</c:f>
              <c:strCache>
                <c:ptCount val="1"/>
                <c:pt idx="0">
                  <c:v>t2 = n * calc</c:v>
                </c:pt>
              </c:strCache>
            </c:strRef>
          </c:tx>
          <c:cat>
            <c:numRef>
              <c:f>'Ex11-3'!$B$7:$P$7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'Ex11-3'!$B$15:$P$15</c:f>
              <c:numCache>
                <c:formatCode>0.0000</c:formatCode>
                <c:ptCount val="15"/>
                <c:pt idx="0">
                  <c:v>1.1267605633802815</c:v>
                </c:pt>
                <c:pt idx="1">
                  <c:v>3.169014084507042</c:v>
                </c:pt>
                <c:pt idx="2">
                  <c:v>3.169014084507042</c:v>
                </c:pt>
                <c:pt idx="3">
                  <c:v>2.0422535211267605</c:v>
                </c:pt>
                <c:pt idx="4">
                  <c:v>13.521126760563378</c:v>
                </c:pt>
                <c:pt idx="5">
                  <c:v>1.6901408450704223</c:v>
                </c:pt>
                <c:pt idx="6">
                  <c:v>22.8169014084507</c:v>
                </c:pt>
                <c:pt idx="7">
                  <c:v>0.70422535211267612</c:v>
                </c:pt>
                <c:pt idx="8">
                  <c:v>10.633802816901408</c:v>
                </c:pt>
                <c:pt idx="9">
                  <c:v>6.6901408450704221</c:v>
                </c:pt>
                <c:pt idx="10">
                  <c:v>5.0704225352112671</c:v>
                </c:pt>
                <c:pt idx="11">
                  <c:v>1.6901408450704223</c:v>
                </c:pt>
                <c:pt idx="12">
                  <c:v>1.9014084507042255</c:v>
                </c:pt>
                <c:pt idx="13">
                  <c:v>52.816901408450676</c:v>
                </c:pt>
                <c:pt idx="14">
                  <c:v>6.3380281690140841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'Ex11-3'!$A$18</c:f>
              <c:strCache>
                <c:ptCount val="1"/>
                <c:pt idx="0">
                  <c:v>LCL = </c:v>
                </c:pt>
              </c:strCache>
            </c:strRef>
          </c:tx>
          <c:marker>
            <c:symbol val="none"/>
          </c:marker>
          <c:cat>
            <c:numRef>
              <c:f>'Ex11-3'!$B$7:$P$7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'Ex11-3'!$B$18:$P$18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456320"/>
        <c:axId val="164462592"/>
      </c:lineChart>
      <c:catAx>
        <c:axId val="16445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Number</a:t>
                </a:r>
              </a:p>
            </c:rich>
          </c:tx>
          <c:layout>
            <c:manualLayout>
              <c:xMode val="edge"/>
              <c:yMode val="edge"/>
              <c:x val="0.48153846153846153"/>
              <c:y val="0.896739130434782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4462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446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T^2</a:t>
                </a:r>
              </a:p>
            </c:rich>
          </c:tx>
          <c:layout>
            <c:manualLayout>
              <c:xMode val="edge"/>
              <c:yMode val="edge"/>
              <c:x val="2.4615384615384615E-2"/>
              <c:y val="0.46467391304347827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445632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rgbClr val="00000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II T^2 Control Chart</a:t>
            </a:r>
          </a:p>
        </c:rich>
      </c:tx>
      <c:layout>
        <c:manualLayout>
          <c:xMode val="edge"/>
          <c:yMode val="edge"/>
          <c:x val="0.34307692307692306"/>
          <c:y val="3.26086956521739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769230769230769"/>
          <c:y val="0.1875"/>
          <c:w val="0.85076923076923072"/>
          <c:h val="0.625"/>
        </c:manualLayout>
      </c:layout>
      <c:lineChart>
        <c:grouping val="standard"/>
        <c:varyColors val="0"/>
        <c:ser>
          <c:idx val="2"/>
          <c:order val="0"/>
          <c:tx>
            <c:strRef>
              <c:f>'Ex11-2'!$A$19</c:f>
              <c:strCache>
                <c:ptCount val="1"/>
                <c:pt idx="0">
                  <c:v>UCL = </c:v>
                </c:pt>
              </c:strCache>
            </c:strRef>
          </c:tx>
          <c:marker>
            <c:symbol val="none"/>
          </c:marker>
          <c:cat>
            <c:numRef>
              <c:f>'Ex11-2'!$B$7:$P$7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'Ex11-2'!$B$19:$P$19</c:f>
              <c:numCache>
                <c:formatCode>0.0000</c:formatCode>
                <c:ptCount val="15"/>
                <c:pt idx="0">
                  <c:v>17.425052276358262</c:v>
                </c:pt>
                <c:pt idx="1">
                  <c:v>17.425052276358262</c:v>
                </c:pt>
                <c:pt idx="2">
                  <c:v>17.425052276358262</c:v>
                </c:pt>
                <c:pt idx="3">
                  <c:v>17.425052276358262</c:v>
                </c:pt>
                <c:pt idx="4">
                  <c:v>17.425052276358262</c:v>
                </c:pt>
                <c:pt idx="5">
                  <c:v>17.425052276358262</c:v>
                </c:pt>
                <c:pt idx="6">
                  <c:v>17.425052276358262</c:v>
                </c:pt>
                <c:pt idx="7">
                  <c:v>17.425052276358262</c:v>
                </c:pt>
                <c:pt idx="8">
                  <c:v>17.425052276358262</c:v>
                </c:pt>
                <c:pt idx="9">
                  <c:v>17.425052276358262</c:v>
                </c:pt>
                <c:pt idx="10">
                  <c:v>17.425052276358262</c:v>
                </c:pt>
                <c:pt idx="11">
                  <c:v>17.425052276358262</c:v>
                </c:pt>
                <c:pt idx="12">
                  <c:v>17.425052276358262</c:v>
                </c:pt>
                <c:pt idx="13">
                  <c:v>17.425052276358262</c:v>
                </c:pt>
                <c:pt idx="14">
                  <c:v>17.425052276358262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'Ex11-2'!$A$17</c:f>
              <c:strCache>
                <c:ptCount val="1"/>
                <c:pt idx="0">
                  <c:v>t2 = n * calc</c:v>
                </c:pt>
              </c:strCache>
            </c:strRef>
          </c:tx>
          <c:cat>
            <c:numRef>
              <c:f>'Ex11-2'!$B$7:$P$7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'Ex11-2'!$B$17:$P$17</c:f>
              <c:numCache>
                <c:formatCode>0.0000</c:formatCode>
                <c:ptCount val="15"/>
                <c:pt idx="0">
                  <c:v>0.52788325255035196</c:v>
                </c:pt>
                <c:pt idx="1">
                  <c:v>1.1886822166617084</c:v>
                </c:pt>
                <c:pt idx="2">
                  <c:v>1.8799629039878218</c:v>
                </c:pt>
                <c:pt idx="3">
                  <c:v>2.3718700239724209</c:v>
                </c:pt>
                <c:pt idx="4">
                  <c:v>0.80841309559222507</c:v>
                </c:pt>
                <c:pt idx="5">
                  <c:v>10.396647360408748</c:v>
                </c:pt>
                <c:pt idx="6">
                  <c:v>10.59318623248001</c:v>
                </c:pt>
                <c:pt idx="7">
                  <c:v>0.68438642845894115</c:v>
                </c:pt>
                <c:pt idx="8">
                  <c:v>3.1216294248368275</c:v>
                </c:pt>
                <c:pt idx="9">
                  <c:v>8.6921905895116254</c:v>
                </c:pt>
                <c:pt idx="10">
                  <c:v>1.3990096064673025</c:v>
                </c:pt>
                <c:pt idx="11">
                  <c:v>6.5740782865841974</c:v>
                </c:pt>
                <c:pt idx="12">
                  <c:v>20.792664788535227</c:v>
                </c:pt>
                <c:pt idx="13">
                  <c:v>11.270573413358065</c:v>
                </c:pt>
                <c:pt idx="14">
                  <c:v>0.85247335911389754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'Ex11-2'!$A$20</c:f>
              <c:strCache>
                <c:ptCount val="1"/>
                <c:pt idx="0">
                  <c:v>LCL = </c:v>
                </c:pt>
              </c:strCache>
            </c:strRef>
          </c:tx>
          <c:marker>
            <c:symbol val="none"/>
          </c:marker>
          <c:cat>
            <c:numRef>
              <c:f>'Ex11-2'!$B$7:$P$7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'Ex11-2'!$B$20:$P$20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55008"/>
        <c:axId val="164565376"/>
      </c:lineChart>
      <c:catAx>
        <c:axId val="16455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Number</a:t>
                </a:r>
              </a:p>
            </c:rich>
          </c:tx>
          <c:layout>
            <c:manualLayout>
              <c:xMode val="edge"/>
              <c:yMode val="edge"/>
              <c:x val="0.47076923076923077"/>
              <c:y val="0.896739130434782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4565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4565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T^2</a:t>
                </a:r>
              </a:p>
            </c:rich>
          </c:tx>
          <c:layout>
            <c:manualLayout>
              <c:xMode val="edge"/>
              <c:yMode val="edge"/>
              <c:x val="2.4615384615384615E-2"/>
              <c:y val="0.46467391304347827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455500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rgbClr val="00000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/>
  </sheetViews>
  <sheetFormatPr defaultRowHeight="12.75" x14ac:dyDescent="0.2"/>
  <cols>
    <col min="1" max="1" width="10.28515625" style="114" bestFit="1" customWidth="1"/>
    <col min="2" max="12" width="9.140625" style="114" bestFit="1" customWidth="1"/>
    <col min="13" max="13" width="10.28515625" style="114" bestFit="1" customWidth="1"/>
    <col min="14" max="14" width="11.5703125" style="114" bestFit="1" customWidth="1"/>
    <col min="15" max="18" width="9.140625" style="114" bestFit="1" customWidth="1"/>
    <col min="19" max="19" width="10.5703125" style="114" bestFit="1" customWidth="1"/>
    <col min="20" max="21" width="9.28515625" style="114" bestFit="1" customWidth="1"/>
    <col min="22" max="22" width="10.5703125" style="114" bestFit="1" customWidth="1"/>
    <col min="23" max="25" width="9.28515625" style="114" bestFit="1" customWidth="1"/>
    <col min="26" max="29" width="11.140625" style="114" bestFit="1" customWidth="1"/>
    <col min="30" max="30" width="12" style="114" bestFit="1" customWidth="1"/>
    <col min="31" max="35" width="12.5703125" style="114" bestFit="1" customWidth="1"/>
    <col min="36" max="38" width="13.7109375" style="114" bestFit="1" customWidth="1"/>
    <col min="39" max="47" width="11.140625" style="114" bestFit="1" customWidth="1"/>
    <col min="48" max="53" width="12.5703125" style="114" bestFit="1" customWidth="1"/>
    <col min="54" max="54" width="13" style="114" bestFit="1" customWidth="1"/>
    <col min="55" max="57" width="13.7109375" style="114" bestFit="1" customWidth="1"/>
    <col min="58" max="16384" width="9.140625" style="114"/>
  </cols>
  <sheetData>
    <row r="1" spans="1:25" s="113" customFormat="1" x14ac:dyDescent="0.2">
      <c r="A1" s="113" t="s">
        <v>155</v>
      </c>
      <c r="B1" s="113" t="s">
        <v>156</v>
      </c>
      <c r="C1" s="113" t="s">
        <v>157</v>
      </c>
      <c r="D1" s="113" t="s">
        <v>158</v>
      </c>
      <c r="E1" s="113" t="s">
        <v>159</v>
      </c>
      <c r="F1" s="113" t="s">
        <v>160</v>
      </c>
      <c r="G1" s="113" t="s">
        <v>161</v>
      </c>
      <c r="H1" s="113" t="s">
        <v>162</v>
      </c>
      <c r="I1" s="113" t="s">
        <v>163</v>
      </c>
      <c r="J1" s="113" t="s">
        <v>164</v>
      </c>
      <c r="K1" s="113" t="s">
        <v>165</v>
      </c>
      <c r="L1" s="113" t="s">
        <v>166</v>
      </c>
      <c r="M1" s="113" t="s">
        <v>167</v>
      </c>
      <c r="N1" s="113" t="s">
        <v>168</v>
      </c>
      <c r="O1" s="113" t="s">
        <v>169</v>
      </c>
      <c r="P1" s="113" t="s">
        <v>170</v>
      </c>
      <c r="Q1" s="113" t="s">
        <v>171</v>
      </c>
      <c r="R1" s="113" t="s">
        <v>172</v>
      </c>
      <c r="S1" s="113" t="s">
        <v>173</v>
      </c>
      <c r="T1" s="113" t="s">
        <v>174</v>
      </c>
      <c r="U1" s="113" t="s">
        <v>175</v>
      </c>
      <c r="V1" s="113" t="s">
        <v>176</v>
      </c>
      <c r="W1" s="113" t="s">
        <v>177</v>
      </c>
      <c r="X1" s="113" t="s">
        <v>178</v>
      </c>
      <c r="Y1" s="113" t="s">
        <v>179</v>
      </c>
    </row>
    <row r="2" spans="1:25" x14ac:dyDescent="0.2">
      <c r="A2" s="114">
        <v>1</v>
      </c>
      <c r="B2" s="114">
        <v>12.78</v>
      </c>
      <c r="C2" s="114">
        <v>0.15</v>
      </c>
      <c r="D2" s="114">
        <v>91</v>
      </c>
      <c r="E2" s="114">
        <v>56</v>
      </c>
      <c r="F2" s="114">
        <v>1.54</v>
      </c>
      <c r="G2" s="114">
        <v>7.38</v>
      </c>
      <c r="H2" s="114">
        <v>1.75</v>
      </c>
      <c r="I2" s="114">
        <v>5.89</v>
      </c>
      <c r="J2" s="114">
        <v>1.1100000000000001</v>
      </c>
      <c r="K2" s="114">
        <v>951.5</v>
      </c>
      <c r="L2" s="114">
        <v>87</v>
      </c>
      <c r="M2" s="114">
        <v>1</v>
      </c>
      <c r="N2" s="114" t="s">
        <v>152</v>
      </c>
      <c r="O2" s="114">
        <v>10</v>
      </c>
      <c r="P2" s="114">
        <v>20.7</v>
      </c>
      <c r="Q2" s="114">
        <v>13.6</v>
      </c>
      <c r="R2" s="114">
        <v>15.5</v>
      </c>
      <c r="S2" s="114">
        <v>1</v>
      </c>
      <c r="T2" s="114">
        <v>58</v>
      </c>
      <c r="U2" s="114">
        <v>32</v>
      </c>
      <c r="V2" s="114">
        <v>1</v>
      </c>
      <c r="W2" s="114">
        <v>3.1</v>
      </c>
      <c r="X2" s="114">
        <v>3.7</v>
      </c>
      <c r="Y2" s="114">
        <v>3</v>
      </c>
    </row>
    <row r="3" spans="1:25" x14ac:dyDescent="0.2">
      <c r="A3" s="114">
        <v>2</v>
      </c>
      <c r="B3" s="114">
        <v>14.97</v>
      </c>
      <c r="C3" s="114">
        <v>0.1</v>
      </c>
      <c r="D3" s="114">
        <v>90</v>
      </c>
      <c r="E3" s="114">
        <v>49</v>
      </c>
      <c r="F3" s="114">
        <v>1.54</v>
      </c>
      <c r="G3" s="114">
        <v>7.14</v>
      </c>
      <c r="H3" s="114">
        <v>1.71</v>
      </c>
      <c r="I3" s="114">
        <v>5.91</v>
      </c>
      <c r="J3" s="114">
        <v>1.109</v>
      </c>
      <c r="K3" s="114">
        <v>952.2</v>
      </c>
      <c r="L3" s="114">
        <v>88</v>
      </c>
      <c r="M3" s="114">
        <v>2</v>
      </c>
      <c r="N3" s="114" t="s">
        <v>152</v>
      </c>
      <c r="O3" s="114">
        <v>10.5</v>
      </c>
      <c r="P3" s="114">
        <v>19.899999999999999</v>
      </c>
      <c r="Q3" s="114">
        <v>18.100000000000001</v>
      </c>
      <c r="R3" s="114">
        <v>14.8</v>
      </c>
      <c r="S3" s="114">
        <v>2</v>
      </c>
      <c r="T3" s="114">
        <v>60</v>
      </c>
      <c r="U3" s="114">
        <v>33</v>
      </c>
      <c r="V3" s="114">
        <v>2</v>
      </c>
      <c r="W3" s="114">
        <v>3.3</v>
      </c>
      <c r="X3" s="114">
        <v>3.9</v>
      </c>
      <c r="Y3" s="114">
        <v>3.1</v>
      </c>
    </row>
    <row r="4" spans="1:25" x14ac:dyDescent="0.2">
      <c r="A4" s="114">
        <v>3</v>
      </c>
      <c r="B4" s="114">
        <v>15.43</v>
      </c>
      <c r="C4" s="114">
        <v>7.0000000000000007E-2</v>
      </c>
      <c r="D4" s="114">
        <v>90</v>
      </c>
      <c r="E4" s="114">
        <v>41</v>
      </c>
      <c r="F4" s="114">
        <v>1.47</v>
      </c>
      <c r="G4" s="114">
        <v>7.33</v>
      </c>
      <c r="H4" s="114">
        <v>1.64</v>
      </c>
      <c r="I4" s="114">
        <v>5.92</v>
      </c>
      <c r="J4" s="114">
        <v>1.1040000000000001</v>
      </c>
      <c r="K4" s="114">
        <v>952.3</v>
      </c>
      <c r="L4" s="114">
        <v>86</v>
      </c>
      <c r="M4" s="114">
        <v>3</v>
      </c>
      <c r="N4" s="114" t="s">
        <v>152</v>
      </c>
      <c r="O4" s="114">
        <v>9.6999999999999993</v>
      </c>
      <c r="P4" s="114">
        <v>20</v>
      </c>
      <c r="Q4" s="114">
        <v>16.100000000000001</v>
      </c>
      <c r="R4" s="114">
        <v>16.5</v>
      </c>
      <c r="S4" s="114">
        <v>3</v>
      </c>
      <c r="T4" s="114">
        <v>50</v>
      </c>
      <c r="U4" s="114">
        <v>27</v>
      </c>
      <c r="V4" s="114">
        <v>3</v>
      </c>
      <c r="W4" s="114">
        <v>2.6</v>
      </c>
      <c r="X4" s="114">
        <v>3</v>
      </c>
      <c r="Y4" s="114">
        <v>2.4</v>
      </c>
    </row>
    <row r="5" spans="1:25" x14ac:dyDescent="0.2">
      <c r="A5" s="114">
        <v>4</v>
      </c>
      <c r="B5" s="114">
        <v>14.95</v>
      </c>
      <c r="C5" s="114">
        <v>0.12</v>
      </c>
      <c r="D5" s="114">
        <v>89</v>
      </c>
      <c r="E5" s="114">
        <v>43</v>
      </c>
      <c r="F5" s="114">
        <v>1.54</v>
      </c>
      <c r="G5" s="114">
        <v>7.21</v>
      </c>
      <c r="H5" s="114">
        <v>1.93</v>
      </c>
      <c r="I5" s="114">
        <v>5.71</v>
      </c>
      <c r="J5" s="114">
        <v>1.103</v>
      </c>
      <c r="K5" s="114">
        <v>951.8</v>
      </c>
      <c r="L5" s="114">
        <v>89</v>
      </c>
      <c r="M5" s="114">
        <v>4</v>
      </c>
      <c r="N5" s="114" t="s">
        <v>152</v>
      </c>
      <c r="O5" s="114">
        <v>9.8000000000000007</v>
      </c>
      <c r="P5" s="114">
        <v>20.2</v>
      </c>
      <c r="Q5" s="114">
        <v>19.100000000000001</v>
      </c>
      <c r="R5" s="114">
        <v>17.100000000000001</v>
      </c>
      <c r="S5" s="114">
        <v>4</v>
      </c>
      <c r="T5" s="114">
        <v>54</v>
      </c>
      <c r="U5" s="114">
        <v>31</v>
      </c>
      <c r="V5" s="114">
        <v>4</v>
      </c>
      <c r="W5" s="114">
        <v>2.8</v>
      </c>
      <c r="X5" s="114">
        <v>3</v>
      </c>
      <c r="Y5" s="114">
        <v>2.5</v>
      </c>
    </row>
    <row r="6" spans="1:25" x14ac:dyDescent="0.2">
      <c r="A6" s="114">
        <v>5</v>
      </c>
      <c r="B6" s="114">
        <v>16.170000000000002</v>
      </c>
      <c r="C6" s="114">
        <v>0.1</v>
      </c>
      <c r="D6" s="114">
        <v>83</v>
      </c>
      <c r="E6" s="114">
        <v>42</v>
      </c>
      <c r="F6" s="114">
        <v>1.67</v>
      </c>
      <c r="G6" s="114">
        <v>7.23</v>
      </c>
      <c r="H6" s="114">
        <v>1.86</v>
      </c>
      <c r="I6" s="114">
        <v>5.63</v>
      </c>
      <c r="J6" s="114">
        <v>1.103</v>
      </c>
      <c r="K6" s="114">
        <v>952.3</v>
      </c>
      <c r="L6" s="114">
        <v>86</v>
      </c>
      <c r="M6" s="114">
        <v>5</v>
      </c>
      <c r="N6" s="114" t="s">
        <v>152</v>
      </c>
      <c r="O6" s="114">
        <v>11.7</v>
      </c>
      <c r="P6" s="114">
        <v>21.5</v>
      </c>
      <c r="Q6" s="114">
        <v>19.8</v>
      </c>
      <c r="R6" s="114">
        <v>18.3</v>
      </c>
      <c r="S6" s="114">
        <v>5</v>
      </c>
      <c r="T6" s="114">
        <v>63</v>
      </c>
      <c r="U6" s="114">
        <v>38</v>
      </c>
      <c r="V6" s="114">
        <v>5</v>
      </c>
      <c r="W6" s="114">
        <v>3</v>
      </c>
      <c r="X6" s="114">
        <v>3.3</v>
      </c>
      <c r="Y6" s="114">
        <v>2.8</v>
      </c>
    </row>
    <row r="7" spans="1:25" x14ac:dyDescent="0.2">
      <c r="A7" s="114">
        <v>6</v>
      </c>
      <c r="B7" s="114">
        <v>17.25</v>
      </c>
      <c r="C7" s="114">
        <v>7.0000000000000007E-2</v>
      </c>
      <c r="D7" s="114">
        <v>84</v>
      </c>
      <c r="E7" s="114">
        <v>54</v>
      </c>
      <c r="F7" s="114">
        <v>1.49</v>
      </c>
      <c r="G7" s="114">
        <v>7.15</v>
      </c>
      <c r="H7" s="114">
        <v>1.68</v>
      </c>
      <c r="I7" s="114">
        <v>5.8</v>
      </c>
      <c r="J7" s="114">
        <v>1.099</v>
      </c>
      <c r="K7" s="114">
        <v>952.2</v>
      </c>
      <c r="L7" s="114">
        <v>91</v>
      </c>
      <c r="M7" s="114">
        <v>6</v>
      </c>
      <c r="N7" s="114" t="s">
        <v>152</v>
      </c>
      <c r="O7" s="114">
        <v>11</v>
      </c>
      <c r="P7" s="114">
        <v>20.9</v>
      </c>
      <c r="Q7" s="114">
        <v>10.3</v>
      </c>
      <c r="R7" s="114">
        <v>13.8</v>
      </c>
      <c r="S7" s="114">
        <v>6</v>
      </c>
      <c r="T7" s="114">
        <v>53</v>
      </c>
      <c r="U7" s="114">
        <v>30</v>
      </c>
      <c r="V7" s="114">
        <v>6</v>
      </c>
      <c r="W7" s="114">
        <v>4</v>
      </c>
      <c r="X7" s="114">
        <v>4.5999999999999996</v>
      </c>
      <c r="Y7" s="114">
        <v>3.5</v>
      </c>
    </row>
    <row r="8" spans="1:25" x14ac:dyDescent="0.2">
      <c r="A8" s="114">
        <v>7</v>
      </c>
      <c r="B8" s="114">
        <v>16.57</v>
      </c>
      <c r="C8" s="114">
        <v>0.12</v>
      </c>
      <c r="D8" s="114">
        <v>89</v>
      </c>
      <c r="E8" s="114">
        <v>61</v>
      </c>
      <c r="F8" s="114">
        <v>1.64</v>
      </c>
      <c r="G8" s="114">
        <v>7.23</v>
      </c>
      <c r="H8" s="114">
        <v>1.82</v>
      </c>
      <c r="I8" s="114">
        <v>5.88</v>
      </c>
      <c r="J8" s="114">
        <v>1.0960000000000001</v>
      </c>
      <c r="K8" s="114">
        <v>950.2</v>
      </c>
      <c r="L8" s="114">
        <v>99</v>
      </c>
      <c r="M8" s="114">
        <v>7</v>
      </c>
      <c r="N8" s="114" t="s">
        <v>152</v>
      </c>
      <c r="O8" s="114">
        <v>8.6999999999999993</v>
      </c>
      <c r="P8" s="114">
        <v>18.8</v>
      </c>
      <c r="Q8" s="114">
        <v>16.899999999999999</v>
      </c>
      <c r="R8" s="114">
        <v>16.8</v>
      </c>
      <c r="S8" s="114">
        <v>7</v>
      </c>
      <c r="T8" s="114">
        <v>42</v>
      </c>
      <c r="U8" s="114">
        <v>20</v>
      </c>
      <c r="V8" s="114">
        <v>7</v>
      </c>
      <c r="W8" s="114">
        <v>3.8</v>
      </c>
      <c r="X8" s="114">
        <v>4.2</v>
      </c>
      <c r="Y8" s="114">
        <v>3</v>
      </c>
    </row>
    <row r="9" spans="1:25" x14ac:dyDescent="0.2">
      <c r="A9" s="114">
        <v>8</v>
      </c>
      <c r="B9" s="114">
        <v>19.309999999999999</v>
      </c>
      <c r="C9" s="114">
        <v>0.08</v>
      </c>
      <c r="D9" s="114">
        <v>99</v>
      </c>
      <c r="E9" s="114">
        <v>60</v>
      </c>
      <c r="F9" s="114">
        <v>1.46</v>
      </c>
      <c r="G9" s="114">
        <v>7.74</v>
      </c>
      <c r="H9" s="114">
        <v>1.69</v>
      </c>
      <c r="I9" s="114">
        <v>6.13</v>
      </c>
      <c r="J9" s="114">
        <v>1.0920000000000001</v>
      </c>
      <c r="K9" s="114">
        <v>950.5</v>
      </c>
      <c r="L9" s="114">
        <v>100</v>
      </c>
      <c r="M9" s="114">
        <v>8</v>
      </c>
      <c r="N9" s="114" t="s">
        <v>152</v>
      </c>
      <c r="O9" s="114">
        <v>9.5</v>
      </c>
      <c r="P9" s="114">
        <v>19.3</v>
      </c>
      <c r="Q9" s="114">
        <v>15.3</v>
      </c>
      <c r="R9" s="114">
        <v>12.2</v>
      </c>
      <c r="S9" s="114">
        <v>8</v>
      </c>
      <c r="T9" s="114">
        <v>55</v>
      </c>
      <c r="U9" s="114">
        <v>31</v>
      </c>
      <c r="V9" s="114">
        <v>8</v>
      </c>
      <c r="W9" s="114">
        <v>3</v>
      </c>
      <c r="X9" s="114">
        <v>3.3</v>
      </c>
      <c r="Y9" s="114">
        <v>2.7</v>
      </c>
    </row>
    <row r="10" spans="1:25" x14ac:dyDescent="0.2">
      <c r="A10" s="114">
        <v>9</v>
      </c>
      <c r="B10" s="114">
        <v>18.75</v>
      </c>
      <c r="C10" s="114">
        <v>0.04</v>
      </c>
      <c r="D10" s="114">
        <v>99</v>
      </c>
      <c r="E10" s="114">
        <v>52</v>
      </c>
      <c r="F10" s="114">
        <v>1.89</v>
      </c>
      <c r="G10" s="114">
        <v>7.57</v>
      </c>
      <c r="H10" s="114">
        <v>2.02</v>
      </c>
      <c r="I10" s="114">
        <v>6.27</v>
      </c>
      <c r="J10" s="114">
        <v>1.0840000000000001</v>
      </c>
      <c r="K10" s="114">
        <v>950.6</v>
      </c>
      <c r="L10" s="114">
        <v>103</v>
      </c>
      <c r="M10" s="114">
        <v>9</v>
      </c>
      <c r="N10" s="114" t="s">
        <v>152</v>
      </c>
      <c r="O10" s="114">
        <v>10.1</v>
      </c>
      <c r="P10" s="114">
        <v>19.399999999999999</v>
      </c>
      <c r="Q10" s="114">
        <v>16.2</v>
      </c>
      <c r="R10" s="114">
        <v>15.8</v>
      </c>
      <c r="S10" s="114">
        <v>9</v>
      </c>
      <c r="T10" s="114">
        <v>46</v>
      </c>
      <c r="U10" s="114">
        <v>25</v>
      </c>
      <c r="V10" s="114">
        <v>9</v>
      </c>
      <c r="W10" s="114">
        <v>2.4</v>
      </c>
      <c r="X10" s="114">
        <v>3</v>
      </c>
      <c r="Y10" s="114">
        <v>2.2000000000000002</v>
      </c>
    </row>
    <row r="11" spans="1:25" x14ac:dyDescent="0.2">
      <c r="A11" s="114">
        <v>10</v>
      </c>
      <c r="B11" s="114">
        <v>16.989999999999998</v>
      </c>
      <c r="C11" s="114">
        <v>0.09</v>
      </c>
      <c r="D11" s="114">
        <v>98</v>
      </c>
      <c r="E11" s="114">
        <v>57</v>
      </c>
      <c r="F11" s="114">
        <v>1.66</v>
      </c>
      <c r="G11" s="114">
        <v>7.51</v>
      </c>
      <c r="H11" s="114">
        <v>1.82</v>
      </c>
      <c r="I11" s="114">
        <v>6.38</v>
      </c>
      <c r="J11" s="114">
        <v>1.0860000000000001</v>
      </c>
      <c r="K11" s="114">
        <v>949.8</v>
      </c>
      <c r="L11" s="114">
        <v>107</v>
      </c>
      <c r="M11" s="114">
        <v>10</v>
      </c>
      <c r="N11" s="114" t="s">
        <v>152</v>
      </c>
      <c r="O11" s="114">
        <v>9.5</v>
      </c>
      <c r="P11" s="114">
        <v>19.600000000000001</v>
      </c>
      <c r="Q11" s="114">
        <v>13.6</v>
      </c>
      <c r="R11" s="114">
        <v>14.5</v>
      </c>
      <c r="S11" s="114">
        <v>10</v>
      </c>
      <c r="T11" s="114">
        <v>50</v>
      </c>
      <c r="U11" s="114">
        <v>29</v>
      </c>
      <c r="V11" s="114">
        <v>10</v>
      </c>
      <c r="W11" s="114">
        <v>2</v>
      </c>
      <c r="X11" s="114">
        <v>2.6</v>
      </c>
      <c r="Y11" s="114">
        <v>1.8</v>
      </c>
    </row>
    <row r="12" spans="1:25" x14ac:dyDescent="0.2">
      <c r="A12" s="114">
        <v>11</v>
      </c>
      <c r="B12" s="114">
        <v>18.2</v>
      </c>
      <c r="C12" s="114">
        <v>0.13</v>
      </c>
      <c r="D12" s="114">
        <v>98</v>
      </c>
      <c r="E12" s="114">
        <v>49</v>
      </c>
      <c r="F12" s="114">
        <v>1.66</v>
      </c>
      <c r="G12" s="114">
        <v>7.27</v>
      </c>
      <c r="H12" s="114">
        <v>1.92</v>
      </c>
      <c r="I12" s="114">
        <v>6.3</v>
      </c>
      <c r="J12" s="114">
        <v>1.089</v>
      </c>
      <c r="K12" s="114">
        <v>951.2</v>
      </c>
      <c r="L12" s="114">
        <v>98</v>
      </c>
      <c r="M12" s="114">
        <v>11</v>
      </c>
      <c r="N12" s="114" t="s">
        <v>152</v>
      </c>
      <c r="O12" s="114">
        <v>10.5</v>
      </c>
      <c r="P12" s="114">
        <v>20.3</v>
      </c>
      <c r="Q12" s="114">
        <v>17</v>
      </c>
      <c r="R12" s="114">
        <v>16.5</v>
      </c>
      <c r="S12" s="114">
        <v>11</v>
      </c>
      <c r="T12" s="114">
        <v>49</v>
      </c>
      <c r="U12" s="114">
        <v>27</v>
      </c>
      <c r="V12" s="114">
        <v>11</v>
      </c>
      <c r="W12" s="114">
        <v>3.2</v>
      </c>
      <c r="X12" s="114">
        <v>3.9</v>
      </c>
      <c r="Y12" s="114">
        <v>3</v>
      </c>
    </row>
    <row r="13" spans="1:25" x14ac:dyDescent="0.2">
      <c r="A13" s="114">
        <v>12</v>
      </c>
      <c r="B13" s="114">
        <v>16.2</v>
      </c>
      <c r="C13" s="114">
        <v>0.16</v>
      </c>
      <c r="D13" s="114">
        <v>97</v>
      </c>
      <c r="E13" s="114">
        <v>52</v>
      </c>
      <c r="F13" s="114">
        <v>2.16</v>
      </c>
      <c r="G13" s="114">
        <v>7.21</v>
      </c>
      <c r="H13" s="114">
        <v>2.34</v>
      </c>
      <c r="I13" s="114">
        <v>6.07</v>
      </c>
      <c r="J13" s="114">
        <v>1.089</v>
      </c>
      <c r="K13" s="114">
        <v>950.6</v>
      </c>
      <c r="L13" s="114">
        <v>96</v>
      </c>
      <c r="M13" s="114">
        <v>12</v>
      </c>
      <c r="N13" s="114" t="s">
        <v>152</v>
      </c>
      <c r="O13" s="114">
        <v>9.1999999999999993</v>
      </c>
      <c r="P13" s="114">
        <v>19</v>
      </c>
      <c r="Q13" s="114">
        <v>11.5</v>
      </c>
      <c r="R13" s="114">
        <v>16.3</v>
      </c>
      <c r="S13" s="114">
        <v>12</v>
      </c>
      <c r="T13" s="114">
        <v>57</v>
      </c>
      <c r="U13" s="114">
        <v>30</v>
      </c>
      <c r="V13" s="114">
        <v>12</v>
      </c>
      <c r="W13" s="114">
        <v>3.7</v>
      </c>
      <c r="X13" s="114">
        <v>4</v>
      </c>
      <c r="Y13" s="114">
        <v>3</v>
      </c>
    </row>
    <row r="14" spans="1:25" x14ac:dyDescent="0.2">
      <c r="A14" s="114">
        <v>13</v>
      </c>
      <c r="B14" s="114">
        <v>14.72</v>
      </c>
      <c r="C14" s="114">
        <v>0.12</v>
      </c>
      <c r="D14" s="114">
        <v>82</v>
      </c>
      <c r="E14" s="114">
        <v>61</v>
      </c>
      <c r="F14" s="114">
        <v>1.49</v>
      </c>
      <c r="G14" s="114">
        <v>7.33</v>
      </c>
      <c r="H14" s="114">
        <v>1.72</v>
      </c>
      <c r="I14" s="114">
        <v>6.01</v>
      </c>
      <c r="J14" s="114">
        <v>1.0920000000000001</v>
      </c>
      <c r="K14" s="114">
        <v>948.9</v>
      </c>
      <c r="L14" s="114">
        <v>93</v>
      </c>
      <c r="M14" s="114">
        <v>13</v>
      </c>
      <c r="N14" s="114" t="s">
        <v>152</v>
      </c>
      <c r="O14" s="114">
        <v>11.3</v>
      </c>
      <c r="P14" s="114">
        <v>21.6</v>
      </c>
      <c r="Q14" s="114">
        <v>14</v>
      </c>
      <c r="R14" s="114">
        <v>18.7</v>
      </c>
      <c r="S14" s="114">
        <v>13</v>
      </c>
      <c r="T14" s="114">
        <v>58</v>
      </c>
      <c r="U14" s="114">
        <v>33</v>
      </c>
      <c r="V14" s="114">
        <v>13</v>
      </c>
      <c r="W14" s="114">
        <v>4.0999999999999996</v>
      </c>
      <c r="X14" s="114">
        <v>4.7</v>
      </c>
      <c r="Y14" s="114">
        <v>3.2</v>
      </c>
    </row>
    <row r="15" spans="1:25" x14ac:dyDescent="0.2">
      <c r="A15" s="114">
        <v>14</v>
      </c>
      <c r="B15" s="114">
        <v>14.42</v>
      </c>
      <c r="C15" s="114">
        <v>0.13</v>
      </c>
      <c r="D15" s="114">
        <v>81</v>
      </c>
      <c r="E15" s="114">
        <v>63</v>
      </c>
      <c r="F15" s="114">
        <v>1.1599999999999999</v>
      </c>
      <c r="G15" s="114">
        <v>7.5</v>
      </c>
      <c r="H15" s="114">
        <v>1.5</v>
      </c>
      <c r="I15" s="114">
        <v>6.11</v>
      </c>
      <c r="J15" s="114">
        <v>1.0940000000000001</v>
      </c>
      <c r="K15" s="114">
        <v>951.7</v>
      </c>
      <c r="L15" s="114">
        <v>91</v>
      </c>
      <c r="M15" s="114">
        <v>14</v>
      </c>
      <c r="N15" s="114" t="s">
        <v>152</v>
      </c>
      <c r="O15" s="114">
        <v>10</v>
      </c>
      <c r="P15" s="114">
        <v>19.8</v>
      </c>
      <c r="Q15" s="114">
        <v>14</v>
      </c>
      <c r="R15" s="114">
        <v>15.9</v>
      </c>
      <c r="S15" s="114">
        <v>14</v>
      </c>
      <c r="T15" s="114">
        <v>75</v>
      </c>
      <c r="U15" s="114">
        <v>45</v>
      </c>
      <c r="V15" s="114">
        <v>14</v>
      </c>
      <c r="W15" s="114">
        <v>3.8</v>
      </c>
      <c r="X15" s="114">
        <v>4</v>
      </c>
      <c r="Y15" s="114">
        <v>2.9</v>
      </c>
    </row>
    <row r="16" spans="1:25" x14ac:dyDescent="0.2">
      <c r="A16" s="114">
        <v>15</v>
      </c>
      <c r="B16" s="114">
        <v>11.02</v>
      </c>
      <c r="C16" s="114">
        <v>0.1</v>
      </c>
      <c r="D16" s="114">
        <v>83</v>
      </c>
      <c r="E16" s="114">
        <v>56</v>
      </c>
      <c r="F16" s="114">
        <v>1.56</v>
      </c>
      <c r="G16" s="114">
        <v>7.14</v>
      </c>
      <c r="H16" s="114">
        <v>1.73</v>
      </c>
      <c r="I16" s="114">
        <v>6.14</v>
      </c>
      <c r="J16" s="114">
        <v>1.1020000000000001</v>
      </c>
      <c r="K16" s="114">
        <v>951.5</v>
      </c>
      <c r="L16" s="114">
        <v>91</v>
      </c>
      <c r="M16" s="114">
        <v>15</v>
      </c>
      <c r="N16" s="114" t="s">
        <v>152</v>
      </c>
      <c r="O16" s="114">
        <v>8.5</v>
      </c>
      <c r="P16" s="114">
        <v>19.2</v>
      </c>
      <c r="Q16" s="114">
        <v>17.399999999999999</v>
      </c>
      <c r="R16" s="114">
        <v>15.8</v>
      </c>
      <c r="S16" s="114">
        <v>15</v>
      </c>
      <c r="T16" s="114">
        <v>55</v>
      </c>
      <c r="U16" s="114">
        <v>27</v>
      </c>
      <c r="V16" s="114">
        <v>15</v>
      </c>
      <c r="W16" s="114">
        <v>3.2</v>
      </c>
      <c r="X16" s="114">
        <v>3.6</v>
      </c>
      <c r="Y16" s="114">
        <v>2.8</v>
      </c>
    </row>
    <row r="17" spans="1:18" x14ac:dyDescent="0.2">
      <c r="A17" s="114">
        <v>16</v>
      </c>
      <c r="B17" s="114">
        <v>9.82</v>
      </c>
      <c r="C17" s="114">
        <v>0.1</v>
      </c>
      <c r="D17" s="114">
        <v>86</v>
      </c>
      <c r="E17" s="114">
        <v>53</v>
      </c>
      <c r="F17" s="114">
        <v>1.26</v>
      </c>
      <c r="G17" s="114">
        <v>7.32</v>
      </c>
      <c r="H17" s="114">
        <v>1.54</v>
      </c>
      <c r="I17" s="114">
        <v>6.15</v>
      </c>
      <c r="J17" s="114">
        <v>1.1120000000000001</v>
      </c>
      <c r="K17" s="114">
        <v>951.3</v>
      </c>
      <c r="L17" s="114">
        <v>93</v>
      </c>
      <c r="M17" s="114">
        <v>16</v>
      </c>
      <c r="N17" s="114" t="s">
        <v>152</v>
      </c>
      <c r="O17" s="114">
        <v>9.6999999999999993</v>
      </c>
      <c r="P17" s="114">
        <v>20.100000000000001</v>
      </c>
      <c r="Q17" s="114">
        <v>10</v>
      </c>
      <c r="R17" s="114">
        <v>16.600000000000001</v>
      </c>
    </row>
    <row r="18" spans="1:18" x14ac:dyDescent="0.2">
      <c r="A18" s="114">
        <v>17</v>
      </c>
      <c r="B18" s="114">
        <v>11.41</v>
      </c>
      <c r="C18" s="114">
        <v>0.12</v>
      </c>
      <c r="D18" s="114">
        <v>87</v>
      </c>
      <c r="E18" s="114">
        <v>49</v>
      </c>
      <c r="F18" s="114">
        <v>1.29</v>
      </c>
      <c r="G18" s="114">
        <v>7.22</v>
      </c>
      <c r="H18" s="114">
        <v>1.57</v>
      </c>
      <c r="I18" s="114">
        <v>6.13</v>
      </c>
      <c r="J18" s="114">
        <v>1.1140000000000001</v>
      </c>
      <c r="K18" s="114">
        <v>952.9</v>
      </c>
      <c r="L18" s="114">
        <v>91</v>
      </c>
      <c r="M18" s="114">
        <v>17</v>
      </c>
      <c r="N18" s="114" t="s">
        <v>152</v>
      </c>
      <c r="O18" s="114">
        <v>8.3000000000000007</v>
      </c>
      <c r="P18" s="114">
        <v>18.399999999999999</v>
      </c>
      <c r="Q18" s="114">
        <v>12.5</v>
      </c>
      <c r="R18" s="114">
        <v>14.2</v>
      </c>
    </row>
    <row r="19" spans="1:18" x14ac:dyDescent="0.2">
      <c r="A19" s="114">
        <v>18</v>
      </c>
      <c r="B19" s="114">
        <v>14.74</v>
      </c>
      <c r="C19" s="114">
        <v>0.1</v>
      </c>
      <c r="D19" s="114">
        <v>81</v>
      </c>
      <c r="E19" s="114">
        <v>42</v>
      </c>
      <c r="F19" s="114">
        <v>1.55</v>
      </c>
      <c r="G19" s="114">
        <v>7.17</v>
      </c>
      <c r="H19" s="114">
        <v>1.77</v>
      </c>
      <c r="I19" s="114">
        <v>6.28</v>
      </c>
      <c r="J19" s="114">
        <v>1.1140000000000001</v>
      </c>
      <c r="K19" s="114">
        <v>953.9</v>
      </c>
      <c r="L19" s="114">
        <v>94</v>
      </c>
      <c r="M19" s="114">
        <v>18</v>
      </c>
      <c r="N19" s="114" t="s">
        <v>152</v>
      </c>
      <c r="O19" s="114">
        <v>11.9</v>
      </c>
      <c r="P19" s="114">
        <v>21.8</v>
      </c>
      <c r="Q19" s="114">
        <v>14.1</v>
      </c>
      <c r="R19" s="114">
        <v>16.2</v>
      </c>
    </row>
    <row r="20" spans="1:18" x14ac:dyDescent="0.2">
      <c r="A20" s="114">
        <v>19</v>
      </c>
      <c r="B20" s="114">
        <v>14.5</v>
      </c>
      <c r="C20" s="114">
        <v>0.08</v>
      </c>
      <c r="D20" s="114">
        <v>84</v>
      </c>
      <c r="E20" s="114">
        <v>53</v>
      </c>
      <c r="F20" s="114">
        <v>1.57</v>
      </c>
      <c r="G20" s="114">
        <v>7.23</v>
      </c>
      <c r="H20" s="114">
        <v>1.69</v>
      </c>
      <c r="I20" s="114">
        <v>6.28</v>
      </c>
      <c r="J20" s="114">
        <v>1.109</v>
      </c>
      <c r="K20" s="114">
        <v>953.3</v>
      </c>
      <c r="L20" s="114">
        <v>96</v>
      </c>
      <c r="M20" s="114">
        <v>19</v>
      </c>
      <c r="N20" s="114" t="s">
        <v>152</v>
      </c>
      <c r="O20" s="114">
        <v>10.3</v>
      </c>
      <c r="P20" s="114">
        <v>20.5</v>
      </c>
      <c r="Q20" s="114">
        <v>15.6</v>
      </c>
      <c r="R20" s="114">
        <v>15.1</v>
      </c>
    </row>
    <row r="21" spans="1:18" x14ac:dyDescent="0.2">
      <c r="A21" s="114">
        <v>20</v>
      </c>
      <c r="B21" s="114">
        <v>14.71</v>
      </c>
      <c r="C21" s="114">
        <v>0.09</v>
      </c>
      <c r="D21" s="114">
        <v>89</v>
      </c>
      <c r="E21" s="114">
        <v>46</v>
      </c>
      <c r="F21" s="114">
        <v>1.45</v>
      </c>
      <c r="G21" s="114">
        <v>7.23</v>
      </c>
      <c r="H21" s="114">
        <v>1.67</v>
      </c>
      <c r="I21" s="114">
        <v>6.12</v>
      </c>
      <c r="J21" s="114">
        <v>1.1080000000000001</v>
      </c>
      <c r="K21" s="114">
        <v>952.6</v>
      </c>
      <c r="L21" s="114">
        <v>94</v>
      </c>
      <c r="M21" s="114">
        <v>20</v>
      </c>
      <c r="N21" s="114" t="s">
        <v>152</v>
      </c>
      <c r="O21" s="114">
        <v>8.9</v>
      </c>
      <c r="P21" s="114">
        <v>19</v>
      </c>
      <c r="Q21" s="114">
        <v>8.5</v>
      </c>
      <c r="R21" s="114">
        <v>14.7</v>
      </c>
    </row>
    <row r="22" spans="1:18" x14ac:dyDescent="0.2">
      <c r="A22" s="114">
        <v>21</v>
      </c>
      <c r="B22" s="114">
        <v>15.26</v>
      </c>
      <c r="C22" s="114">
        <v>0.13</v>
      </c>
      <c r="D22" s="114">
        <v>91</v>
      </c>
      <c r="E22" s="114">
        <v>47</v>
      </c>
      <c r="F22" s="114">
        <v>1.74</v>
      </c>
      <c r="G22" s="114">
        <v>7.28</v>
      </c>
      <c r="H22" s="114">
        <v>1.98</v>
      </c>
      <c r="I22" s="114">
        <v>6.19</v>
      </c>
      <c r="J22" s="114">
        <v>1.105</v>
      </c>
      <c r="K22" s="114">
        <v>952.3</v>
      </c>
      <c r="L22" s="114">
        <v>99</v>
      </c>
      <c r="M22" s="114">
        <v>21</v>
      </c>
      <c r="N22" s="114" t="s">
        <v>153</v>
      </c>
      <c r="O22" s="114">
        <v>9.9</v>
      </c>
      <c r="P22" s="114">
        <v>20</v>
      </c>
      <c r="Q22" s="114">
        <v>15.4</v>
      </c>
      <c r="R22" s="114">
        <v>15.9</v>
      </c>
    </row>
    <row r="23" spans="1:18" x14ac:dyDescent="0.2">
      <c r="A23" s="114">
        <v>22</v>
      </c>
      <c r="B23" s="114">
        <v>17.3</v>
      </c>
      <c r="C23" s="114">
        <v>0.12</v>
      </c>
      <c r="D23" s="114">
        <v>95</v>
      </c>
      <c r="E23" s="114">
        <v>47</v>
      </c>
      <c r="F23" s="114">
        <v>1.57</v>
      </c>
      <c r="G23" s="114">
        <v>7.18</v>
      </c>
      <c r="H23" s="114">
        <v>1.86</v>
      </c>
      <c r="I23" s="114">
        <v>6.06</v>
      </c>
      <c r="J23" s="114">
        <v>1.0980000000000001</v>
      </c>
      <c r="K23" s="114">
        <v>952.6</v>
      </c>
      <c r="L23" s="114">
        <v>95</v>
      </c>
      <c r="M23" s="114">
        <v>22</v>
      </c>
      <c r="N23" s="114" t="s">
        <v>153</v>
      </c>
      <c r="O23" s="114">
        <v>8.6999999999999993</v>
      </c>
      <c r="P23" s="114">
        <v>19</v>
      </c>
      <c r="Q23" s="114">
        <v>9.9</v>
      </c>
      <c r="R23" s="114">
        <v>16.8</v>
      </c>
    </row>
    <row r="24" spans="1:18" x14ac:dyDescent="0.2">
      <c r="A24" s="114">
        <v>23</v>
      </c>
      <c r="B24" s="114">
        <v>17.62</v>
      </c>
      <c r="C24" s="114">
        <v>0.06</v>
      </c>
      <c r="D24" s="114">
        <v>95</v>
      </c>
      <c r="E24" s="114">
        <v>42</v>
      </c>
      <c r="F24" s="114">
        <v>2.0499999999999998</v>
      </c>
      <c r="G24" s="114">
        <v>7.15</v>
      </c>
      <c r="H24" s="114">
        <v>2.14</v>
      </c>
      <c r="I24" s="114">
        <v>6.15</v>
      </c>
      <c r="J24" s="114">
        <v>1.0960000000000001</v>
      </c>
      <c r="K24" s="114">
        <v>952.9</v>
      </c>
      <c r="L24" s="114">
        <v>92</v>
      </c>
      <c r="M24" s="114">
        <v>23</v>
      </c>
      <c r="N24" s="114" t="s">
        <v>153</v>
      </c>
      <c r="O24" s="114">
        <v>11.5</v>
      </c>
      <c r="P24" s="114">
        <v>21.8</v>
      </c>
      <c r="Q24" s="114">
        <v>19.3</v>
      </c>
      <c r="R24" s="114">
        <v>12.1</v>
      </c>
    </row>
    <row r="25" spans="1:18" x14ac:dyDescent="0.2">
      <c r="A25" s="114">
        <v>24</v>
      </c>
      <c r="B25" s="114">
        <v>18.21</v>
      </c>
      <c r="C25" s="114">
        <v>0.06</v>
      </c>
      <c r="D25" s="114">
        <v>93</v>
      </c>
      <c r="E25" s="114">
        <v>41</v>
      </c>
      <c r="F25" s="114">
        <v>1.46</v>
      </c>
      <c r="G25" s="114">
        <v>7.28</v>
      </c>
      <c r="H25" s="114">
        <v>1.61</v>
      </c>
      <c r="I25" s="114">
        <v>6.11</v>
      </c>
      <c r="J25" s="114">
        <v>1.0960000000000001</v>
      </c>
      <c r="K25" s="114">
        <v>953.9</v>
      </c>
      <c r="L25" s="114">
        <v>87</v>
      </c>
      <c r="M25" s="114">
        <v>24</v>
      </c>
      <c r="N25" s="114" t="s">
        <v>153</v>
      </c>
      <c r="O25" s="114">
        <v>15.9</v>
      </c>
      <c r="P25" s="114">
        <v>24.6</v>
      </c>
      <c r="Q25" s="114">
        <v>14.7</v>
      </c>
      <c r="R25" s="114">
        <v>15.3</v>
      </c>
    </row>
    <row r="26" spans="1:18" x14ac:dyDescent="0.2">
      <c r="A26" s="114">
        <v>25</v>
      </c>
      <c r="B26" s="114">
        <v>14.38</v>
      </c>
      <c r="C26" s="114">
        <v>0.1</v>
      </c>
      <c r="D26" s="114">
        <v>90</v>
      </c>
      <c r="E26" s="114">
        <v>46</v>
      </c>
      <c r="F26" s="114">
        <v>1.42</v>
      </c>
      <c r="G26" s="114">
        <v>7.29</v>
      </c>
      <c r="H26" s="114">
        <v>1.73</v>
      </c>
      <c r="I26" s="114">
        <v>6.13</v>
      </c>
      <c r="J26" s="114">
        <v>1.1000000000000001</v>
      </c>
      <c r="K26" s="114">
        <v>954.2</v>
      </c>
      <c r="L26" s="114">
        <v>89</v>
      </c>
      <c r="M26" s="114">
        <v>25</v>
      </c>
      <c r="N26" s="114" t="s">
        <v>153</v>
      </c>
      <c r="O26" s="114">
        <v>12.6</v>
      </c>
      <c r="P26" s="114">
        <v>23.9</v>
      </c>
      <c r="Q26" s="114">
        <v>17.100000000000001</v>
      </c>
      <c r="R26" s="114">
        <v>14.2</v>
      </c>
    </row>
    <row r="27" spans="1:18" x14ac:dyDescent="0.2">
      <c r="A27" s="114">
        <v>26</v>
      </c>
      <c r="B27" s="114">
        <v>12.13</v>
      </c>
      <c r="C27" s="114">
        <v>0.14000000000000001</v>
      </c>
      <c r="D27" s="114">
        <v>87</v>
      </c>
      <c r="E27" s="114">
        <v>50</v>
      </c>
      <c r="F27" s="114">
        <v>1.76</v>
      </c>
      <c r="G27" s="114">
        <v>7.21</v>
      </c>
      <c r="H27" s="114">
        <v>1.9</v>
      </c>
      <c r="I27" s="114">
        <v>6.31</v>
      </c>
      <c r="J27" s="114">
        <v>1.1120000000000001</v>
      </c>
      <c r="K27" s="114">
        <v>951.9</v>
      </c>
      <c r="L27" s="114">
        <v>98</v>
      </c>
      <c r="M27" s="114">
        <v>26</v>
      </c>
      <c r="N27" s="114" t="s">
        <v>153</v>
      </c>
      <c r="O27" s="114">
        <v>14.9</v>
      </c>
      <c r="P27" s="114">
        <v>25</v>
      </c>
      <c r="Q27" s="114">
        <v>16.3</v>
      </c>
      <c r="R27" s="114">
        <v>16.600000000000001</v>
      </c>
    </row>
    <row r="28" spans="1:18" x14ac:dyDescent="0.2">
      <c r="A28" s="114">
        <v>27</v>
      </c>
      <c r="B28" s="114">
        <v>12.72</v>
      </c>
      <c r="C28" s="114">
        <v>0.1</v>
      </c>
      <c r="D28" s="114">
        <v>90</v>
      </c>
      <c r="E28" s="114">
        <v>47</v>
      </c>
      <c r="F28" s="114">
        <v>1.52</v>
      </c>
      <c r="G28" s="114">
        <v>7.25</v>
      </c>
      <c r="H28" s="114">
        <v>1.79</v>
      </c>
      <c r="I28" s="114">
        <v>6.25</v>
      </c>
      <c r="J28" s="114">
        <v>1.1120000000000001</v>
      </c>
      <c r="K28" s="114">
        <v>952.3</v>
      </c>
      <c r="L28" s="114">
        <v>95</v>
      </c>
      <c r="M28" s="114">
        <v>27</v>
      </c>
      <c r="N28" s="114" t="s">
        <v>153</v>
      </c>
      <c r="O28" s="114">
        <v>9.9</v>
      </c>
      <c r="P28" s="114">
        <v>23.7</v>
      </c>
      <c r="Q28" s="114">
        <v>11.9</v>
      </c>
      <c r="R28" s="114">
        <v>18.100000000000001</v>
      </c>
    </row>
    <row r="29" spans="1:18" x14ac:dyDescent="0.2">
      <c r="A29" s="114">
        <v>28</v>
      </c>
      <c r="B29" s="114">
        <v>17.420000000000002</v>
      </c>
      <c r="C29" s="114">
        <v>0.1</v>
      </c>
      <c r="D29" s="114">
        <v>89</v>
      </c>
      <c r="E29" s="114">
        <v>51</v>
      </c>
      <c r="F29" s="114">
        <v>1.33</v>
      </c>
      <c r="G29" s="114">
        <v>7.38</v>
      </c>
      <c r="H29" s="114">
        <v>1.51</v>
      </c>
      <c r="I29" s="114">
        <v>6.01</v>
      </c>
      <c r="J29" s="114">
        <v>1.111</v>
      </c>
      <c r="K29" s="114">
        <v>953.7</v>
      </c>
      <c r="L29" s="114">
        <v>88</v>
      </c>
      <c r="M29" s="114">
        <v>28</v>
      </c>
      <c r="N29" s="114" t="s">
        <v>153</v>
      </c>
      <c r="O29" s="114">
        <v>12.8</v>
      </c>
      <c r="P29" s="114">
        <v>26.3</v>
      </c>
      <c r="Q29" s="114">
        <v>13.5</v>
      </c>
      <c r="R29" s="114">
        <v>13.7</v>
      </c>
    </row>
    <row r="30" spans="1:18" x14ac:dyDescent="0.2">
      <c r="A30" s="114">
        <v>29</v>
      </c>
      <c r="B30" s="114">
        <v>17.63</v>
      </c>
      <c r="C30" s="114">
        <v>0.11</v>
      </c>
      <c r="D30" s="114">
        <v>87</v>
      </c>
      <c r="E30" s="114">
        <v>45</v>
      </c>
      <c r="F30" s="114">
        <v>1.51</v>
      </c>
      <c r="G30" s="114">
        <v>7.42</v>
      </c>
      <c r="H30" s="114">
        <v>1.68</v>
      </c>
      <c r="I30" s="114">
        <v>6.11</v>
      </c>
      <c r="J30" s="114">
        <v>1.103</v>
      </c>
      <c r="K30" s="114">
        <v>954.7</v>
      </c>
      <c r="L30" s="114">
        <v>86</v>
      </c>
      <c r="M30" s="114">
        <v>29</v>
      </c>
      <c r="N30" s="114" t="s">
        <v>153</v>
      </c>
      <c r="O30" s="114">
        <v>13.1</v>
      </c>
      <c r="P30" s="114">
        <v>26.1</v>
      </c>
      <c r="Q30" s="114">
        <v>10.9</v>
      </c>
      <c r="R30" s="114">
        <v>16.8</v>
      </c>
    </row>
    <row r="31" spans="1:18" x14ac:dyDescent="0.2">
      <c r="A31" s="114">
        <v>30</v>
      </c>
      <c r="B31" s="114">
        <v>16.170000000000002</v>
      </c>
      <c r="C31" s="114">
        <v>0.05</v>
      </c>
      <c r="D31" s="114">
        <v>83</v>
      </c>
      <c r="E31" s="114">
        <v>57</v>
      </c>
      <c r="F31" s="114">
        <v>1.41</v>
      </c>
      <c r="G31" s="114">
        <v>7.35</v>
      </c>
      <c r="H31" s="114">
        <v>1.62</v>
      </c>
      <c r="I31" s="114">
        <v>6.14</v>
      </c>
      <c r="J31" s="114">
        <v>1.105</v>
      </c>
      <c r="K31" s="114">
        <v>954.6</v>
      </c>
      <c r="L31" s="114">
        <v>84</v>
      </c>
      <c r="M31" s="114">
        <v>30</v>
      </c>
      <c r="N31" s="114" t="s">
        <v>153</v>
      </c>
      <c r="O31" s="114">
        <v>9.8000000000000007</v>
      </c>
      <c r="P31" s="114">
        <v>25.8</v>
      </c>
      <c r="Q31" s="114">
        <v>14.8</v>
      </c>
      <c r="R31" s="114">
        <v>15</v>
      </c>
    </row>
    <row r="32" spans="1:18" x14ac:dyDescent="0.2">
      <c r="A32" s="114">
        <v>31</v>
      </c>
      <c r="B32" s="114">
        <v>16.88</v>
      </c>
      <c r="C32" s="114">
        <v>0.16</v>
      </c>
      <c r="D32" s="114">
        <v>86</v>
      </c>
      <c r="E32" s="114">
        <v>58</v>
      </c>
      <c r="F32" s="114">
        <v>2.1</v>
      </c>
      <c r="G32" s="114">
        <v>7.15</v>
      </c>
      <c r="H32" s="114">
        <v>2.2799999999999998</v>
      </c>
      <c r="I32" s="114">
        <v>6.42</v>
      </c>
      <c r="J32" s="114">
        <v>1.105</v>
      </c>
      <c r="K32" s="114">
        <v>954.8</v>
      </c>
      <c r="L32" s="114">
        <v>91</v>
      </c>
    </row>
    <row r="33" spans="1:12" x14ac:dyDescent="0.2">
      <c r="A33" s="114">
        <v>32</v>
      </c>
      <c r="B33" s="114">
        <v>13.87</v>
      </c>
      <c r="C33" s="114">
        <v>0.16</v>
      </c>
      <c r="D33" s="114">
        <v>85</v>
      </c>
      <c r="E33" s="114">
        <v>46</v>
      </c>
      <c r="F33" s="114">
        <v>2.1</v>
      </c>
      <c r="G33" s="114">
        <v>7.11</v>
      </c>
      <c r="H33" s="114">
        <v>2.16</v>
      </c>
      <c r="I33" s="114">
        <v>6.44</v>
      </c>
      <c r="J33" s="114">
        <v>1.1060000000000001</v>
      </c>
      <c r="K33" s="114">
        <v>954.4</v>
      </c>
      <c r="L33" s="114">
        <v>92</v>
      </c>
    </row>
    <row r="34" spans="1:12" x14ac:dyDescent="0.2">
      <c r="A34" s="114">
        <v>33</v>
      </c>
      <c r="B34" s="114">
        <v>14.56</v>
      </c>
      <c r="C34" s="114">
        <v>0.05</v>
      </c>
      <c r="D34" s="114">
        <v>84</v>
      </c>
      <c r="E34" s="114">
        <v>41</v>
      </c>
      <c r="F34" s="114">
        <v>1.34</v>
      </c>
      <c r="G34" s="114">
        <v>7.14</v>
      </c>
      <c r="H34" s="114">
        <v>1.51</v>
      </c>
      <c r="I34" s="114">
        <v>6.24</v>
      </c>
      <c r="J34" s="114">
        <v>1.113</v>
      </c>
      <c r="K34" s="114">
        <v>955</v>
      </c>
      <c r="L34" s="114">
        <v>88</v>
      </c>
    </row>
    <row r="35" spans="1:12" x14ac:dyDescent="0.2">
      <c r="A35" s="114">
        <v>34</v>
      </c>
      <c r="B35" s="114">
        <v>15.35</v>
      </c>
      <c r="C35" s="114">
        <v>0.12</v>
      </c>
      <c r="D35" s="114">
        <v>83</v>
      </c>
      <c r="E35" s="114">
        <v>40</v>
      </c>
      <c r="F35" s="114">
        <v>1.52</v>
      </c>
      <c r="G35" s="114">
        <v>7.08</v>
      </c>
      <c r="H35" s="114">
        <v>1.81</v>
      </c>
      <c r="I35" s="114">
        <v>6</v>
      </c>
      <c r="J35" s="114">
        <v>1.1140000000000001</v>
      </c>
      <c r="K35" s="114">
        <v>956.5</v>
      </c>
      <c r="L35" s="114">
        <v>83</v>
      </c>
    </row>
    <row r="36" spans="1:12" x14ac:dyDescent="0.2">
      <c r="A36" s="114">
        <v>35</v>
      </c>
      <c r="B36" s="114">
        <v>15.91</v>
      </c>
      <c r="C36" s="114">
        <v>0.12</v>
      </c>
      <c r="D36" s="114">
        <v>81</v>
      </c>
      <c r="E36" s="114">
        <v>45</v>
      </c>
      <c r="F36" s="114">
        <v>1.76</v>
      </c>
      <c r="G36" s="114">
        <v>7.26</v>
      </c>
      <c r="H36" s="114">
        <v>1.9</v>
      </c>
      <c r="I36" s="114">
        <v>6.07</v>
      </c>
      <c r="J36" s="114">
        <v>1.1160000000000001</v>
      </c>
      <c r="K36" s="114">
        <v>955.3</v>
      </c>
      <c r="L36" s="114">
        <v>83</v>
      </c>
    </row>
    <row r="37" spans="1:12" x14ac:dyDescent="0.2">
      <c r="A37" s="114">
        <v>36</v>
      </c>
      <c r="B37" s="114">
        <v>14.32</v>
      </c>
      <c r="C37" s="114">
        <v>0.11</v>
      </c>
      <c r="D37" s="114">
        <v>85</v>
      </c>
      <c r="E37" s="114">
        <v>47</v>
      </c>
      <c r="F37" s="114">
        <v>1.58</v>
      </c>
      <c r="G37" s="114">
        <v>7.15</v>
      </c>
      <c r="H37" s="114">
        <v>1.72</v>
      </c>
      <c r="I37" s="114">
        <v>6.02</v>
      </c>
      <c r="J37" s="114">
        <v>1.113</v>
      </c>
      <c r="K37" s="114">
        <v>954.2</v>
      </c>
      <c r="L37" s="114">
        <v>86</v>
      </c>
    </row>
    <row r="38" spans="1:12" x14ac:dyDescent="0.2">
      <c r="A38" s="114">
        <v>37</v>
      </c>
      <c r="B38" s="114">
        <v>15.43</v>
      </c>
      <c r="C38" s="114">
        <v>0.13</v>
      </c>
      <c r="D38" s="114">
        <v>86</v>
      </c>
      <c r="E38" s="114">
        <v>43</v>
      </c>
      <c r="F38" s="114">
        <v>1.46</v>
      </c>
      <c r="G38" s="114">
        <v>7.15</v>
      </c>
      <c r="H38" s="114">
        <v>1.73</v>
      </c>
      <c r="I38" s="114">
        <v>6.11</v>
      </c>
      <c r="J38" s="114">
        <v>1.115</v>
      </c>
      <c r="K38" s="114">
        <v>955.4</v>
      </c>
      <c r="L38" s="114">
        <v>85</v>
      </c>
    </row>
    <row r="39" spans="1:12" x14ac:dyDescent="0.2">
      <c r="A39" s="114">
        <v>38</v>
      </c>
      <c r="B39" s="114">
        <v>14.47</v>
      </c>
      <c r="C39" s="114">
        <v>0.08</v>
      </c>
      <c r="D39" s="114">
        <v>85</v>
      </c>
      <c r="E39" s="114">
        <v>54</v>
      </c>
      <c r="F39" s="114">
        <v>1.62</v>
      </c>
      <c r="G39" s="114">
        <v>7.1</v>
      </c>
      <c r="H39" s="114">
        <v>1.78</v>
      </c>
      <c r="I39" s="114">
        <v>6.15</v>
      </c>
      <c r="J39" s="114">
        <v>1.1180000000000001</v>
      </c>
      <c r="K39" s="114">
        <v>953.8</v>
      </c>
      <c r="L39" s="114">
        <v>88</v>
      </c>
    </row>
    <row r="40" spans="1:12" x14ac:dyDescent="0.2">
      <c r="A40" s="114">
        <v>39</v>
      </c>
      <c r="B40" s="114">
        <v>14.74</v>
      </c>
      <c r="C40" s="114">
        <v>7.0000000000000007E-2</v>
      </c>
      <c r="D40" s="114">
        <v>84</v>
      </c>
      <c r="E40" s="114">
        <v>52</v>
      </c>
      <c r="F40" s="114">
        <v>1.47</v>
      </c>
      <c r="G40" s="114">
        <v>7.24</v>
      </c>
      <c r="H40" s="114">
        <v>1.66</v>
      </c>
      <c r="I40" s="114">
        <v>5.89</v>
      </c>
      <c r="J40" s="114">
        <v>1.1120000000000001</v>
      </c>
      <c r="K40" s="114">
        <v>953.2</v>
      </c>
      <c r="L40" s="114">
        <v>83</v>
      </c>
    </row>
    <row r="41" spans="1:12" x14ac:dyDescent="0.2">
      <c r="A41" s="114">
        <v>40</v>
      </c>
      <c r="B41" s="114">
        <v>16.28</v>
      </c>
      <c r="C41" s="114">
        <v>0.13</v>
      </c>
      <c r="D41" s="114">
        <v>86</v>
      </c>
      <c r="E41" s="114">
        <v>49</v>
      </c>
      <c r="F41" s="114">
        <v>1.72</v>
      </c>
      <c r="G41" s="114">
        <v>7.05</v>
      </c>
      <c r="H41" s="114">
        <v>1.89</v>
      </c>
      <c r="I41" s="114">
        <v>5.91</v>
      </c>
      <c r="J41" s="114">
        <v>1.109</v>
      </c>
      <c r="K41" s="114">
        <v>954.2</v>
      </c>
      <c r="L41" s="114">
        <v>85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2.75" x14ac:dyDescent="0.2"/>
  <cols>
    <col min="1" max="1" width="6.7109375" style="1" customWidth="1"/>
    <col min="2" max="12" width="6.7109375" style="2" customWidth="1"/>
    <col min="13" max="16384" width="9.140625" style="2"/>
  </cols>
  <sheetData>
    <row r="1" spans="1:12" s="33" customFormat="1" x14ac:dyDescent="0.2">
      <c r="A1" s="33" t="s">
        <v>145</v>
      </c>
      <c r="B1" s="33" t="s">
        <v>20</v>
      </c>
      <c r="C1" s="33" t="s">
        <v>21</v>
      </c>
      <c r="D1" s="33" t="s">
        <v>22</v>
      </c>
      <c r="E1" s="33" t="s">
        <v>23</v>
      </c>
      <c r="F1" s="33" t="s">
        <v>24</v>
      </c>
      <c r="G1" s="33" t="s">
        <v>25</v>
      </c>
      <c r="H1" s="33" t="s">
        <v>26</v>
      </c>
      <c r="I1" s="33" t="s">
        <v>27</v>
      </c>
      <c r="J1" s="33" t="s">
        <v>28</v>
      </c>
      <c r="K1" s="33" t="s">
        <v>29</v>
      </c>
      <c r="L1" s="33" t="s">
        <v>30</v>
      </c>
    </row>
    <row r="2" spans="1:12" x14ac:dyDescent="0.2">
      <c r="A2" s="1">
        <v>1</v>
      </c>
      <c r="B2" s="2">
        <v>12.78</v>
      </c>
      <c r="C2" s="2">
        <v>0.15</v>
      </c>
      <c r="D2" s="2">
        <v>91</v>
      </c>
      <c r="E2" s="2">
        <v>56</v>
      </c>
      <c r="F2" s="2">
        <v>1.54</v>
      </c>
      <c r="G2" s="2">
        <v>7.38</v>
      </c>
      <c r="H2" s="2">
        <v>1.75</v>
      </c>
      <c r="I2" s="2">
        <v>5.89</v>
      </c>
      <c r="J2" s="2">
        <v>1.1100000000000001</v>
      </c>
      <c r="K2" s="2">
        <v>951.5</v>
      </c>
      <c r="L2" s="2">
        <v>87</v>
      </c>
    </row>
    <row r="3" spans="1:12" x14ac:dyDescent="0.2">
      <c r="A3" s="1">
        <v>2</v>
      </c>
      <c r="B3" s="2">
        <v>14.97</v>
      </c>
      <c r="C3" s="2">
        <v>0.1</v>
      </c>
      <c r="D3" s="2">
        <v>90</v>
      </c>
      <c r="E3" s="2">
        <v>49</v>
      </c>
      <c r="F3" s="2">
        <v>1.54</v>
      </c>
      <c r="G3" s="2">
        <v>7.14</v>
      </c>
      <c r="H3" s="2">
        <v>1.71</v>
      </c>
      <c r="I3" s="2">
        <v>5.91</v>
      </c>
      <c r="J3" s="2">
        <v>1.109</v>
      </c>
      <c r="K3" s="2">
        <v>952.2</v>
      </c>
      <c r="L3" s="2">
        <v>88</v>
      </c>
    </row>
    <row r="4" spans="1:12" x14ac:dyDescent="0.2">
      <c r="A4" s="1">
        <v>3</v>
      </c>
      <c r="B4" s="2">
        <v>15.43</v>
      </c>
      <c r="C4" s="2">
        <v>7.0000000000000007E-2</v>
      </c>
      <c r="D4" s="2">
        <v>90</v>
      </c>
      <c r="E4" s="2">
        <v>41</v>
      </c>
      <c r="F4" s="2">
        <v>1.47</v>
      </c>
      <c r="G4" s="2">
        <v>7.33</v>
      </c>
      <c r="H4" s="2">
        <v>1.64</v>
      </c>
      <c r="I4" s="2">
        <v>5.92</v>
      </c>
      <c r="J4" s="2">
        <v>1.1040000000000001</v>
      </c>
      <c r="K4" s="2">
        <v>952.3</v>
      </c>
      <c r="L4" s="2">
        <v>86</v>
      </c>
    </row>
    <row r="5" spans="1:12" x14ac:dyDescent="0.2">
      <c r="A5" s="1">
        <v>4</v>
      </c>
      <c r="B5" s="2">
        <v>14.95</v>
      </c>
      <c r="C5" s="2">
        <v>0.12</v>
      </c>
      <c r="D5" s="2">
        <v>89</v>
      </c>
      <c r="E5" s="2">
        <v>43</v>
      </c>
      <c r="F5" s="2">
        <v>1.54</v>
      </c>
      <c r="G5" s="2">
        <v>7.21</v>
      </c>
      <c r="H5" s="2">
        <v>1.93</v>
      </c>
      <c r="I5" s="2">
        <v>5.71</v>
      </c>
      <c r="J5" s="2">
        <v>1.103</v>
      </c>
      <c r="K5" s="2">
        <v>951.8</v>
      </c>
      <c r="L5" s="2">
        <v>89</v>
      </c>
    </row>
    <row r="6" spans="1:12" x14ac:dyDescent="0.2">
      <c r="A6" s="1">
        <v>5</v>
      </c>
      <c r="B6" s="2">
        <v>16.170000000000002</v>
      </c>
      <c r="C6" s="2">
        <v>0.1</v>
      </c>
      <c r="D6" s="2">
        <v>83</v>
      </c>
      <c r="E6" s="2">
        <v>42</v>
      </c>
      <c r="F6" s="2">
        <v>1.67</v>
      </c>
      <c r="G6" s="2">
        <v>7.23</v>
      </c>
      <c r="H6" s="2">
        <v>1.86</v>
      </c>
      <c r="I6" s="2">
        <v>5.63</v>
      </c>
      <c r="J6" s="2">
        <v>1.103</v>
      </c>
      <c r="K6" s="2">
        <v>952.3</v>
      </c>
      <c r="L6" s="2">
        <v>86</v>
      </c>
    </row>
    <row r="7" spans="1:12" x14ac:dyDescent="0.2">
      <c r="A7" s="1">
        <v>6</v>
      </c>
      <c r="B7" s="2">
        <v>17.25</v>
      </c>
      <c r="C7" s="2">
        <v>7.0000000000000007E-2</v>
      </c>
      <c r="D7" s="2">
        <v>84</v>
      </c>
      <c r="E7" s="2">
        <v>54</v>
      </c>
      <c r="F7" s="2">
        <v>1.49</v>
      </c>
      <c r="G7" s="2">
        <v>7.15</v>
      </c>
      <c r="H7" s="2">
        <v>1.68</v>
      </c>
      <c r="I7" s="2">
        <v>5.8</v>
      </c>
      <c r="J7" s="2">
        <v>1.099</v>
      </c>
      <c r="K7" s="2">
        <v>952.2</v>
      </c>
      <c r="L7" s="2">
        <v>91</v>
      </c>
    </row>
    <row r="8" spans="1:12" x14ac:dyDescent="0.2">
      <c r="A8" s="1">
        <v>7</v>
      </c>
      <c r="B8" s="2">
        <v>16.57</v>
      </c>
      <c r="C8" s="2">
        <v>0.12</v>
      </c>
      <c r="D8" s="2">
        <v>89</v>
      </c>
      <c r="E8" s="2">
        <v>61</v>
      </c>
      <c r="F8" s="2">
        <v>1.64</v>
      </c>
      <c r="G8" s="2">
        <v>7.23</v>
      </c>
      <c r="H8" s="2">
        <v>1.82</v>
      </c>
      <c r="I8" s="2">
        <v>5.88</v>
      </c>
      <c r="J8" s="2">
        <v>1.0960000000000001</v>
      </c>
      <c r="K8" s="2">
        <v>950.2</v>
      </c>
      <c r="L8" s="2">
        <v>99</v>
      </c>
    </row>
    <row r="9" spans="1:12" x14ac:dyDescent="0.2">
      <c r="A9" s="1">
        <v>8</v>
      </c>
      <c r="B9" s="2">
        <v>19.309999999999999</v>
      </c>
      <c r="C9" s="2">
        <v>0.08</v>
      </c>
      <c r="D9" s="2">
        <v>99</v>
      </c>
      <c r="E9" s="2">
        <v>60</v>
      </c>
      <c r="F9" s="2">
        <v>1.46</v>
      </c>
      <c r="G9" s="2">
        <v>7.74</v>
      </c>
      <c r="H9" s="2">
        <v>1.69</v>
      </c>
      <c r="I9" s="2">
        <v>6.13</v>
      </c>
      <c r="J9" s="2">
        <v>1.0920000000000001</v>
      </c>
      <c r="K9" s="2">
        <v>950.5</v>
      </c>
      <c r="L9" s="2">
        <v>100</v>
      </c>
    </row>
    <row r="10" spans="1:12" x14ac:dyDescent="0.2">
      <c r="A10" s="1">
        <v>9</v>
      </c>
      <c r="B10" s="2">
        <v>18.75</v>
      </c>
      <c r="C10" s="2">
        <v>0.04</v>
      </c>
      <c r="D10" s="2">
        <v>99</v>
      </c>
      <c r="E10" s="2">
        <v>52</v>
      </c>
      <c r="F10" s="2">
        <v>1.89</v>
      </c>
      <c r="G10" s="2">
        <v>7.57</v>
      </c>
      <c r="H10" s="2">
        <v>2.02</v>
      </c>
      <c r="I10" s="2">
        <v>6.27</v>
      </c>
      <c r="J10" s="2">
        <v>1.0840000000000001</v>
      </c>
      <c r="K10" s="2">
        <v>950.6</v>
      </c>
      <c r="L10" s="2">
        <v>103</v>
      </c>
    </row>
    <row r="11" spans="1:12" x14ac:dyDescent="0.2">
      <c r="A11" s="1">
        <v>10</v>
      </c>
      <c r="B11" s="2">
        <v>16.989999999999998</v>
      </c>
      <c r="C11" s="2">
        <v>0.09</v>
      </c>
      <c r="D11" s="2">
        <v>98</v>
      </c>
      <c r="E11" s="2">
        <v>57</v>
      </c>
      <c r="F11" s="2">
        <v>1.66</v>
      </c>
      <c r="G11" s="2">
        <v>7.51</v>
      </c>
      <c r="H11" s="2">
        <v>1.82</v>
      </c>
      <c r="I11" s="2">
        <v>6.38</v>
      </c>
      <c r="J11" s="2">
        <v>1.0860000000000001</v>
      </c>
      <c r="K11" s="2">
        <v>949.8</v>
      </c>
      <c r="L11" s="2">
        <v>107</v>
      </c>
    </row>
    <row r="12" spans="1:12" x14ac:dyDescent="0.2">
      <c r="A12" s="1">
        <v>11</v>
      </c>
      <c r="B12" s="2">
        <v>18.2</v>
      </c>
      <c r="C12" s="2">
        <v>0.13</v>
      </c>
      <c r="D12" s="2">
        <v>98</v>
      </c>
      <c r="E12" s="2">
        <v>49</v>
      </c>
      <c r="F12" s="2">
        <v>1.66</v>
      </c>
      <c r="G12" s="2">
        <v>7.27</v>
      </c>
      <c r="H12" s="2">
        <v>1.92</v>
      </c>
      <c r="I12" s="2">
        <v>6.3</v>
      </c>
      <c r="J12" s="2">
        <v>1.089</v>
      </c>
      <c r="K12" s="2">
        <v>951.2</v>
      </c>
      <c r="L12" s="2">
        <v>98</v>
      </c>
    </row>
    <row r="13" spans="1:12" x14ac:dyDescent="0.2">
      <c r="A13" s="1">
        <v>12</v>
      </c>
      <c r="B13" s="2">
        <v>16.2</v>
      </c>
      <c r="C13" s="2">
        <v>0.16</v>
      </c>
      <c r="D13" s="2">
        <v>97</v>
      </c>
      <c r="E13" s="2">
        <v>52</v>
      </c>
      <c r="F13" s="2">
        <v>2.16</v>
      </c>
      <c r="G13" s="2">
        <v>7.21</v>
      </c>
      <c r="H13" s="2">
        <v>2.34</v>
      </c>
      <c r="I13" s="2">
        <v>6.07</v>
      </c>
      <c r="J13" s="2">
        <v>1.089</v>
      </c>
      <c r="K13" s="2">
        <v>950.6</v>
      </c>
      <c r="L13" s="2">
        <v>96</v>
      </c>
    </row>
    <row r="14" spans="1:12" x14ac:dyDescent="0.2">
      <c r="A14" s="1">
        <v>13</v>
      </c>
      <c r="B14" s="2">
        <v>14.72</v>
      </c>
      <c r="C14" s="2">
        <v>0.12</v>
      </c>
      <c r="D14" s="2">
        <v>82</v>
      </c>
      <c r="E14" s="2">
        <v>61</v>
      </c>
      <c r="F14" s="2">
        <v>1.49</v>
      </c>
      <c r="G14" s="2">
        <v>7.33</v>
      </c>
      <c r="H14" s="2">
        <v>1.72</v>
      </c>
      <c r="I14" s="2">
        <v>6.01</v>
      </c>
      <c r="J14" s="2">
        <v>1.0920000000000001</v>
      </c>
      <c r="K14" s="2">
        <v>948.9</v>
      </c>
      <c r="L14" s="2">
        <v>93</v>
      </c>
    </row>
    <row r="15" spans="1:12" x14ac:dyDescent="0.2">
      <c r="A15" s="1">
        <v>14</v>
      </c>
      <c r="B15" s="2">
        <v>14.42</v>
      </c>
      <c r="C15" s="2">
        <v>0.13</v>
      </c>
      <c r="D15" s="2">
        <v>81</v>
      </c>
      <c r="E15" s="2">
        <v>63</v>
      </c>
      <c r="F15" s="2">
        <v>1.1599999999999999</v>
      </c>
      <c r="G15" s="2">
        <v>7.5</v>
      </c>
      <c r="H15" s="2">
        <v>1.5</v>
      </c>
      <c r="I15" s="2">
        <v>6.11</v>
      </c>
      <c r="J15" s="2">
        <v>1.0940000000000001</v>
      </c>
      <c r="K15" s="2">
        <v>951.7</v>
      </c>
      <c r="L15" s="2">
        <v>91</v>
      </c>
    </row>
    <row r="16" spans="1:12" x14ac:dyDescent="0.2">
      <c r="A16" s="1">
        <v>15</v>
      </c>
      <c r="B16" s="2">
        <v>11.02</v>
      </c>
      <c r="C16" s="2">
        <v>0.1</v>
      </c>
      <c r="D16" s="2">
        <v>83</v>
      </c>
      <c r="E16" s="2">
        <v>56</v>
      </c>
      <c r="F16" s="2">
        <v>1.56</v>
      </c>
      <c r="G16" s="2">
        <v>7.14</v>
      </c>
      <c r="H16" s="2">
        <v>1.73</v>
      </c>
      <c r="I16" s="2">
        <v>6.14</v>
      </c>
      <c r="J16" s="2">
        <v>1.1020000000000001</v>
      </c>
      <c r="K16" s="2">
        <v>951.5</v>
      </c>
      <c r="L16" s="2">
        <v>91</v>
      </c>
    </row>
    <row r="17" spans="1:12" x14ac:dyDescent="0.2">
      <c r="A17" s="1">
        <v>16</v>
      </c>
      <c r="B17" s="2">
        <v>9.82</v>
      </c>
      <c r="C17" s="2">
        <v>0.1</v>
      </c>
      <c r="D17" s="2">
        <v>86</v>
      </c>
      <c r="E17" s="2">
        <v>53</v>
      </c>
      <c r="F17" s="2">
        <v>1.26</v>
      </c>
      <c r="G17" s="2">
        <v>7.32</v>
      </c>
      <c r="H17" s="2">
        <v>1.54</v>
      </c>
      <c r="I17" s="2">
        <v>6.15</v>
      </c>
      <c r="J17" s="2">
        <v>1.1120000000000001</v>
      </c>
      <c r="K17" s="2">
        <v>951.3</v>
      </c>
      <c r="L17" s="2">
        <v>93</v>
      </c>
    </row>
    <row r="18" spans="1:12" x14ac:dyDescent="0.2">
      <c r="A18" s="1">
        <v>17</v>
      </c>
      <c r="B18" s="2">
        <v>11.41</v>
      </c>
      <c r="C18" s="2">
        <v>0.12</v>
      </c>
      <c r="D18" s="2">
        <v>87</v>
      </c>
      <c r="E18" s="2">
        <v>49</v>
      </c>
      <c r="F18" s="2">
        <v>1.29</v>
      </c>
      <c r="G18" s="2">
        <v>7.22</v>
      </c>
      <c r="H18" s="2">
        <v>1.57</v>
      </c>
      <c r="I18" s="2">
        <v>6.13</v>
      </c>
      <c r="J18" s="2">
        <v>1.1140000000000001</v>
      </c>
      <c r="K18" s="2">
        <v>952.9</v>
      </c>
      <c r="L18" s="2">
        <v>91</v>
      </c>
    </row>
    <row r="19" spans="1:12" x14ac:dyDescent="0.2">
      <c r="A19" s="1">
        <v>18</v>
      </c>
      <c r="B19" s="2">
        <v>14.74</v>
      </c>
      <c r="C19" s="2">
        <v>0.1</v>
      </c>
      <c r="D19" s="2">
        <v>81</v>
      </c>
      <c r="E19" s="2">
        <v>42</v>
      </c>
      <c r="F19" s="2">
        <v>1.55</v>
      </c>
      <c r="G19" s="2">
        <v>7.17</v>
      </c>
      <c r="H19" s="2">
        <v>1.77</v>
      </c>
      <c r="I19" s="2">
        <v>6.28</v>
      </c>
      <c r="J19" s="2">
        <v>1.1140000000000001</v>
      </c>
      <c r="K19" s="2">
        <v>953.9</v>
      </c>
      <c r="L19" s="2">
        <v>94</v>
      </c>
    </row>
    <row r="20" spans="1:12" x14ac:dyDescent="0.2">
      <c r="A20" s="1">
        <v>19</v>
      </c>
      <c r="B20" s="2">
        <v>14.5</v>
      </c>
      <c r="C20" s="2">
        <v>0.08</v>
      </c>
      <c r="D20" s="2">
        <v>84</v>
      </c>
      <c r="E20" s="2">
        <v>53</v>
      </c>
      <c r="F20" s="2">
        <v>1.57</v>
      </c>
      <c r="G20" s="2">
        <v>7.23</v>
      </c>
      <c r="H20" s="2">
        <v>1.69</v>
      </c>
      <c r="I20" s="2">
        <v>6.28</v>
      </c>
      <c r="J20" s="2">
        <v>1.109</v>
      </c>
      <c r="K20" s="2">
        <v>953.3</v>
      </c>
      <c r="L20" s="2">
        <v>96</v>
      </c>
    </row>
    <row r="21" spans="1:12" x14ac:dyDescent="0.2">
      <c r="A21" s="1">
        <v>20</v>
      </c>
      <c r="B21" s="2">
        <v>14.71</v>
      </c>
      <c r="C21" s="2">
        <v>0.09</v>
      </c>
      <c r="D21" s="2">
        <v>89</v>
      </c>
      <c r="E21" s="2">
        <v>46</v>
      </c>
      <c r="F21" s="2">
        <v>1.45</v>
      </c>
      <c r="G21" s="2">
        <v>7.23</v>
      </c>
      <c r="H21" s="2">
        <v>1.67</v>
      </c>
      <c r="I21" s="2">
        <v>6.12</v>
      </c>
      <c r="J21" s="2">
        <v>1.1080000000000001</v>
      </c>
      <c r="K21" s="2">
        <v>952.6</v>
      </c>
      <c r="L21" s="2">
        <v>94</v>
      </c>
    </row>
    <row r="22" spans="1:12" x14ac:dyDescent="0.2">
      <c r="A22" s="1">
        <v>21</v>
      </c>
      <c r="B22" s="2">
        <v>15.26</v>
      </c>
      <c r="C22" s="2">
        <v>0.13</v>
      </c>
      <c r="D22" s="2">
        <v>91</v>
      </c>
      <c r="E22" s="2">
        <v>47</v>
      </c>
      <c r="F22" s="2">
        <v>1.74</v>
      </c>
      <c r="G22" s="2">
        <v>7.28</v>
      </c>
      <c r="H22" s="2">
        <v>1.98</v>
      </c>
      <c r="I22" s="2">
        <v>6.19</v>
      </c>
      <c r="J22" s="2">
        <v>1.105</v>
      </c>
      <c r="K22" s="2">
        <v>952.3</v>
      </c>
      <c r="L22" s="2">
        <v>99</v>
      </c>
    </row>
    <row r="23" spans="1:12" x14ac:dyDescent="0.2">
      <c r="A23" s="1">
        <v>22</v>
      </c>
      <c r="B23" s="2">
        <v>17.3</v>
      </c>
      <c r="C23" s="2">
        <v>0.12</v>
      </c>
      <c r="D23" s="2">
        <v>95</v>
      </c>
      <c r="E23" s="2">
        <v>47</v>
      </c>
      <c r="F23" s="2">
        <v>1.57</v>
      </c>
      <c r="G23" s="2">
        <v>7.18</v>
      </c>
      <c r="H23" s="2">
        <v>1.86</v>
      </c>
      <c r="I23" s="2">
        <v>6.06</v>
      </c>
      <c r="J23" s="2">
        <v>1.0980000000000001</v>
      </c>
      <c r="K23" s="2">
        <v>952.6</v>
      </c>
      <c r="L23" s="2">
        <v>95</v>
      </c>
    </row>
    <row r="24" spans="1:12" x14ac:dyDescent="0.2">
      <c r="A24" s="1">
        <v>23</v>
      </c>
      <c r="B24" s="2">
        <v>17.62</v>
      </c>
      <c r="C24" s="2">
        <v>0.06</v>
      </c>
      <c r="D24" s="2">
        <v>95</v>
      </c>
      <c r="E24" s="2">
        <v>42</v>
      </c>
      <c r="F24" s="2">
        <v>2.0499999999999998</v>
      </c>
      <c r="G24" s="2">
        <v>7.15</v>
      </c>
      <c r="H24" s="2">
        <v>2.14</v>
      </c>
      <c r="I24" s="2">
        <v>6.15</v>
      </c>
      <c r="J24" s="2">
        <v>1.0960000000000001</v>
      </c>
      <c r="K24" s="2">
        <v>952.9</v>
      </c>
      <c r="L24" s="2">
        <v>92</v>
      </c>
    </row>
    <row r="25" spans="1:12" x14ac:dyDescent="0.2">
      <c r="A25" s="1">
        <v>24</v>
      </c>
      <c r="B25" s="2">
        <v>18.21</v>
      </c>
      <c r="C25" s="2">
        <v>0.06</v>
      </c>
      <c r="D25" s="2">
        <v>93</v>
      </c>
      <c r="E25" s="2">
        <v>41</v>
      </c>
      <c r="F25" s="2">
        <v>1.46</v>
      </c>
      <c r="G25" s="2">
        <v>7.28</v>
      </c>
      <c r="H25" s="2">
        <v>1.61</v>
      </c>
      <c r="I25" s="2">
        <v>6.11</v>
      </c>
      <c r="J25" s="2">
        <v>1.0960000000000001</v>
      </c>
      <c r="K25" s="2">
        <v>953.9</v>
      </c>
      <c r="L25" s="2">
        <v>87</v>
      </c>
    </row>
    <row r="26" spans="1:12" x14ac:dyDescent="0.2">
      <c r="A26" s="1">
        <v>25</v>
      </c>
      <c r="B26" s="2">
        <v>14.38</v>
      </c>
      <c r="C26" s="2">
        <v>0.1</v>
      </c>
      <c r="D26" s="2">
        <v>90</v>
      </c>
      <c r="E26" s="2">
        <v>46</v>
      </c>
      <c r="F26" s="2">
        <v>1.42</v>
      </c>
      <c r="G26" s="2">
        <v>7.29</v>
      </c>
      <c r="H26" s="2">
        <v>1.73</v>
      </c>
      <c r="I26" s="2">
        <v>6.13</v>
      </c>
      <c r="J26" s="2">
        <v>1.1000000000000001</v>
      </c>
      <c r="K26" s="2">
        <v>954.2</v>
      </c>
      <c r="L26" s="2">
        <v>89</v>
      </c>
    </row>
    <row r="27" spans="1:12" x14ac:dyDescent="0.2">
      <c r="A27" s="1">
        <v>26</v>
      </c>
      <c r="B27" s="2">
        <v>12.13</v>
      </c>
      <c r="C27" s="2">
        <v>0.14000000000000001</v>
      </c>
      <c r="D27" s="2">
        <v>87</v>
      </c>
      <c r="E27" s="2">
        <v>50</v>
      </c>
      <c r="F27" s="2">
        <v>1.76</v>
      </c>
      <c r="G27" s="2">
        <v>7.21</v>
      </c>
      <c r="H27" s="2">
        <v>1.9</v>
      </c>
      <c r="I27" s="2">
        <v>6.31</v>
      </c>
      <c r="J27" s="2">
        <v>1.1120000000000001</v>
      </c>
      <c r="K27" s="2">
        <v>951.9</v>
      </c>
      <c r="L27" s="2">
        <v>98</v>
      </c>
    </row>
    <row r="28" spans="1:12" x14ac:dyDescent="0.2">
      <c r="A28" s="1">
        <v>27</v>
      </c>
      <c r="B28" s="2">
        <v>12.72</v>
      </c>
      <c r="C28" s="2">
        <v>0.1</v>
      </c>
      <c r="D28" s="2">
        <v>90</v>
      </c>
      <c r="E28" s="2">
        <v>47</v>
      </c>
      <c r="F28" s="2">
        <v>1.52</v>
      </c>
      <c r="G28" s="2">
        <v>7.25</v>
      </c>
      <c r="H28" s="2">
        <v>1.79</v>
      </c>
      <c r="I28" s="2">
        <v>6.25</v>
      </c>
      <c r="J28" s="2">
        <v>1.1120000000000001</v>
      </c>
      <c r="K28" s="2">
        <v>952.3</v>
      </c>
      <c r="L28" s="2">
        <v>95</v>
      </c>
    </row>
    <row r="29" spans="1:12" x14ac:dyDescent="0.2">
      <c r="A29" s="1">
        <v>28</v>
      </c>
      <c r="B29" s="2">
        <v>17.420000000000002</v>
      </c>
      <c r="C29" s="2">
        <v>0.1</v>
      </c>
      <c r="D29" s="2">
        <v>89</v>
      </c>
      <c r="E29" s="2">
        <v>51</v>
      </c>
      <c r="F29" s="2">
        <v>1.33</v>
      </c>
      <c r="G29" s="2">
        <v>7.38</v>
      </c>
      <c r="H29" s="2">
        <v>1.51</v>
      </c>
      <c r="I29" s="2">
        <v>6.01</v>
      </c>
      <c r="J29" s="2">
        <v>1.111</v>
      </c>
      <c r="K29" s="2">
        <v>953.7</v>
      </c>
      <c r="L29" s="2">
        <v>88</v>
      </c>
    </row>
    <row r="30" spans="1:12" x14ac:dyDescent="0.2">
      <c r="A30" s="1">
        <v>29</v>
      </c>
      <c r="B30" s="2">
        <v>17.63</v>
      </c>
      <c r="C30" s="2">
        <v>0.11</v>
      </c>
      <c r="D30" s="2">
        <v>87</v>
      </c>
      <c r="E30" s="2">
        <v>45</v>
      </c>
      <c r="F30" s="2">
        <v>1.51</v>
      </c>
      <c r="G30" s="2">
        <v>7.42</v>
      </c>
      <c r="H30" s="2">
        <v>1.68</v>
      </c>
      <c r="I30" s="2">
        <v>6.11</v>
      </c>
      <c r="J30" s="2">
        <v>1.103</v>
      </c>
      <c r="K30" s="2">
        <v>954.7</v>
      </c>
      <c r="L30" s="2">
        <v>86</v>
      </c>
    </row>
    <row r="31" spans="1:12" x14ac:dyDescent="0.2">
      <c r="A31" s="1">
        <v>30</v>
      </c>
      <c r="B31" s="2">
        <v>16.170000000000002</v>
      </c>
      <c r="C31" s="2">
        <v>0.05</v>
      </c>
      <c r="D31" s="2">
        <v>83</v>
      </c>
      <c r="E31" s="2">
        <v>57</v>
      </c>
      <c r="F31" s="2">
        <v>1.41</v>
      </c>
      <c r="G31" s="2">
        <v>7.35</v>
      </c>
      <c r="H31" s="2">
        <v>1.62</v>
      </c>
      <c r="I31" s="2">
        <v>6.14</v>
      </c>
      <c r="J31" s="2">
        <v>1.105</v>
      </c>
      <c r="K31" s="2">
        <v>954.6</v>
      </c>
      <c r="L31" s="2">
        <v>84</v>
      </c>
    </row>
    <row r="32" spans="1:12" x14ac:dyDescent="0.2">
      <c r="A32" s="1">
        <v>31</v>
      </c>
      <c r="B32" s="2">
        <v>16.88</v>
      </c>
      <c r="C32" s="2">
        <v>0.16</v>
      </c>
      <c r="D32" s="2">
        <v>86</v>
      </c>
      <c r="E32" s="2">
        <v>58</v>
      </c>
      <c r="F32" s="2">
        <v>2.1</v>
      </c>
      <c r="G32" s="2">
        <v>7.15</v>
      </c>
      <c r="H32" s="2">
        <v>2.2799999999999998</v>
      </c>
      <c r="I32" s="2">
        <v>6.42</v>
      </c>
      <c r="J32" s="2">
        <v>1.105</v>
      </c>
      <c r="K32" s="2">
        <v>954.8</v>
      </c>
      <c r="L32" s="2">
        <v>91</v>
      </c>
    </row>
    <row r="33" spans="1:12" x14ac:dyDescent="0.2">
      <c r="A33" s="1">
        <v>32</v>
      </c>
      <c r="B33" s="2">
        <v>13.87</v>
      </c>
      <c r="C33" s="2">
        <v>0.16</v>
      </c>
      <c r="D33" s="2">
        <v>85</v>
      </c>
      <c r="E33" s="2">
        <v>46</v>
      </c>
      <c r="F33" s="2">
        <v>2.1</v>
      </c>
      <c r="G33" s="2">
        <v>7.11</v>
      </c>
      <c r="H33" s="2">
        <v>2.16</v>
      </c>
      <c r="I33" s="2">
        <v>6.44</v>
      </c>
      <c r="J33" s="2">
        <v>1.1060000000000001</v>
      </c>
      <c r="K33" s="2">
        <v>954.4</v>
      </c>
      <c r="L33" s="2">
        <v>92</v>
      </c>
    </row>
    <row r="34" spans="1:12" x14ac:dyDescent="0.2">
      <c r="A34" s="1">
        <v>33</v>
      </c>
      <c r="B34" s="2">
        <v>14.56</v>
      </c>
      <c r="C34" s="2">
        <v>0.05</v>
      </c>
      <c r="D34" s="2">
        <v>84</v>
      </c>
      <c r="E34" s="2">
        <v>41</v>
      </c>
      <c r="F34" s="2">
        <v>1.34</v>
      </c>
      <c r="G34" s="2">
        <v>7.14</v>
      </c>
      <c r="H34" s="2">
        <v>1.51</v>
      </c>
      <c r="I34" s="2">
        <v>6.24</v>
      </c>
      <c r="J34" s="2">
        <v>1.113</v>
      </c>
      <c r="K34" s="2">
        <v>955</v>
      </c>
      <c r="L34" s="2">
        <v>88</v>
      </c>
    </row>
    <row r="35" spans="1:12" x14ac:dyDescent="0.2">
      <c r="A35" s="1">
        <v>34</v>
      </c>
      <c r="B35" s="2">
        <v>15.35</v>
      </c>
      <c r="C35" s="2">
        <v>0.12</v>
      </c>
      <c r="D35" s="2">
        <v>83</v>
      </c>
      <c r="E35" s="2">
        <v>40</v>
      </c>
      <c r="F35" s="2">
        <v>1.52</v>
      </c>
      <c r="G35" s="2">
        <v>7.08</v>
      </c>
      <c r="H35" s="2">
        <v>1.81</v>
      </c>
      <c r="I35" s="2">
        <v>6</v>
      </c>
      <c r="J35" s="2">
        <v>1.1140000000000001</v>
      </c>
      <c r="K35" s="2">
        <v>956.5</v>
      </c>
      <c r="L35" s="2">
        <v>83</v>
      </c>
    </row>
    <row r="36" spans="1:12" x14ac:dyDescent="0.2">
      <c r="A36" s="1">
        <v>35</v>
      </c>
      <c r="B36" s="2">
        <v>15.91</v>
      </c>
      <c r="C36" s="2">
        <v>0.12</v>
      </c>
      <c r="D36" s="2">
        <v>81</v>
      </c>
      <c r="E36" s="2">
        <v>45</v>
      </c>
      <c r="F36" s="2">
        <v>1.76</v>
      </c>
      <c r="G36" s="2">
        <v>7.26</v>
      </c>
      <c r="H36" s="2">
        <v>1.9</v>
      </c>
      <c r="I36" s="2">
        <v>6.07</v>
      </c>
      <c r="J36" s="2">
        <v>1.1160000000000001</v>
      </c>
      <c r="K36" s="2">
        <v>955.3</v>
      </c>
      <c r="L36" s="2">
        <v>83</v>
      </c>
    </row>
    <row r="37" spans="1:12" x14ac:dyDescent="0.2">
      <c r="A37" s="1">
        <v>36</v>
      </c>
      <c r="B37" s="2">
        <v>14.32</v>
      </c>
      <c r="C37" s="2">
        <v>0.11</v>
      </c>
      <c r="D37" s="2">
        <v>85</v>
      </c>
      <c r="E37" s="2">
        <v>47</v>
      </c>
      <c r="F37" s="2">
        <v>1.58</v>
      </c>
      <c r="G37" s="2">
        <v>7.15</v>
      </c>
      <c r="H37" s="2">
        <v>1.72</v>
      </c>
      <c r="I37" s="2">
        <v>6.02</v>
      </c>
      <c r="J37" s="2">
        <v>1.113</v>
      </c>
      <c r="K37" s="2">
        <v>954.2</v>
      </c>
      <c r="L37" s="2">
        <v>86</v>
      </c>
    </row>
    <row r="38" spans="1:12" x14ac:dyDescent="0.2">
      <c r="A38" s="1">
        <v>37</v>
      </c>
      <c r="B38" s="2">
        <v>15.43</v>
      </c>
      <c r="C38" s="2">
        <v>0.13</v>
      </c>
      <c r="D38" s="2">
        <v>86</v>
      </c>
      <c r="E38" s="2">
        <v>43</v>
      </c>
      <c r="F38" s="2">
        <v>1.46</v>
      </c>
      <c r="G38" s="2">
        <v>7.15</v>
      </c>
      <c r="H38" s="2">
        <v>1.73</v>
      </c>
      <c r="I38" s="2">
        <v>6.11</v>
      </c>
      <c r="J38" s="2">
        <v>1.115</v>
      </c>
      <c r="K38" s="2">
        <v>955.4</v>
      </c>
      <c r="L38" s="2">
        <v>85</v>
      </c>
    </row>
    <row r="39" spans="1:12" x14ac:dyDescent="0.2">
      <c r="A39" s="1">
        <v>38</v>
      </c>
      <c r="B39" s="2">
        <v>14.47</v>
      </c>
      <c r="C39" s="2">
        <v>0.08</v>
      </c>
      <c r="D39" s="2">
        <v>85</v>
      </c>
      <c r="E39" s="2">
        <v>54</v>
      </c>
      <c r="F39" s="2">
        <v>1.62</v>
      </c>
      <c r="G39" s="2">
        <v>7.1</v>
      </c>
      <c r="H39" s="2">
        <v>1.78</v>
      </c>
      <c r="I39" s="2">
        <v>6.15</v>
      </c>
      <c r="J39" s="2">
        <v>1.1180000000000001</v>
      </c>
      <c r="K39" s="2">
        <v>953.8</v>
      </c>
      <c r="L39" s="2">
        <v>88</v>
      </c>
    </row>
    <row r="40" spans="1:12" x14ac:dyDescent="0.2">
      <c r="A40" s="1">
        <v>39</v>
      </c>
      <c r="B40" s="2">
        <v>14.74</v>
      </c>
      <c r="C40" s="2">
        <v>7.0000000000000007E-2</v>
      </c>
      <c r="D40" s="2">
        <v>84</v>
      </c>
      <c r="E40" s="2">
        <v>52</v>
      </c>
      <c r="F40" s="2">
        <v>1.47</v>
      </c>
      <c r="G40" s="2">
        <v>7.24</v>
      </c>
      <c r="H40" s="2">
        <v>1.66</v>
      </c>
      <c r="I40" s="2">
        <v>5.89</v>
      </c>
      <c r="J40" s="2">
        <v>1.1120000000000001</v>
      </c>
      <c r="K40" s="2">
        <v>953.2</v>
      </c>
      <c r="L40" s="2">
        <v>83</v>
      </c>
    </row>
    <row r="41" spans="1:12" x14ac:dyDescent="0.2">
      <c r="A41" s="1">
        <v>40</v>
      </c>
      <c r="B41" s="2">
        <v>16.28</v>
      </c>
      <c r="C41" s="2">
        <v>0.13</v>
      </c>
      <c r="D41" s="2">
        <v>86</v>
      </c>
      <c r="E41" s="2">
        <v>49</v>
      </c>
      <c r="F41" s="2">
        <v>1.72</v>
      </c>
      <c r="G41" s="2">
        <v>7.05</v>
      </c>
      <c r="H41" s="2">
        <v>1.89</v>
      </c>
      <c r="I41" s="2">
        <v>5.91</v>
      </c>
      <c r="J41" s="2">
        <v>1.109</v>
      </c>
      <c r="K41" s="2">
        <v>954.2</v>
      </c>
      <c r="L41" s="2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/>
  </sheetViews>
  <sheetFormatPr defaultRowHeight="12.75" x14ac:dyDescent="0.2"/>
  <cols>
    <col min="1" max="1" width="7" style="1" bestFit="1" customWidth="1"/>
    <col min="2" max="2" width="4" style="1" bestFit="1" customWidth="1"/>
    <col min="3" max="6" width="5" style="2" bestFit="1" customWidth="1"/>
    <col min="7" max="8" width="9" style="2" bestFit="1" customWidth="1"/>
    <col min="9" max="16384" width="9.140625" style="2"/>
  </cols>
  <sheetData>
    <row r="1" spans="1:8" s="33" customFormat="1" x14ac:dyDescent="0.2">
      <c r="A1" s="33" t="s">
        <v>154</v>
      </c>
      <c r="B1" s="33" t="s">
        <v>145</v>
      </c>
      <c r="C1" s="33" t="s">
        <v>20</v>
      </c>
      <c r="D1" s="33" t="s">
        <v>21</v>
      </c>
      <c r="E1" s="33" t="s">
        <v>22</v>
      </c>
      <c r="F1" s="33" t="s">
        <v>23</v>
      </c>
      <c r="G1" s="33" t="s">
        <v>31</v>
      </c>
      <c r="H1" s="33" t="s">
        <v>32</v>
      </c>
    </row>
    <row r="2" spans="1:8" x14ac:dyDescent="0.2">
      <c r="A2" s="1" t="s">
        <v>152</v>
      </c>
      <c r="B2" s="1">
        <v>1</v>
      </c>
      <c r="C2" s="2">
        <v>10</v>
      </c>
      <c r="D2" s="2">
        <v>20.7</v>
      </c>
      <c r="E2" s="2">
        <v>13.6</v>
      </c>
      <c r="F2" s="2">
        <v>15.5</v>
      </c>
      <c r="G2" s="2">
        <v>0.29168100000000002</v>
      </c>
      <c r="H2" s="2">
        <v>-0.60340000000000005</v>
      </c>
    </row>
    <row r="3" spans="1:8" x14ac:dyDescent="0.2">
      <c r="A3" s="1" t="s">
        <v>152</v>
      </c>
      <c r="B3" s="1">
        <v>2</v>
      </c>
      <c r="C3" s="2">
        <v>10.5</v>
      </c>
      <c r="D3" s="2">
        <v>19.899999999999999</v>
      </c>
      <c r="E3" s="2">
        <v>18.100000000000001</v>
      </c>
      <c r="F3" s="2">
        <v>14.8</v>
      </c>
      <c r="G3" s="2">
        <v>0.29428100000000001</v>
      </c>
      <c r="H3" s="2">
        <v>0.491533</v>
      </c>
    </row>
    <row r="4" spans="1:8" x14ac:dyDescent="0.2">
      <c r="A4" s="1" t="s">
        <v>152</v>
      </c>
      <c r="B4" s="1">
        <v>3</v>
      </c>
      <c r="C4" s="2">
        <v>9.6999999999999993</v>
      </c>
      <c r="D4" s="2">
        <v>20</v>
      </c>
      <c r="E4" s="2">
        <v>16.100000000000001</v>
      </c>
      <c r="F4" s="2">
        <v>16.5</v>
      </c>
      <c r="G4" s="2">
        <v>0.19733700000000001</v>
      </c>
      <c r="H4" s="2">
        <v>0.64093699999999998</v>
      </c>
    </row>
    <row r="5" spans="1:8" x14ac:dyDescent="0.2">
      <c r="A5" s="1" t="s">
        <v>152</v>
      </c>
      <c r="B5" s="1">
        <v>4</v>
      </c>
      <c r="C5" s="2">
        <v>9.8000000000000007</v>
      </c>
      <c r="D5" s="2">
        <v>20.2</v>
      </c>
      <c r="E5" s="2">
        <v>19.100000000000001</v>
      </c>
      <c r="F5" s="2">
        <v>17.100000000000001</v>
      </c>
      <c r="G5" s="2">
        <v>0.83902200000000005</v>
      </c>
      <c r="H5" s="2">
        <v>1.469579</v>
      </c>
    </row>
    <row r="6" spans="1:8" x14ac:dyDescent="0.2">
      <c r="A6" s="1" t="s">
        <v>152</v>
      </c>
      <c r="B6" s="1">
        <v>5</v>
      </c>
      <c r="C6" s="2">
        <v>11.7</v>
      </c>
      <c r="D6" s="2">
        <v>21.5</v>
      </c>
      <c r="E6" s="2">
        <v>19.8</v>
      </c>
      <c r="F6" s="2">
        <v>18.3</v>
      </c>
      <c r="G6" s="2">
        <v>3.2048760000000001</v>
      </c>
      <c r="H6" s="2">
        <v>0.87917199999999995</v>
      </c>
    </row>
    <row r="7" spans="1:8" x14ac:dyDescent="0.2">
      <c r="A7" s="1" t="s">
        <v>152</v>
      </c>
      <c r="B7" s="1">
        <v>6</v>
      </c>
      <c r="C7" s="2">
        <v>11</v>
      </c>
      <c r="D7" s="2">
        <v>20.9</v>
      </c>
      <c r="E7" s="2">
        <v>10.3</v>
      </c>
      <c r="F7" s="2">
        <v>13.8</v>
      </c>
      <c r="G7" s="2">
        <v>0.20327100000000001</v>
      </c>
      <c r="H7" s="2">
        <v>-2.29514</v>
      </c>
    </row>
    <row r="8" spans="1:8" x14ac:dyDescent="0.2">
      <c r="A8" s="1" t="s">
        <v>152</v>
      </c>
      <c r="B8" s="1">
        <v>7</v>
      </c>
      <c r="C8" s="2">
        <v>8.6999999999999993</v>
      </c>
      <c r="D8" s="2">
        <v>18.8</v>
      </c>
      <c r="E8" s="2">
        <v>16.899999999999999</v>
      </c>
      <c r="F8" s="2">
        <v>16.8</v>
      </c>
      <c r="G8" s="2">
        <v>-0.99211000000000005</v>
      </c>
      <c r="H8" s="2">
        <v>1.6704639999999999</v>
      </c>
    </row>
    <row r="9" spans="1:8" x14ac:dyDescent="0.2">
      <c r="A9" s="1" t="s">
        <v>152</v>
      </c>
      <c r="B9" s="1">
        <v>8</v>
      </c>
      <c r="C9" s="2">
        <v>9.5</v>
      </c>
      <c r="D9" s="2">
        <v>19.3</v>
      </c>
      <c r="E9" s="2">
        <v>15.3</v>
      </c>
      <c r="F9" s="2">
        <v>12.2</v>
      </c>
      <c r="G9" s="2">
        <v>-1.70241</v>
      </c>
      <c r="H9" s="2">
        <v>-0.36088999999999999</v>
      </c>
    </row>
    <row r="10" spans="1:8" x14ac:dyDescent="0.2">
      <c r="A10" s="1" t="s">
        <v>152</v>
      </c>
      <c r="B10" s="1">
        <v>9</v>
      </c>
      <c r="C10" s="2">
        <v>10.1</v>
      </c>
      <c r="D10" s="2">
        <v>19.399999999999999</v>
      </c>
      <c r="E10" s="2">
        <v>16.2</v>
      </c>
      <c r="F10" s="2">
        <v>15.8</v>
      </c>
      <c r="G10" s="2">
        <v>-0.14246</v>
      </c>
      <c r="H10" s="2">
        <v>0.56080799999999997</v>
      </c>
    </row>
    <row r="11" spans="1:8" x14ac:dyDescent="0.2">
      <c r="A11" s="1" t="s">
        <v>152</v>
      </c>
      <c r="B11" s="1">
        <v>10</v>
      </c>
      <c r="C11" s="2">
        <v>9.5</v>
      </c>
      <c r="D11" s="2">
        <v>19.600000000000001</v>
      </c>
      <c r="E11" s="2">
        <v>13.6</v>
      </c>
      <c r="F11" s="2">
        <v>14.5</v>
      </c>
      <c r="G11" s="2">
        <v>-0.99497999999999998</v>
      </c>
      <c r="H11" s="2">
        <v>-0.31492999999999999</v>
      </c>
    </row>
    <row r="12" spans="1:8" x14ac:dyDescent="0.2">
      <c r="A12" s="1" t="s">
        <v>152</v>
      </c>
      <c r="B12" s="1">
        <v>11</v>
      </c>
      <c r="C12" s="2">
        <v>10.5</v>
      </c>
      <c r="D12" s="2">
        <v>20.3</v>
      </c>
      <c r="E12" s="2">
        <v>17</v>
      </c>
      <c r="F12" s="2">
        <v>16.5</v>
      </c>
      <c r="G12" s="2">
        <v>0.94469700000000001</v>
      </c>
      <c r="H12" s="2">
        <v>0.50471100000000002</v>
      </c>
    </row>
    <row r="13" spans="1:8" x14ac:dyDescent="0.2">
      <c r="A13" s="1" t="s">
        <v>152</v>
      </c>
      <c r="B13" s="1">
        <v>12</v>
      </c>
      <c r="C13" s="2">
        <v>9.1999999999999993</v>
      </c>
      <c r="D13" s="2">
        <v>19</v>
      </c>
      <c r="E13" s="2">
        <v>11.5</v>
      </c>
      <c r="F13" s="2">
        <v>16.3</v>
      </c>
      <c r="G13" s="2">
        <v>-1.2195</v>
      </c>
      <c r="H13" s="2">
        <v>-9.1289999999999996E-2</v>
      </c>
    </row>
    <row r="14" spans="1:8" x14ac:dyDescent="0.2">
      <c r="A14" s="1" t="s">
        <v>152</v>
      </c>
      <c r="B14" s="1">
        <v>13</v>
      </c>
      <c r="C14" s="2">
        <v>11.3</v>
      </c>
      <c r="D14" s="2">
        <v>21.6</v>
      </c>
      <c r="E14" s="2">
        <v>14</v>
      </c>
      <c r="F14" s="2">
        <v>18.7</v>
      </c>
      <c r="G14" s="2">
        <v>2.6086659999999999</v>
      </c>
      <c r="H14" s="2">
        <v>-0.42176000000000002</v>
      </c>
    </row>
    <row r="15" spans="1:8" x14ac:dyDescent="0.2">
      <c r="A15" s="1" t="s">
        <v>152</v>
      </c>
      <c r="B15" s="1">
        <v>14</v>
      </c>
      <c r="C15" s="2">
        <v>10</v>
      </c>
      <c r="D15" s="2">
        <v>19.8</v>
      </c>
      <c r="E15" s="2">
        <v>14</v>
      </c>
      <c r="F15" s="2">
        <v>15.9</v>
      </c>
      <c r="G15" s="2">
        <v>-0.12378</v>
      </c>
      <c r="H15" s="2">
        <v>-8.7669999999999998E-2</v>
      </c>
    </row>
    <row r="16" spans="1:8" x14ac:dyDescent="0.2">
      <c r="A16" s="1" t="s">
        <v>152</v>
      </c>
      <c r="B16" s="1">
        <v>15</v>
      </c>
      <c r="C16" s="2">
        <v>8.5</v>
      </c>
      <c r="D16" s="2">
        <v>19.2</v>
      </c>
      <c r="E16" s="2">
        <v>17.399999999999999</v>
      </c>
      <c r="F16" s="2">
        <v>15.8</v>
      </c>
      <c r="G16" s="2">
        <v>-1.10423</v>
      </c>
      <c r="H16" s="2">
        <v>1.472593</v>
      </c>
    </row>
    <row r="17" spans="1:8" x14ac:dyDescent="0.2">
      <c r="A17" s="1" t="s">
        <v>152</v>
      </c>
      <c r="B17" s="1">
        <v>16</v>
      </c>
      <c r="C17" s="2">
        <v>9.6999999999999993</v>
      </c>
      <c r="D17" s="2">
        <v>20.100000000000001</v>
      </c>
      <c r="E17" s="2">
        <v>10</v>
      </c>
      <c r="F17" s="2">
        <v>16.600000000000001</v>
      </c>
      <c r="G17" s="2">
        <v>-0.27825</v>
      </c>
      <c r="H17" s="2">
        <v>-0.94762999999999997</v>
      </c>
    </row>
    <row r="18" spans="1:8" x14ac:dyDescent="0.2">
      <c r="A18" s="1" t="s">
        <v>152</v>
      </c>
      <c r="B18" s="1">
        <v>17</v>
      </c>
      <c r="C18" s="2">
        <v>8.3000000000000007</v>
      </c>
      <c r="D18" s="2">
        <v>18.399999999999999</v>
      </c>
      <c r="E18" s="2">
        <v>12.5</v>
      </c>
      <c r="F18" s="2">
        <v>14.2</v>
      </c>
      <c r="G18" s="2">
        <v>-2.6560800000000002</v>
      </c>
      <c r="H18" s="2">
        <v>0.13528799999999999</v>
      </c>
    </row>
    <row r="19" spans="1:8" x14ac:dyDescent="0.2">
      <c r="A19" s="1" t="s">
        <v>152</v>
      </c>
      <c r="B19" s="1">
        <v>18</v>
      </c>
      <c r="C19" s="2">
        <v>11.9</v>
      </c>
      <c r="D19" s="2">
        <v>21.8</v>
      </c>
      <c r="E19" s="2">
        <v>14.1</v>
      </c>
      <c r="F19" s="2">
        <v>16.2</v>
      </c>
      <c r="G19" s="2">
        <v>2.3652799999999998</v>
      </c>
      <c r="H19" s="2">
        <v>-1.30494</v>
      </c>
    </row>
    <row r="20" spans="1:8" x14ac:dyDescent="0.2">
      <c r="A20" s="1" t="s">
        <v>152</v>
      </c>
      <c r="B20" s="1">
        <v>19</v>
      </c>
      <c r="C20" s="2">
        <v>10.3</v>
      </c>
      <c r="D20" s="2">
        <v>20.5</v>
      </c>
      <c r="E20" s="2">
        <v>15.6</v>
      </c>
      <c r="F20" s="2">
        <v>15.1</v>
      </c>
      <c r="G20" s="2">
        <v>0.41131099999999998</v>
      </c>
      <c r="H20" s="2">
        <v>-0.21893000000000001</v>
      </c>
    </row>
    <row r="21" spans="1:8" x14ac:dyDescent="0.2">
      <c r="A21" s="1" t="s">
        <v>152</v>
      </c>
      <c r="B21" s="1">
        <v>20</v>
      </c>
      <c r="C21" s="2">
        <v>8.9</v>
      </c>
      <c r="D21" s="2">
        <v>19</v>
      </c>
      <c r="E21" s="2">
        <v>8.5</v>
      </c>
      <c r="F21" s="2">
        <v>14.7</v>
      </c>
      <c r="G21" s="2">
        <v>-2.14662</v>
      </c>
      <c r="H21" s="2">
        <v>-1.17849</v>
      </c>
    </row>
    <row r="22" spans="1:8" x14ac:dyDescent="0.2">
      <c r="A22" s="1" t="s">
        <v>153</v>
      </c>
      <c r="B22" s="1">
        <v>21</v>
      </c>
      <c r="C22" s="2">
        <v>9.9</v>
      </c>
      <c r="D22" s="2">
        <v>20</v>
      </c>
      <c r="E22" s="2">
        <v>15.4</v>
      </c>
      <c r="F22" s="2">
        <v>15.9</v>
      </c>
      <c r="G22" s="2">
        <v>7.4195999999999998E-2</v>
      </c>
      <c r="H22" s="2">
        <v>0.23935899999999999</v>
      </c>
    </row>
    <row r="23" spans="1:8" x14ac:dyDescent="0.2">
      <c r="A23" s="1" t="s">
        <v>153</v>
      </c>
      <c r="B23" s="1">
        <v>22</v>
      </c>
      <c r="C23" s="2">
        <v>8.6999999999999993</v>
      </c>
      <c r="D23" s="2">
        <v>19</v>
      </c>
      <c r="E23" s="2">
        <v>9.9</v>
      </c>
      <c r="F23" s="2">
        <v>16.8</v>
      </c>
      <c r="G23" s="2">
        <v>-1.51756</v>
      </c>
      <c r="H23" s="2">
        <v>-0.21121000000000001</v>
      </c>
    </row>
    <row r="24" spans="1:8" x14ac:dyDescent="0.2">
      <c r="A24" s="1" t="s">
        <v>153</v>
      </c>
      <c r="B24" s="1">
        <v>23</v>
      </c>
      <c r="C24" s="2">
        <v>11.5</v>
      </c>
      <c r="D24" s="2">
        <v>21.8</v>
      </c>
      <c r="E24" s="2">
        <v>19.3</v>
      </c>
      <c r="F24" s="2">
        <v>12.1</v>
      </c>
      <c r="G24" s="2">
        <v>1.4084760000000001</v>
      </c>
      <c r="H24" s="2">
        <v>-0.87590999999999997</v>
      </c>
    </row>
    <row r="25" spans="1:8" x14ac:dyDescent="0.2">
      <c r="A25" s="1" t="s">
        <v>153</v>
      </c>
      <c r="B25" s="1">
        <v>24</v>
      </c>
      <c r="C25" s="2">
        <v>15.9</v>
      </c>
      <c r="D25" s="2">
        <v>24.6</v>
      </c>
      <c r="E25" s="2">
        <v>14.7</v>
      </c>
      <c r="F25" s="2">
        <v>15.3</v>
      </c>
      <c r="G25" s="2">
        <v>6.2980010000000002</v>
      </c>
      <c r="H25" s="2">
        <v>-3.6739799999999998</v>
      </c>
    </row>
    <row r="26" spans="1:8" x14ac:dyDescent="0.2">
      <c r="A26" s="1" t="s">
        <v>153</v>
      </c>
      <c r="B26" s="1">
        <v>25</v>
      </c>
      <c r="C26" s="2">
        <v>12.6</v>
      </c>
      <c r="D26" s="2">
        <v>23.9</v>
      </c>
      <c r="E26" s="2">
        <v>17.100000000000001</v>
      </c>
      <c r="F26" s="2">
        <v>14.2</v>
      </c>
      <c r="G26" s="2">
        <v>3.802025</v>
      </c>
      <c r="H26" s="2">
        <v>-1.9958400000000001</v>
      </c>
    </row>
    <row r="27" spans="1:8" x14ac:dyDescent="0.2">
      <c r="A27" s="1" t="s">
        <v>153</v>
      </c>
      <c r="B27" s="1">
        <v>26</v>
      </c>
      <c r="C27" s="2">
        <v>14.9</v>
      </c>
      <c r="D27" s="2">
        <v>25</v>
      </c>
      <c r="E27" s="2">
        <v>16.3</v>
      </c>
      <c r="F27" s="2">
        <v>16.600000000000001</v>
      </c>
      <c r="G27" s="2">
        <v>6.4906730000000001</v>
      </c>
      <c r="H27" s="2">
        <v>-2.73143</v>
      </c>
    </row>
    <row r="28" spans="1:8" x14ac:dyDescent="0.2">
      <c r="A28" s="1" t="s">
        <v>153</v>
      </c>
      <c r="B28" s="1">
        <v>27</v>
      </c>
      <c r="C28" s="2">
        <v>9.9</v>
      </c>
      <c r="D28" s="2">
        <v>23.7</v>
      </c>
      <c r="E28" s="2">
        <v>11.9</v>
      </c>
      <c r="F28" s="2">
        <v>18.100000000000001</v>
      </c>
      <c r="G28" s="2">
        <v>2.738829</v>
      </c>
      <c r="H28" s="2">
        <v>-1.3761699999999999</v>
      </c>
    </row>
    <row r="29" spans="1:8" x14ac:dyDescent="0.2">
      <c r="A29" s="1" t="s">
        <v>153</v>
      </c>
      <c r="B29" s="1">
        <v>28</v>
      </c>
      <c r="C29" s="2">
        <v>12.8</v>
      </c>
      <c r="D29" s="2">
        <v>26.3</v>
      </c>
      <c r="E29" s="2">
        <v>13.5</v>
      </c>
      <c r="F29" s="2">
        <v>13.7</v>
      </c>
      <c r="G29" s="2">
        <v>4.9587469999999998</v>
      </c>
      <c r="H29" s="2">
        <v>-3.9485100000000002</v>
      </c>
    </row>
    <row r="30" spans="1:8" x14ac:dyDescent="0.2">
      <c r="A30" s="1" t="s">
        <v>153</v>
      </c>
      <c r="B30" s="1">
        <v>29</v>
      </c>
      <c r="C30" s="2">
        <v>13.1</v>
      </c>
      <c r="D30" s="2">
        <v>26.1</v>
      </c>
      <c r="E30" s="2">
        <v>10.9</v>
      </c>
      <c r="F30" s="2">
        <v>16.8</v>
      </c>
      <c r="G30" s="2">
        <v>5.6780920000000004</v>
      </c>
      <c r="H30" s="2">
        <v>-3.8583799999999999</v>
      </c>
    </row>
    <row r="31" spans="1:8" x14ac:dyDescent="0.2">
      <c r="A31" s="1" t="s">
        <v>153</v>
      </c>
      <c r="B31" s="1">
        <v>30</v>
      </c>
      <c r="C31" s="2">
        <v>9.8000000000000007</v>
      </c>
      <c r="D31" s="2">
        <v>25.8</v>
      </c>
      <c r="E31" s="2">
        <v>14.8</v>
      </c>
      <c r="F31" s="2">
        <v>15</v>
      </c>
      <c r="G31" s="2">
        <v>3.3696570000000001</v>
      </c>
      <c r="H31" s="2">
        <v>-2.1087799999999999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/>
  </sheetViews>
  <sheetFormatPr defaultColWidth="11.7109375" defaultRowHeight="12.75" x14ac:dyDescent="0.2"/>
  <cols>
    <col min="1" max="1" width="9.85546875" style="1" bestFit="1" customWidth="1"/>
    <col min="2" max="3" width="8.7109375" style="2" bestFit="1" customWidth="1"/>
    <col min="4" max="4" width="10.5703125" style="2" bestFit="1" customWidth="1"/>
    <col min="5" max="7" width="8.7109375" style="2" bestFit="1" customWidth="1"/>
    <col min="8" max="8" width="9.42578125" style="2" bestFit="1" customWidth="1"/>
    <col min="9" max="14" width="8.7109375" style="2" bestFit="1" customWidth="1"/>
    <col min="15" max="15" width="9.42578125" style="2" bestFit="1" customWidth="1"/>
    <col min="16" max="16" width="8.7109375" style="2" bestFit="1" customWidth="1"/>
    <col min="17" max="16384" width="11.7109375" style="2"/>
  </cols>
  <sheetData>
    <row r="1" spans="1:16" x14ac:dyDescent="0.2">
      <c r="A1" s="1" t="s">
        <v>11</v>
      </c>
      <c r="B1" s="2">
        <v>2</v>
      </c>
      <c r="D1" s="3" t="s">
        <v>0</v>
      </c>
      <c r="F1" s="115" t="s">
        <v>134</v>
      </c>
      <c r="G1" s="116"/>
      <c r="I1" s="4" t="s">
        <v>1</v>
      </c>
      <c r="J1" s="5"/>
    </row>
    <row r="2" spans="1:16" x14ac:dyDescent="0.2">
      <c r="A2" s="1" t="s">
        <v>138</v>
      </c>
      <c r="B2" s="2">
        <v>50</v>
      </c>
      <c r="D2" s="6">
        <v>55</v>
      </c>
      <c r="F2" s="7">
        <v>200</v>
      </c>
      <c r="G2" s="8">
        <v>130</v>
      </c>
      <c r="I2" s="9">
        <f t="array" ref="I2:J3">MINVERSE(F2:G3)</f>
        <v>1.6901408450704224E-2</v>
      </c>
      <c r="J2" s="10">
        <v>-1.8309859154929577E-2</v>
      </c>
    </row>
    <row r="3" spans="1:16" ht="13.5" thickBot="1" x14ac:dyDescent="0.25">
      <c r="A3" s="1" t="s">
        <v>13</v>
      </c>
      <c r="B3" s="2">
        <v>25</v>
      </c>
      <c r="D3" s="11">
        <v>30</v>
      </c>
      <c r="F3" s="12">
        <v>130</v>
      </c>
      <c r="G3" s="13">
        <v>120</v>
      </c>
      <c r="I3" s="14">
        <v>-1.8309859154929577E-2</v>
      </c>
      <c r="J3" s="15">
        <v>2.8169014084507043E-2</v>
      </c>
    </row>
    <row r="4" spans="1:16" x14ac:dyDescent="0.2">
      <c r="A4" s="1" t="s">
        <v>15</v>
      </c>
      <c r="B4" s="2">
        <v>1E-3</v>
      </c>
    </row>
    <row r="5" spans="1:16" x14ac:dyDescent="0.2">
      <c r="A5" s="1" t="s">
        <v>139</v>
      </c>
      <c r="B5" s="16">
        <f>FINV(B4,B1,B2*B3-B2-B1+1)</f>
        <v>6.9477059761957038</v>
      </c>
    </row>
    <row r="7" spans="1:16" s="1" customFormat="1" x14ac:dyDescent="0.2">
      <c r="A7" s="1" t="s">
        <v>135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</row>
    <row r="8" spans="1:16" x14ac:dyDescent="0.2">
      <c r="A8" s="1" t="s">
        <v>2</v>
      </c>
      <c r="B8" s="2">
        <v>58</v>
      </c>
      <c r="C8" s="2">
        <v>60</v>
      </c>
      <c r="D8" s="2">
        <v>50</v>
      </c>
      <c r="E8" s="2">
        <v>54</v>
      </c>
      <c r="F8" s="2">
        <v>63</v>
      </c>
      <c r="G8" s="2">
        <v>53</v>
      </c>
      <c r="H8" s="2">
        <v>42</v>
      </c>
      <c r="I8" s="2">
        <v>55</v>
      </c>
      <c r="J8" s="2">
        <v>46</v>
      </c>
      <c r="K8" s="2">
        <v>50</v>
      </c>
      <c r="L8" s="2">
        <v>49</v>
      </c>
      <c r="M8" s="2">
        <v>57</v>
      </c>
      <c r="N8" s="2">
        <v>58</v>
      </c>
      <c r="O8" s="2">
        <v>75</v>
      </c>
      <c r="P8" s="2">
        <v>55</v>
      </c>
    </row>
    <row r="9" spans="1:16" x14ac:dyDescent="0.2">
      <c r="A9" s="1" t="s">
        <v>3</v>
      </c>
      <c r="B9" s="2">
        <v>32</v>
      </c>
      <c r="C9" s="2">
        <v>33</v>
      </c>
      <c r="D9" s="2">
        <v>27</v>
      </c>
      <c r="E9" s="2">
        <v>31</v>
      </c>
      <c r="F9" s="2">
        <v>38</v>
      </c>
      <c r="G9" s="2">
        <v>30</v>
      </c>
      <c r="H9" s="2">
        <v>20</v>
      </c>
      <c r="I9" s="2">
        <v>31</v>
      </c>
      <c r="J9" s="2">
        <v>25</v>
      </c>
      <c r="K9" s="2">
        <v>29</v>
      </c>
      <c r="L9" s="2">
        <v>27</v>
      </c>
      <c r="M9" s="2">
        <v>30</v>
      </c>
      <c r="N9" s="2">
        <v>33</v>
      </c>
      <c r="O9" s="2">
        <v>45</v>
      </c>
      <c r="P9" s="2">
        <v>27</v>
      </c>
    </row>
    <row r="11" spans="1:16" x14ac:dyDescent="0.2">
      <c r="A11" s="1" t="s">
        <v>4</v>
      </c>
      <c r="B11" s="2">
        <f t="shared" ref="B11:P11" si="0">B8-$D$2</f>
        <v>3</v>
      </c>
      <c r="C11" s="2">
        <f t="shared" si="0"/>
        <v>5</v>
      </c>
      <c r="D11" s="2">
        <f t="shared" si="0"/>
        <v>-5</v>
      </c>
      <c r="E11" s="2">
        <f t="shared" si="0"/>
        <v>-1</v>
      </c>
      <c r="F11" s="2">
        <f t="shared" si="0"/>
        <v>8</v>
      </c>
      <c r="G11" s="2">
        <f t="shared" si="0"/>
        <v>-2</v>
      </c>
      <c r="H11" s="2">
        <f t="shared" si="0"/>
        <v>-13</v>
      </c>
      <c r="I11" s="2">
        <f t="shared" si="0"/>
        <v>0</v>
      </c>
      <c r="J11" s="2">
        <f t="shared" si="0"/>
        <v>-9</v>
      </c>
      <c r="K11" s="2">
        <f t="shared" si="0"/>
        <v>-5</v>
      </c>
      <c r="L11" s="2">
        <f t="shared" si="0"/>
        <v>-6</v>
      </c>
      <c r="M11" s="2">
        <f t="shared" si="0"/>
        <v>2</v>
      </c>
      <c r="N11" s="2">
        <f t="shared" si="0"/>
        <v>3</v>
      </c>
      <c r="O11" s="2">
        <f t="shared" si="0"/>
        <v>20</v>
      </c>
      <c r="P11" s="2">
        <f t="shared" si="0"/>
        <v>0</v>
      </c>
    </row>
    <row r="12" spans="1:16" x14ac:dyDescent="0.2">
      <c r="A12" s="1" t="s">
        <v>5</v>
      </c>
      <c r="B12" s="2">
        <f t="shared" ref="B12:P12" si="1">B9-$D$3</f>
        <v>2</v>
      </c>
      <c r="C12" s="2">
        <f t="shared" si="1"/>
        <v>3</v>
      </c>
      <c r="D12" s="2">
        <f t="shared" si="1"/>
        <v>-3</v>
      </c>
      <c r="E12" s="2">
        <f t="shared" si="1"/>
        <v>1</v>
      </c>
      <c r="F12" s="2">
        <f t="shared" si="1"/>
        <v>8</v>
      </c>
      <c r="G12" s="2">
        <f t="shared" si="1"/>
        <v>0</v>
      </c>
      <c r="H12" s="2">
        <f t="shared" si="1"/>
        <v>-10</v>
      </c>
      <c r="I12" s="2">
        <f t="shared" si="1"/>
        <v>1</v>
      </c>
      <c r="J12" s="2">
        <f t="shared" si="1"/>
        <v>-5</v>
      </c>
      <c r="K12" s="2">
        <f t="shared" si="1"/>
        <v>-1</v>
      </c>
      <c r="L12" s="2">
        <f t="shared" si="1"/>
        <v>-3</v>
      </c>
      <c r="M12" s="2">
        <f t="shared" si="1"/>
        <v>0</v>
      </c>
      <c r="N12" s="2">
        <f t="shared" si="1"/>
        <v>3</v>
      </c>
      <c r="O12" s="2">
        <f t="shared" si="1"/>
        <v>15</v>
      </c>
      <c r="P12" s="2">
        <f t="shared" si="1"/>
        <v>-3</v>
      </c>
    </row>
    <row r="14" spans="1:16" x14ac:dyDescent="0.2">
      <c r="A14" s="17" t="s">
        <v>6</v>
      </c>
      <c r="B14" s="16">
        <f t="array" ref="B14">MMULT(MMULT(TRANSPOSE(B11:B12),$I$2:$J$3),B11:B12)</f>
        <v>4.5070422535211263E-2</v>
      </c>
      <c r="C14" s="16">
        <f t="array" ref="C14">MMULT(MMULT(TRANSPOSE(C11:C12),$I$2:$J$3),C11:C12)</f>
        <v>0.12676056338028169</v>
      </c>
      <c r="D14" s="16">
        <f t="array" ref="D14">MMULT(MMULT(TRANSPOSE(D11:D12),$I$2:$J$3),D11:D12)</f>
        <v>0.12676056338028169</v>
      </c>
      <c r="E14" s="16">
        <f t="array" ref="E14">MMULT(MMULT(TRANSPOSE(E11:E12),$I$2:$J$3),E11:E12)</f>
        <v>8.1690140845070425E-2</v>
      </c>
      <c r="F14" s="16">
        <f t="array" ref="F14">MMULT(MMULT(TRANSPOSE(F11:F12),$I$2:$J$3),F11:F12)</f>
        <v>0.54084507042253516</v>
      </c>
      <c r="G14" s="16">
        <f t="array" ref="G14">MMULT(MMULT(TRANSPOSE(G11:G12),$I$2:$J$3),G11:G12)</f>
        <v>6.7605633802816895E-2</v>
      </c>
      <c r="H14" s="16">
        <f t="array" ref="H14">MMULT(MMULT(TRANSPOSE(H11:H12),$I$2:$J$3),H11:H12)</f>
        <v>0.91267605633802806</v>
      </c>
      <c r="I14" s="16">
        <f t="array" ref="I14">MMULT(MMULT(TRANSPOSE(I11:I12),$I$2:$J$3),I11:I12)</f>
        <v>2.8169014084507043E-2</v>
      </c>
      <c r="J14" s="16">
        <f t="array" ref="J14">MMULT(MMULT(TRANSPOSE(J11:J12),$I$2:$J$3),J11:J12)</f>
        <v>0.42535211267605633</v>
      </c>
      <c r="K14" s="16">
        <f t="array" ref="K14">MMULT(MMULT(TRANSPOSE(K11:K12),$I$2:$J$3),K11:K12)</f>
        <v>0.26760563380281688</v>
      </c>
      <c r="L14" s="16">
        <f t="array" ref="L14">MMULT(MMULT(TRANSPOSE(L11:L12),$I$2:$J$3),L11:L12)</f>
        <v>0.20281690140845068</v>
      </c>
      <c r="M14" s="16">
        <f t="array" ref="M14">MMULT(MMULT(TRANSPOSE(M11:M12),$I$2:$J$3),M11:M12)</f>
        <v>6.7605633802816895E-2</v>
      </c>
      <c r="N14" s="16">
        <f t="array" ref="N14">MMULT(MMULT(TRANSPOSE(N11:N12),$I$2:$J$3),N11:N12)</f>
        <v>7.6056338028169024E-2</v>
      </c>
      <c r="O14" s="16">
        <f t="array" ref="O14">MMULT(MMULT(TRANSPOSE(O11:O12),$I$2:$J$3),O11:O12)</f>
        <v>2.1126760563380271</v>
      </c>
      <c r="P14" s="16">
        <f t="array" ref="P14">MMULT(MMULT(TRANSPOSE(P11:P12),$I$2:$J$3),P11:P12)</f>
        <v>0.25352112676056338</v>
      </c>
    </row>
    <row r="15" spans="1:16" x14ac:dyDescent="0.2">
      <c r="A15" s="17" t="s">
        <v>7</v>
      </c>
      <c r="B15" s="16">
        <f>25*B14</f>
        <v>1.1267605633802815</v>
      </c>
      <c r="C15" s="16">
        <f t="shared" ref="C15:P15" si="2">25*C14</f>
        <v>3.169014084507042</v>
      </c>
      <c r="D15" s="16">
        <f t="shared" si="2"/>
        <v>3.169014084507042</v>
      </c>
      <c r="E15" s="16">
        <f t="shared" si="2"/>
        <v>2.0422535211267605</v>
      </c>
      <c r="F15" s="16">
        <f t="shared" si="2"/>
        <v>13.521126760563378</v>
      </c>
      <c r="G15" s="16">
        <f t="shared" si="2"/>
        <v>1.6901408450704223</v>
      </c>
      <c r="H15" s="16">
        <f t="shared" si="2"/>
        <v>22.8169014084507</v>
      </c>
      <c r="I15" s="16">
        <f t="shared" si="2"/>
        <v>0.70422535211267612</v>
      </c>
      <c r="J15" s="16">
        <f t="shared" si="2"/>
        <v>10.633802816901408</v>
      </c>
      <c r="K15" s="16">
        <f t="shared" si="2"/>
        <v>6.6901408450704221</v>
      </c>
      <c r="L15" s="16">
        <f t="shared" si="2"/>
        <v>5.0704225352112671</v>
      </c>
      <c r="M15" s="16">
        <f t="shared" si="2"/>
        <v>1.6901408450704223</v>
      </c>
      <c r="N15" s="16">
        <f t="shared" si="2"/>
        <v>1.9014084507042255</v>
      </c>
      <c r="O15" s="16">
        <f t="shared" si="2"/>
        <v>52.816901408450676</v>
      </c>
      <c r="P15" s="16">
        <f t="shared" si="2"/>
        <v>6.3380281690140841</v>
      </c>
    </row>
    <row r="17" spans="1:16" s="16" customFormat="1" x14ac:dyDescent="0.2">
      <c r="A17" s="17" t="s">
        <v>136</v>
      </c>
      <c r="B17" s="16">
        <f>($B$1*($B$2+1)*($B$3-1))/(($B$2*$B$3)-$B$2-$B$1+1)*$B$5</f>
        <v>14.185141142391229</v>
      </c>
      <c r="C17" s="16">
        <f t="shared" ref="C17:P17" si="3">($B$1*($B$2+1)*($B$3-1))/(($B$2*$B$3)-$B$2-$B$1+1)*$B$5</f>
        <v>14.185141142391229</v>
      </c>
      <c r="D17" s="16">
        <f t="shared" si="3"/>
        <v>14.185141142391229</v>
      </c>
      <c r="E17" s="16">
        <f t="shared" si="3"/>
        <v>14.185141142391229</v>
      </c>
      <c r="F17" s="16">
        <f t="shared" si="3"/>
        <v>14.185141142391229</v>
      </c>
      <c r="G17" s="16">
        <f t="shared" si="3"/>
        <v>14.185141142391229</v>
      </c>
      <c r="H17" s="16">
        <f t="shared" si="3"/>
        <v>14.185141142391229</v>
      </c>
      <c r="I17" s="16">
        <f t="shared" si="3"/>
        <v>14.185141142391229</v>
      </c>
      <c r="J17" s="16">
        <f t="shared" si="3"/>
        <v>14.185141142391229</v>
      </c>
      <c r="K17" s="16">
        <f t="shared" si="3"/>
        <v>14.185141142391229</v>
      </c>
      <c r="L17" s="16">
        <f t="shared" si="3"/>
        <v>14.185141142391229</v>
      </c>
      <c r="M17" s="16">
        <f t="shared" si="3"/>
        <v>14.185141142391229</v>
      </c>
      <c r="N17" s="16">
        <f t="shared" si="3"/>
        <v>14.185141142391229</v>
      </c>
      <c r="O17" s="16">
        <f t="shared" si="3"/>
        <v>14.185141142391229</v>
      </c>
      <c r="P17" s="16">
        <f t="shared" si="3"/>
        <v>14.185141142391229</v>
      </c>
    </row>
    <row r="18" spans="1:16" x14ac:dyDescent="0.2">
      <c r="A18" s="1" t="s">
        <v>137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20" spans="1:16" x14ac:dyDescent="0.2">
      <c r="A20" s="1" t="s">
        <v>140</v>
      </c>
      <c r="B20" s="2" t="str">
        <f>IF(B15&gt;B17,"Above UCL",IF(B15&lt;B18,"Below LCL","In control"))</f>
        <v>In control</v>
      </c>
      <c r="C20" s="2" t="str">
        <f t="shared" ref="C20:P20" si="4">IF(C15&gt;C17,"Above UCL",IF(C15&lt;C18,"Below LCL","In control"))</f>
        <v>In control</v>
      </c>
      <c r="D20" s="2" t="str">
        <f t="shared" si="4"/>
        <v>In control</v>
      </c>
      <c r="E20" s="2" t="str">
        <f t="shared" si="4"/>
        <v>In control</v>
      </c>
      <c r="F20" s="2" t="str">
        <f t="shared" si="4"/>
        <v>In control</v>
      </c>
      <c r="G20" s="2" t="str">
        <f t="shared" si="4"/>
        <v>In control</v>
      </c>
      <c r="H20" s="18" t="str">
        <f t="shared" si="4"/>
        <v>Above UCL</v>
      </c>
      <c r="I20" s="2" t="str">
        <f t="shared" si="4"/>
        <v>In control</v>
      </c>
      <c r="J20" s="2" t="str">
        <f t="shared" si="4"/>
        <v>In control</v>
      </c>
      <c r="K20" s="2" t="str">
        <f t="shared" si="4"/>
        <v>In control</v>
      </c>
      <c r="L20" s="2" t="str">
        <f t="shared" si="4"/>
        <v>In control</v>
      </c>
      <c r="M20" s="2" t="str">
        <f t="shared" si="4"/>
        <v>In control</v>
      </c>
      <c r="N20" s="2" t="str">
        <f t="shared" si="4"/>
        <v>In control</v>
      </c>
      <c r="O20" s="18" t="str">
        <f t="shared" si="4"/>
        <v>Above UCL</v>
      </c>
      <c r="P20" s="2" t="str">
        <f t="shared" si="4"/>
        <v>In control</v>
      </c>
    </row>
    <row r="23" spans="1:16" x14ac:dyDescent="0.2">
      <c r="B23" s="1"/>
      <c r="C23" s="1"/>
      <c r="D23" s="1"/>
      <c r="E23" s="1"/>
      <c r="F23" s="1"/>
      <c r="G23" s="1"/>
      <c r="H23" s="17"/>
      <c r="I23" s="17"/>
      <c r="J23" s="1"/>
      <c r="K23" s="17"/>
      <c r="L23" s="1"/>
      <c r="M23" s="1"/>
      <c r="N23" s="1"/>
    </row>
    <row r="24" spans="1:16" x14ac:dyDescent="0.2">
      <c r="H24" s="16"/>
      <c r="I24" s="16"/>
      <c r="K24" s="16"/>
    </row>
    <row r="25" spans="1:16" x14ac:dyDescent="0.2">
      <c r="H25" s="16"/>
      <c r="I25" s="16"/>
      <c r="K25" s="16"/>
    </row>
    <row r="26" spans="1:16" x14ac:dyDescent="0.2">
      <c r="H26" s="16"/>
      <c r="I26" s="16"/>
      <c r="K26" s="16"/>
    </row>
    <row r="27" spans="1:16" x14ac:dyDescent="0.2">
      <c r="H27" s="16"/>
      <c r="I27" s="16"/>
      <c r="K27" s="16"/>
    </row>
    <row r="28" spans="1:16" x14ac:dyDescent="0.2">
      <c r="H28" s="16"/>
      <c r="I28" s="16"/>
      <c r="K28" s="16"/>
    </row>
    <row r="29" spans="1:16" x14ac:dyDescent="0.2">
      <c r="H29" s="16"/>
      <c r="I29" s="16"/>
      <c r="K29" s="16"/>
    </row>
    <row r="30" spans="1:16" x14ac:dyDescent="0.2">
      <c r="H30" s="16"/>
      <c r="I30" s="16"/>
      <c r="K30" s="16"/>
      <c r="N30" s="18"/>
    </row>
    <row r="31" spans="1:16" x14ac:dyDescent="0.2">
      <c r="H31" s="16"/>
      <c r="I31" s="16"/>
      <c r="K31" s="16"/>
    </row>
    <row r="32" spans="1:16" x14ac:dyDescent="0.2">
      <c r="H32" s="16"/>
      <c r="I32" s="16"/>
      <c r="K32" s="16"/>
    </row>
    <row r="33" spans="8:14" x14ac:dyDescent="0.2">
      <c r="H33" s="16"/>
      <c r="I33" s="16"/>
      <c r="K33" s="16"/>
    </row>
    <row r="34" spans="8:14" x14ac:dyDescent="0.2">
      <c r="H34" s="16"/>
      <c r="I34" s="16"/>
      <c r="K34" s="16"/>
    </row>
    <row r="35" spans="8:14" x14ac:dyDescent="0.2">
      <c r="H35" s="16"/>
      <c r="I35" s="16"/>
      <c r="K35" s="16"/>
    </row>
    <row r="36" spans="8:14" x14ac:dyDescent="0.2">
      <c r="H36" s="16"/>
      <c r="I36" s="16"/>
      <c r="K36" s="16"/>
    </row>
    <row r="37" spans="8:14" x14ac:dyDescent="0.2">
      <c r="H37" s="16"/>
      <c r="I37" s="16"/>
      <c r="K37" s="16"/>
      <c r="N37" s="18"/>
    </row>
    <row r="38" spans="8:14" x14ac:dyDescent="0.2">
      <c r="H38" s="16"/>
      <c r="I38" s="16"/>
      <c r="K38" s="16"/>
    </row>
  </sheetData>
  <mergeCells count="1">
    <mergeCell ref="F1:G1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/>
  </sheetViews>
  <sheetFormatPr defaultRowHeight="12.75" x14ac:dyDescent="0.2"/>
  <cols>
    <col min="1" max="1" width="9.85546875" style="1" bestFit="1" customWidth="1"/>
    <col min="2" max="7" width="8.7109375" style="2" bestFit="1" customWidth="1"/>
    <col min="8" max="8" width="10.5703125" style="2" bestFit="1" customWidth="1"/>
    <col min="9" max="13" width="8.7109375" style="2" bestFit="1" customWidth="1"/>
    <col min="14" max="14" width="9.42578125" style="2" bestFit="1" customWidth="1"/>
    <col min="15" max="16" width="8.7109375" style="2" bestFit="1" customWidth="1"/>
    <col min="17" max="16384" width="9.140625" style="2"/>
  </cols>
  <sheetData>
    <row r="1" spans="1:16" x14ac:dyDescent="0.2">
      <c r="A1" s="1" t="s">
        <v>11</v>
      </c>
      <c r="B1" s="2">
        <v>3</v>
      </c>
      <c r="H1" s="19" t="s">
        <v>0</v>
      </c>
      <c r="J1" s="117" t="s">
        <v>141</v>
      </c>
      <c r="K1" s="118"/>
      <c r="L1" s="119"/>
      <c r="N1" s="117" t="s">
        <v>1</v>
      </c>
      <c r="O1" s="118"/>
      <c r="P1" s="119"/>
    </row>
    <row r="2" spans="1:16" x14ac:dyDescent="0.2">
      <c r="A2" s="1" t="s">
        <v>138</v>
      </c>
      <c r="B2" s="2">
        <v>30</v>
      </c>
      <c r="H2" s="6">
        <v>3</v>
      </c>
      <c r="J2" s="7">
        <v>1.4</v>
      </c>
      <c r="K2" s="20">
        <v>1.02</v>
      </c>
      <c r="L2" s="8">
        <v>1.05</v>
      </c>
      <c r="N2" s="9">
        <f t="array" ref="N2:P4">MINVERSE(J2:L4)</f>
        <v>2.3083518521758926</v>
      </c>
      <c r="O2" s="21">
        <v>-0.68242663913629242</v>
      </c>
      <c r="P2" s="10">
        <v>-1.4624927820259337</v>
      </c>
    </row>
    <row r="3" spans="1:16" x14ac:dyDescent="0.2">
      <c r="A3" s="1" t="s">
        <v>13</v>
      </c>
      <c r="B3" s="2">
        <v>10</v>
      </c>
      <c r="H3" s="6">
        <v>3.5</v>
      </c>
      <c r="J3" s="7">
        <v>1.02</v>
      </c>
      <c r="K3" s="20">
        <v>1.35</v>
      </c>
      <c r="L3" s="8">
        <v>0.98</v>
      </c>
      <c r="N3" s="9">
        <v>-0.68242663913629276</v>
      </c>
      <c r="O3" s="21">
        <v>2.0210327389805589</v>
      </c>
      <c r="P3" s="10">
        <v>-1.0533867609232004</v>
      </c>
    </row>
    <row r="4" spans="1:16" ht="13.5" thickBot="1" x14ac:dyDescent="0.25">
      <c r="A4" s="1" t="s">
        <v>15</v>
      </c>
      <c r="B4" s="2">
        <v>1E-3</v>
      </c>
      <c r="H4" s="11">
        <v>2.8</v>
      </c>
      <c r="J4" s="12">
        <v>1.05</v>
      </c>
      <c r="K4" s="22">
        <v>0.98</v>
      </c>
      <c r="L4" s="13">
        <v>1.2</v>
      </c>
      <c r="N4" s="14">
        <v>-1.4624927820259337</v>
      </c>
      <c r="O4" s="23">
        <v>-1.0533867609232006</v>
      </c>
      <c r="P4" s="15">
        <v>2.9732803723599726</v>
      </c>
    </row>
    <row r="5" spans="1:16" x14ac:dyDescent="0.2">
      <c r="A5" s="1" t="s">
        <v>139</v>
      </c>
      <c r="B5" s="16">
        <f>FINV(B4,B1,B2*B3-B2-B1+1)</f>
        <v>5.5793476822748076</v>
      </c>
    </row>
    <row r="7" spans="1:16" s="1" customFormat="1" x14ac:dyDescent="0.2">
      <c r="A7" s="1" t="s">
        <v>135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</row>
    <row r="8" spans="1:16" x14ac:dyDescent="0.2">
      <c r="A8" s="1" t="s">
        <v>2</v>
      </c>
      <c r="B8" s="2">
        <v>3.1</v>
      </c>
      <c r="C8" s="2">
        <v>3.3</v>
      </c>
      <c r="D8" s="2">
        <v>2.6</v>
      </c>
      <c r="E8" s="2">
        <v>2.8</v>
      </c>
      <c r="F8" s="2">
        <v>3</v>
      </c>
      <c r="G8" s="2">
        <v>4</v>
      </c>
      <c r="H8" s="2">
        <v>3.8</v>
      </c>
      <c r="I8" s="2">
        <v>3</v>
      </c>
      <c r="J8" s="2">
        <v>2.4</v>
      </c>
      <c r="K8" s="2">
        <v>2</v>
      </c>
      <c r="L8" s="2">
        <v>3.2</v>
      </c>
      <c r="M8" s="2">
        <v>3.7</v>
      </c>
      <c r="N8" s="2">
        <v>4.0999999999999996</v>
      </c>
      <c r="O8" s="2">
        <v>3.8</v>
      </c>
      <c r="P8" s="2">
        <v>3.2</v>
      </c>
    </row>
    <row r="9" spans="1:16" x14ac:dyDescent="0.2">
      <c r="A9" s="1" t="s">
        <v>3</v>
      </c>
      <c r="B9" s="2">
        <v>3.7</v>
      </c>
      <c r="C9" s="2">
        <v>3.9</v>
      </c>
      <c r="D9" s="2">
        <v>3</v>
      </c>
      <c r="E9" s="2">
        <v>3</v>
      </c>
      <c r="F9" s="2">
        <v>3.3</v>
      </c>
      <c r="G9" s="2">
        <v>4.5999999999999996</v>
      </c>
      <c r="H9" s="2">
        <v>4.2</v>
      </c>
      <c r="I9" s="2">
        <v>3.3</v>
      </c>
      <c r="J9" s="2">
        <v>3</v>
      </c>
      <c r="K9" s="2">
        <v>2.6</v>
      </c>
      <c r="L9" s="2">
        <v>3.9</v>
      </c>
      <c r="M9" s="2">
        <v>4</v>
      </c>
      <c r="N9" s="2">
        <v>4.7</v>
      </c>
      <c r="O9" s="2">
        <v>4</v>
      </c>
      <c r="P9" s="2">
        <v>3.6</v>
      </c>
    </row>
    <row r="10" spans="1:16" x14ac:dyDescent="0.2">
      <c r="A10" s="1" t="s">
        <v>8</v>
      </c>
      <c r="B10" s="2">
        <v>3</v>
      </c>
      <c r="C10" s="2">
        <v>3.1</v>
      </c>
      <c r="D10" s="2">
        <v>2.4</v>
      </c>
      <c r="E10" s="2">
        <v>2.5</v>
      </c>
      <c r="F10" s="2">
        <v>2.8</v>
      </c>
      <c r="G10" s="2">
        <v>3.5</v>
      </c>
      <c r="H10" s="2">
        <v>3</v>
      </c>
      <c r="I10" s="2">
        <v>2.7</v>
      </c>
      <c r="J10" s="2">
        <v>2.2000000000000002</v>
      </c>
      <c r="K10" s="2">
        <v>1.8</v>
      </c>
      <c r="L10" s="2">
        <v>3</v>
      </c>
      <c r="M10" s="2">
        <v>3</v>
      </c>
      <c r="N10" s="2">
        <v>3.2</v>
      </c>
      <c r="O10" s="2">
        <v>2.9</v>
      </c>
      <c r="P10" s="2">
        <v>2.8</v>
      </c>
    </row>
    <row r="12" spans="1:16" x14ac:dyDescent="0.2">
      <c r="A12" s="1" t="s">
        <v>4</v>
      </c>
      <c r="B12" s="2">
        <f t="shared" ref="B12:P12" si="0">B8-$H$2</f>
        <v>0.10000000000000009</v>
      </c>
      <c r="C12" s="2">
        <f t="shared" si="0"/>
        <v>0.29999999999999982</v>
      </c>
      <c r="D12" s="2">
        <f t="shared" si="0"/>
        <v>-0.39999999999999991</v>
      </c>
      <c r="E12" s="2">
        <f t="shared" si="0"/>
        <v>-0.20000000000000018</v>
      </c>
      <c r="F12" s="2">
        <f t="shared" si="0"/>
        <v>0</v>
      </c>
      <c r="G12" s="2">
        <f t="shared" si="0"/>
        <v>1</v>
      </c>
      <c r="H12" s="2">
        <f t="shared" si="0"/>
        <v>0.79999999999999982</v>
      </c>
      <c r="I12" s="2">
        <f t="shared" si="0"/>
        <v>0</v>
      </c>
      <c r="J12" s="2">
        <f t="shared" si="0"/>
        <v>-0.60000000000000009</v>
      </c>
      <c r="K12" s="2">
        <f t="shared" si="0"/>
        <v>-1</v>
      </c>
      <c r="L12" s="2">
        <f t="shared" si="0"/>
        <v>0.20000000000000018</v>
      </c>
      <c r="M12" s="2">
        <f t="shared" si="0"/>
        <v>0.70000000000000018</v>
      </c>
      <c r="N12" s="2">
        <f t="shared" si="0"/>
        <v>1.0999999999999996</v>
      </c>
      <c r="O12" s="2">
        <f t="shared" si="0"/>
        <v>0.79999999999999982</v>
      </c>
      <c r="P12" s="2">
        <f t="shared" si="0"/>
        <v>0.20000000000000018</v>
      </c>
    </row>
    <row r="13" spans="1:16" x14ac:dyDescent="0.2">
      <c r="A13" s="1" t="s">
        <v>5</v>
      </c>
      <c r="B13" s="2">
        <f t="shared" ref="B13:P13" si="1">B9-$H$3</f>
        <v>0.20000000000000018</v>
      </c>
      <c r="C13" s="2">
        <f t="shared" si="1"/>
        <v>0.39999999999999991</v>
      </c>
      <c r="D13" s="2">
        <f t="shared" si="1"/>
        <v>-0.5</v>
      </c>
      <c r="E13" s="2">
        <f t="shared" si="1"/>
        <v>-0.5</v>
      </c>
      <c r="F13" s="2">
        <f t="shared" si="1"/>
        <v>-0.20000000000000018</v>
      </c>
      <c r="G13" s="2">
        <f t="shared" si="1"/>
        <v>1.0999999999999996</v>
      </c>
      <c r="H13" s="2">
        <f t="shared" si="1"/>
        <v>0.70000000000000018</v>
      </c>
      <c r="I13" s="2">
        <f t="shared" si="1"/>
        <v>-0.20000000000000018</v>
      </c>
      <c r="J13" s="2">
        <f t="shared" si="1"/>
        <v>-0.5</v>
      </c>
      <c r="K13" s="2">
        <f t="shared" si="1"/>
        <v>-0.89999999999999991</v>
      </c>
      <c r="L13" s="2">
        <f t="shared" si="1"/>
        <v>0.39999999999999991</v>
      </c>
      <c r="M13" s="2">
        <f t="shared" si="1"/>
        <v>0.5</v>
      </c>
      <c r="N13" s="2">
        <f t="shared" si="1"/>
        <v>1.2000000000000002</v>
      </c>
      <c r="O13" s="2">
        <f t="shared" si="1"/>
        <v>0.5</v>
      </c>
      <c r="P13" s="2">
        <f t="shared" si="1"/>
        <v>0.10000000000000009</v>
      </c>
    </row>
    <row r="14" spans="1:16" x14ac:dyDescent="0.2">
      <c r="A14" s="1" t="s">
        <v>9</v>
      </c>
      <c r="B14" s="2">
        <f t="shared" ref="B14:P14" si="2">B10-$H$4</f>
        <v>0.20000000000000018</v>
      </c>
      <c r="C14" s="2">
        <f t="shared" si="2"/>
        <v>0.30000000000000027</v>
      </c>
      <c r="D14" s="2">
        <f t="shared" si="2"/>
        <v>-0.39999999999999991</v>
      </c>
      <c r="E14" s="2">
        <f t="shared" si="2"/>
        <v>-0.29999999999999982</v>
      </c>
      <c r="F14" s="2">
        <f t="shared" si="2"/>
        <v>0</v>
      </c>
      <c r="G14" s="2">
        <f t="shared" si="2"/>
        <v>0.70000000000000018</v>
      </c>
      <c r="H14" s="2">
        <f t="shared" si="2"/>
        <v>0.20000000000000018</v>
      </c>
      <c r="I14" s="2">
        <f t="shared" si="2"/>
        <v>-9.9999999999999645E-2</v>
      </c>
      <c r="J14" s="2">
        <f t="shared" si="2"/>
        <v>-0.59999999999999964</v>
      </c>
      <c r="K14" s="2">
        <f t="shared" si="2"/>
        <v>-0.99999999999999978</v>
      </c>
      <c r="L14" s="2">
        <f t="shared" si="2"/>
        <v>0.20000000000000018</v>
      </c>
      <c r="M14" s="2">
        <f t="shared" si="2"/>
        <v>0.20000000000000018</v>
      </c>
      <c r="N14" s="2">
        <f t="shared" si="2"/>
        <v>0.40000000000000036</v>
      </c>
      <c r="O14" s="2">
        <f t="shared" si="2"/>
        <v>0.10000000000000009</v>
      </c>
      <c r="P14" s="2">
        <f t="shared" si="2"/>
        <v>0</v>
      </c>
    </row>
    <row r="16" spans="1:16" s="16" customFormat="1" x14ac:dyDescent="0.2">
      <c r="A16" s="17" t="s">
        <v>6</v>
      </c>
      <c r="B16" s="16">
        <f t="array" ref="B16">MMULT(MMULT(TRANSPOSE(B12:B14),$N$2:$P$4),B12:B14)</f>
        <v>5.2788325255035191E-2</v>
      </c>
      <c r="C16" s="16">
        <f t="array" ref="C16">MMULT(MMULT(TRANSPOSE(C12:C14),$N$2:$P$4),C12:C14)</f>
        <v>0.11886822166617084</v>
      </c>
      <c r="D16" s="16">
        <f t="array" ref="D16">MMULT(MMULT(TRANSPOSE(D12:D14),$N$2:$P$4),D12:D14)</f>
        <v>0.18799629039878218</v>
      </c>
      <c r="E16" s="16">
        <f t="array" ref="E16">MMULT(MMULT(TRANSPOSE(E12:E14),$N$2:$P$4),E12:E14)</f>
        <v>0.23718700239724208</v>
      </c>
      <c r="F16" s="16">
        <f t="array" ref="F16">MMULT(MMULT(TRANSPOSE(F12:F14),$N$2:$P$4),F12:F14)</f>
        <v>8.0841309559222502E-2</v>
      </c>
      <c r="G16" s="16">
        <f t="array" ref="G16">MMULT(MMULT(TRANSPOSE(G12:G14),$N$2:$P$4),G12:G14)</f>
        <v>1.0396647360408748</v>
      </c>
      <c r="H16" s="16">
        <f t="array" ref="H16">MMULT(MMULT(TRANSPOSE(H12:H14),$N$2:$P$4),H12:H14)</f>
        <v>1.059318623248001</v>
      </c>
      <c r="I16" s="16">
        <f t="array" ref="I16">MMULT(MMULT(TRANSPOSE(I12:I14),$N$2:$P$4),I12:I14)</f>
        <v>6.8438642845894113E-2</v>
      </c>
      <c r="J16" s="16">
        <f t="array" ref="J16">MMULT(MMULT(TRANSPOSE(J12:J14),$N$2:$P$4),J12:J14)</f>
        <v>0.31216294248368276</v>
      </c>
      <c r="K16" s="16">
        <f t="array" ref="K16">MMULT(MMULT(TRANSPOSE(K12:K14),$N$2:$P$4),K12:K14)</f>
        <v>0.86921905895116247</v>
      </c>
      <c r="L16" s="16">
        <f t="array" ref="L16">MMULT(MMULT(TRANSPOSE(L12:L14),$N$2:$P$4),L12:L14)</f>
        <v>0.13990096064673024</v>
      </c>
      <c r="M16" s="16">
        <f t="array" ref="M16">MMULT(MMULT(TRANSPOSE(M12:M14),$N$2:$P$4),M12:M14)</f>
        <v>0.65740782865841974</v>
      </c>
      <c r="N16" s="16">
        <f t="array" ref="N16">MMULT(MMULT(TRANSPOSE(N12:N14),$N$2:$P$4),N12:N14)</f>
        <v>2.0792664788535227</v>
      </c>
      <c r="O16" s="16">
        <f t="array" ref="O16">MMULT(MMULT(TRANSPOSE(O12:O14),$N$2:$P$4),O12:O14)</f>
        <v>1.1270573413358065</v>
      </c>
      <c r="P16" s="16">
        <f t="array" ref="P16">MMULT(MMULT(TRANSPOSE(P12:P14),$N$2:$P$4),P12:P14)</f>
        <v>8.5247335911389749E-2</v>
      </c>
    </row>
    <row r="17" spans="1:16" s="16" customFormat="1" x14ac:dyDescent="0.2">
      <c r="A17" s="17" t="s">
        <v>7</v>
      </c>
      <c r="B17" s="16">
        <f>10*B16</f>
        <v>0.52788325255035196</v>
      </c>
      <c r="C17" s="16">
        <f t="shared" ref="C17:P17" si="3">10*C16</f>
        <v>1.1886822166617084</v>
      </c>
      <c r="D17" s="16">
        <f t="shared" si="3"/>
        <v>1.8799629039878218</v>
      </c>
      <c r="E17" s="16">
        <f t="shared" si="3"/>
        <v>2.3718700239724209</v>
      </c>
      <c r="F17" s="16">
        <f t="shared" si="3"/>
        <v>0.80841309559222507</v>
      </c>
      <c r="G17" s="16">
        <f t="shared" si="3"/>
        <v>10.396647360408748</v>
      </c>
      <c r="H17" s="16">
        <f t="shared" si="3"/>
        <v>10.59318623248001</v>
      </c>
      <c r="I17" s="16">
        <f t="shared" si="3"/>
        <v>0.68438642845894115</v>
      </c>
      <c r="J17" s="16">
        <f t="shared" si="3"/>
        <v>3.1216294248368275</v>
      </c>
      <c r="K17" s="16">
        <f t="shared" si="3"/>
        <v>8.6921905895116254</v>
      </c>
      <c r="L17" s="16">
        <f t="shared" si="3"/>
        <v>1.3990096064673025</v>
      </c>
      <c r="M17" s="16">
        <f t="shared" si="3"/>
        <v>6.5740782865841974</v>
      </c>
      <c r="N17" s="16">
        <f t="shared" si="3"/>
        <v>20.792664788535227</v>
      </c>
      <c r="O17" s="16">
        <f t="shared" si="3"/>
        <v>11.270573413358065</v>
      </c>
      <c r="P17" s="16">
        <f t="shared" si="3"/>
        <v>0.85247335911389754</v>
      </c>
    </row>
    <row r="19" spans="1:16" x14ac:dyDescent="0.2">
      <c r="A19" s="17" t="s">
        <v>136</v>
      </c>
      <c r="B19" s="16">
        <f>($B$1*($B$2+1)*($B$3-1))/(($B$2*$B$3)-$B$2-$B$1+1)*$B$5</f>
        <v>17.425052276358262</v>
      </c>
      <c r="C19" s="16">
        <f t="shared" ref="C19:O19" si="4">($B$1*($B$2+1)*($B$3-1))/(($B$2*$B$3)-$B$2-$B$1+1)*$B$5</f>
        <v>17.425052276358262</v>
      </c>
      <c r="D19" s="16">
        <f t="shared" si="4"/>
        <v>17.425052276358262</v>
      </c>
      <c r="E19" s="16">
        <f t="shared" si="4"/>
        <v>17.425052276358262</v>
      </c>
      <c r="F19" s="16">
        <f t="shared" si="4"/>
        <v>17.425052276358262</v>
      </c>
      <c r="G19" s="16">
        <f t="shared" si="4"/>
        <v>17.425052276358262</v>
      </c>
      <c r="H19" s="16">
        <f t="shared" si="4"/>
        <v>17.425052276358262</v>
      </c>
      <c r="I19" s="16">
        <f t="shared" si="4"/>
        <v>17.425052276358262</v>
      </c>
      <c r="J19" s="16">
        <f t="shared" si="4"/>
        <v>17.425052276358262</v>
      </c>
      <c r="K19" s="16">
        <f t="shared" si="4"/>
        <v>17.425052276358262</v>
      </c>
      <c r="L19" s="16">
        <f t="shared" si="4"/>
        <v>17.425052276358262</v>
      </c>
      <c r="M19" s="16">
        <f t="shared" si="4"/>
        <v>17.425052276358262</v>
      </c>
      <c r="N19" s="16">
        <f t="shared" si="4"/>
        <v>17.425052276358262</v>
      </c>
      <c r="O19" s="16">
        <f t="shared" si="4"/>
        <v>17.425052276358262</v>
      </c>
      <c r="P19" s="16">
        <f>($B$1*($B$2+1)*($B$3-1))/(($B$2*$B$3)-$B$2-$B$1+1)*$B$5</f>
        <v>17.425052276358262</v>
      </c>
    </row>
    <row r="20" spans="1:16" x14ac:dyDescent="0.2">
      <c r="A20" s="1" t="s">
        <v>137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1" t="s">
        <v>140</v>
      </c>
      <c r="B21" s="2" t="str">
        <f>IF(B17&gt;B19,"Above UCL",IF(B17&lt;B20,"Below LCL","In control"))</f>
        <v>In control</v>
      </c>
      <c r="C21" s="2" t="str">
        <f t="shared" ref="C21:P21" si="5">IF(C17&gt;C19,"Above UCL",IF(C17&lt;C20,"Below LCL","In control"))</f>
        <v>In control</v>
      </c>
      <c r="D21" s="2" t="str">
        <f t="shared" si="5"/>
        <v>In control</v>
      </c>
      <c r="E21" s="2" t="str">
        <f t="shared" si="5"/>
        <v>In control</v>
      </c>
      <c r="F21" s="2" t="str">
        <f t="shared" si="5"/>
        <v>In control</v>
      </c>
      <c r="G21" s="2" t="str">
        <f t="shared" si="5"/>
        <v>In control</v>
      </c>
      <c r="H21" s="2" t="str">
        <f t="shared" si="5"/>
        <v>In control</v>
      </c>
      <c r="I21" s="2" t="str">
        <f t="shared" si="5"/>
        <v>In control</v>
      </c>
      <c r="J21" s="2" t="str">
        <f t="shared" si="5"/>
        <v>In control</v>
      </c>
      <c r="K21" s="2" t="str">
        <f t="shared" si="5"/>
        <v>In control</v>
      </c>
      <c r="L21" s="2" t="str">
        <f t="shared" si="5"/>
        <v>In control</v>
      </c>
      <c r="M21" s="2" t="str">
        <f t="shared" si="5"/>
        <v>In control</v>
      </c>
      <c r="N21" s="18" t="str">
        <f t="shared" si="5"/>
        <v>Above UCL</v>
      </c>
      <c r="O21" s="2" t="str">
        <f t="shared" si="5"/>
        <v>In control</v>
      </c>
      <c r="P21" s="2" t="str">
        <f t="shared" si="5"/>
        <v>In control</v>
      </c>
    </row>
  </sheetData>
  <mergeCells count="2">
    <mergeCell ref="J1:L1"/>
    <mergeCell ref="N1:P1"/>
  </mergeCells>
  <phoneticPr fontId="0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/>
  </sheetViews>
  <sheetFormatPr defaultColWidth="11.7109375" defaultRowHeight="12.75" x14ac:dyDescent="0.2"/>
  <cols>
    <col min="1" max="1" width="9.85546875" style="24" bestFit="1" customWidth="1"/>
    <col min="2" max="3" width="8.7109375" style="2" bestFit="1" customWidth="1"/>
    <col min="4" max="4" width="10.5703125" style="2" bestFit="1" customWidth="1"/>
    <col min="5" max="7" width="8.7109375" style="2" bestFit="1" customWidth="1"/>
    <col min="8" max="8" width="9.42578125" style="2" bestFit="1" customWidth="1"/>
    <col min="9" max="14" width="8.7109375" style="2" bestFit="1" customWidth="1"/>
    <col min="15" max="15" width="9.42578125" style="2" bestFit="1" customWidth="1"/>
    <col min="16" max="16" width="8.7109375" style="2" bestFit="1" customWidth="1"/>
    <col min="17" max="16384" width="11.7109375" style="2"/>
  </cols>
  <sheetData>
    <row r="1" spans="1:16" x14ac:dyDescent="0.2">
      <c r="A1" s="24" t="s">
        <v>11</v>
      </c>
      <c r="B1" s="2">
        <v>2</v>
      </c>
      <c r="D1" s="3" t="s">
        <v>0</v>
      </c>
      <c r="F1" s="115" t="s">
        <v>134</v>
      </c>
      <c r="G1" s="116"/>
      <c r="I1" s="4" t="s">
        <v>1</v>
      </c>
      <c r="J1" s="5"/>
    </row>
    <row r="2" spans="1:16" x14ac:dyDescent="0.2">
      <c r="A2" s="24" t="s">
        <v>138</v>
      </c>
      <c r="B2" s="2">
        <v>50</v>
      </c>
      <c r="D2" s="6">
        <v>55</v>
      </c>
      <c r="F2" s="7">
        <v>200</v>
      </c>
      <c r="G2" s="8">
        <v>130</v>
      </c>
      <c r="I2" s="9">
        <f t="array" ref="I2:J3">MINVERSE(F2:G3)</f>
        <v>1.6901408450704224E-2</v>
      </c>
      <c r="J2" s="10">
        <v>-1.8309859154929577E-2</v>
      </c>
    </row>
    <row r="3" spans="1:16" ht="13.5" thickBot="1" x14ac:dyDescent="0.25">
      <c r="A3" s="24" t="s">
        <v>13</v>
      </c>
      <c r="B3" s="2">
        <v>25</v>
      </c>
      <c r="D3" s="11">
        <v>30</v>
      </c>
      <c r="F3" s="12">
        <v>130</v>
      </c>
      <c r="G3" s="13">
        <v>120</v>
      </c>
      <c r="I3" s="14">
        <v>-1.8309859154929577E-2</v>
      </c>
      <c r="J3" s="15">
        <v>2.8169014084507043E-2</v>
      </c>
    </row>
    <row r="4" spans="1:16" x14ac:dyDescent="0.2">
      <c r="A4" s="24" t="s">
        <v>15</v>
      </c>
      <c r="B4" s="2">
        <v>1E-3</v>
      </c>
    </row>
    <row r="5" spans="1:16" x14ac:dyDescent="0.2">
      <c r="A5" s="24" t="s">
        <v>142</v>
      </c>
      <c r="B5" s="16">
        <f>CHIINV(B4,B1)</f>
        <v>13.815510557964274</v>
      </c>
    </row>
    <row r="6" spans="1:16" s="20" customFormat="1" x14ac:dyDescent="0.2">
      <c r="A6" s="25"/>
    </row>
    <row r="7" spans="1:16" s="26" customFormat="1" x14ac:dyDescent="0.2">
      <c r="A7" s="25" t="s">
        <v>135</v>
      </c>
      <c r="B7" s="26">
        <v>1</v>
      </c>
      <c r="C7" s="26">
        <v>2</v>
      </c>
      <c r="D7" s="26">
        <v>3</v>
      </c>
      <c r="E7" s="26">
        <v>4</v>
      </c>
      <c r="F7" s="26">
        <v>5</v>
      </c>
      <c r="G7" s="26">
        <v>6</v>
      </c>
      <c r="H7" s="27">
        <v>7</v>
      </c>
      <c r="I7" s="26">
        <v>8</v>
      </c>
      <c r="J7" s="26">
        <v>9</v>
      </c>
      <c r="K7" s="26">
        <v>10</v>
      </c>
      <c r="L7" s="26">
        <v>11</v>
      </c>
      <c r="M7" s="26">
        <v>12</v>
      </c>
      <c r="N7" s="26">
        <v>13</v>
      </c>
      <c r="O7" s="27">
        <v>14</v>
      </c>
      <c r="P7" s="26">
        <v>15</v>
      </c>
    </row>
    <row r="8" spans="1:16" s="20" customFormat="1" x14ac:dyDescent="0.2">
      <c r="A8" s="25" t="s">
        <v>2</v>
      </c>
      <c r="B8" s="20">
        <v>58</v>
      </c>
      <c r="C8" s="20">
        <v>60</v>
      </c>
      <c r="D8" s="20">
        <v>50</v>
      </c>
      <c r="E8" s="20">
        <v>54</v>
      </c>
      <c r="F8" s="20">
        <v>63</v>
      </c>
      <c r="G8" s="20">
        <v>53</v>
      </c>
      <c r="H8" s="20">
        <v>42</v>
      </c>
      <c r="I8" s="20">
        <v>55</v>
      </c>
      <c r="J8" s="20">
        <v>46</v>
      </c>
      <c r="K8" s="20">
        <v>50</v>
      </c>
      <c r="L8" s="20">
        <v>49</v>
      </c>
      <c r="M8" s="20">
        <v>57</v>
      </c>
      <c r="N8" s="20">
        <v>58</v>
      </c>
      <c r="O8" s="20">
        <v>75</v>
      </c>
      <c r="P8" s="20">
        <v>55</v>
      </c>
    </row>
    <row r="9" spans="1:16" s="20" customFormat="1" x14ac:dyDescent="0.2">
      <c r="A9" s="25" t="s">
        <v>3</v>
      </c>
      <c r="B9" s="20">
        <v>32</v>
      </c>
      <c r="C9" s="20">
        <v>33</v>
      </c>
      <c r="D9" s="20">
        <v>27</v>
      </c>
      <c r="E9" s="20">
        <v>31</v>
      </c>
      <c r="F9" s="20">
        <v>38</v>
      </c>
      <c r="G9" s="20">
        <v>30</v>
      </c>
      <c r="H9" s="20">
        <v>20</v>
      </c>
      <c r="I9" s="20">
        <v>31</v>
      </c>
      <c r="J9" s="20">
        <v>25</v>
      </c>
      <c r="K9" s="20">
        <v>29</v>
      </c>
      <c r="L9" s="20">
        <v>27</v>
      </c>
      <c r="M9" s="20">
        <v>30</v>
      </c>
      <c r="N9" s="20">
        <v>33</v>
      </c>
      <c r="O9" s="20">
        <v>45</v>
      </c>
      <c r="P9" s="20">
        <v>27</v>
      </c>
    </row>
    <row r="10" spans="1:16" s="20" customFormat="1" x14ac:dyDescent="0.2">
      <c r="A10" s="25"/>
    </row>
    <row r="11" spans="1:16" s="20" customFormat="1" x14ac:dyDescent="0.2">
      <c r="A11" s="25" t="s">
        <v>4</v>
      </c>
      <c r="B11" s="20">
        <f t="shared" ref="B11:P11" si="0">B8-$D$2</f>
        <v>3</v>
      </c>
      <c r="C11" s="20">
        <f t="shared" si="0"/>
        <v>5</v>
      </c>
      <c r="D11" s="20">
        <f t="shared" si="0"/>
        <v>-5</v>
      </c>
      <c r="E11" s="20">
        <f t="shared" si="0"/>
        <v>-1</v>
      </c>
      <c r="F11" s="20">
        <f t="shared" si="0"/>
        <v>8</v>
      </c>
      <c r="G11" s="20">
        <f t="shared" si="0"/>
        <v>-2</v>
      </c>
      <c r="H11" s="20">
        <f t="shared" si="0"/>
        <v>-13</v>
      </c>
      <c r="I11" s="20">
        <f t="shared" si="0"/>
        <v>0</v>
      </c>
      <c r="J11" s="20">
        <f t="shared" si="0"/>
        <v>-9</v>
      </c>
      <c r="K11" s="20">
        <f t="shared" si="0"/>
        <v>-5</v>
      </c>
      <c r="L11" s="20">
        <f t="shared" si="0"/>
        <v>-6</v>
      </c>
      <c r="M11" s="20">
        <f t="shared" si="0"/>
        <v>2</v>
      </c>
      <c r="N11" s="20">
        <f t="shared" si="0"/>
        <v>3</v>
      </c>
      <c r="O11" s="20">
        <f t="shared" si="0"/>
        <v>20</v>
      </c>
      <c r="P11" s="20">
        <f t="shared" si="0"/>
        <v>0</v>
      </c>
    </row>
    <row r="12" spans="1:16" s="20" customFormat="1" x14ac:dyDescent="0.2">
      <c r="A12" s="25" t="s">
        <v>5</v>
      </c>
      <c r="B12" s="20">
        <f t="shared" ref="B12:P12" si="1">B9-$D$3</f>
        <v>2</v>
      </c>
      <c r="C12" s="20">
        <f t="shared" si="1"/>
        <v>3</v>
      </c>
      <c r="D12" s="20">
        <f t="shared" si="1"/>
        <v>-3</v>
      </c>
      <c r="E12" s="20">
        <f t="shared" si="1"/>
        <v>1</v>
      </c>
      <c r="F12" s="20">
        <f t="shared" si="1"/>
        <v>8</v>
      </c>
      <c r="G12" s="20">
        <f t="shared" si="1"/>
        <v>0</v>
      </c>
      <c r="H12" s="20">
        <f t="shared" si="1"/>
        <v>-10</v>
      </c>
      <c r="I12" s="20">
        <f t="shared" si="1"/>
        <v>1</v>
      </c>
      <c r="J12" s="20">
        <f t="shared" si="1"/>
        <v>-5</v>
      </c>
      <c r="K12" s="20">
        <f t="shared" si="1"/>
        <v>-1</v>
      </c>
      <c r="L12" s="20">
        <f t="shared" si="1"/>
        <v>-3</v>
      </c>
      <c r="M12" s="20">
        <f t="shared" si="1"/>
        <v>0</v>
      </c>
      <c r="N12" s="20">
        <f t="shared" si="1"/>
        <v>3</v>
      </c>
      <c r="O12" s="20">
        <f t="shared" si="1"/>
        <v>15</v>
      </c>
      <c r="P12" s="20">
        <f t="shared" si="1"/>
        <v>-3</v>
      </c>
    </row>
    <row r="13" spans="1:16" s="20" customFormat="1" x14ac:dyDescent="0.2">
      <c r="A13" s="25"/>
    </row>
    <row r="14" spans="1:16" s="20" customFormat="1" x14ac:dyDescent="0.2">
      <c r="A14" s="28" t="s">
        <v>6</v>
      </c>
      <c r="B14" s="21">
        <f t="array" ref="B14">MMULT(MMULT(TRANSPOSE(B11:B12),$I$2:$J$3),B11:B12)</f>
        <v>4.5070422535211263E-2</v>
      </c>
      <c r="C14" s="21">
        <f t="array" ref="C14">MMULT(MMULT(TRANSPOSE(C11:C12),$I$2:$J$3),C11:C12)</f>
        <v>0.12676056338028169</v>
      </c>
      <c r="D14" s="21">
        <f t="array" ref="D14">MMULT(MMULT(TRANSPOSE(D11:D12),$I$2:$J$3),D11:D12)</f>
        <v>0.12676056338028169</v>
      </c>
      <c r="E14" s="21">
        <f t="array" ref="E14">MMULT(MMULT(TRANSPOSE(E11:E12),$I$2:$J$3),E11:E12)</f>
        <v>8.1690140845070425E-2</v>
      </c>
      <c r="F14" s="21">
        <f t="array" ref="F14">MMULT(MMULT(TRANSPOSE(F11:F12),$I$2:$J$3),F11:F12)</f>
        <v>0.54084507042253516</v>
      </c>
      <c r="G14" s="21">
        <f t="array" ref="G14">MMULT(MMULT(TRANSPOSE(G11:G12),$I$2:$J$3),G11:G12)</f>
        <v>6.7605633802816895E-2</v>
      </c>
      <c r="H14" s="21">
        <f t="array" ref="H14">MMULT(MMULT(TRANSPOSE(H11:H12),$I$2:$J$3),H11:H12)</f>
        <v>0.91267605633802806</v>
      </c>
      <c r="I14" s="21">
        <f t="array" ref="I14">MMULT(MMULT(TRANSPOSE(I11:I12),$I$2:$J$3),I11:I12)</f>
        <v>2.8169014084507043E-2</v>
      </c>
      <c r="J14" s="21">
        <f t="array" ref="J14">MMULT(MMULT(TRANSPOSE(J11:J12),$I$2:$J$3),J11:J12)</f>
        <v>0.42535211267605633</v>
      </c>
      <c r="K14" s="21">
        <f t="array" ref="K14">MMULT(MMULT(TRANSPOSE(K11:K12),$I$2:$J$3),K11:K12)</f>
        <v>0.26760563380281688</v>
      </c>
      <c r="L14" s="21">
        <f t="array" ref="L14">MMULT(MMULT(TRANSPOSE(L11:L12),$I$2:$J$3),L11:L12)</f>
        <v>0.20281690140845068</v>
      </c>
      <c r="M14" s="21">
        <f t="array" ref="M14">MMULT(MMULT(TRANSPOSE(M11:M12),$I$2:$J$3),M11:M12)</f>
        <v>6.7605633802816895E-2</v>
      </c>
      <c r="N14" s="21">
        <f t="array" ref="N14">MMULT(MMULT(TRANSPOSE(N11:N12),$I$2:$J$3),N11:N12)</f>
        <v>7.6056338028169024E-2</v>
      </c>
      <c r="O14" s="21">
        <f t="array" ref="O14">MMULT(MMULT(TRANSPOSE(O11:O12),$I$2:$J$3),O11:O12)</f>
        <v>2.1126760563380271</v>
      </c>
      <c r="P14" s="21">
        <f t="array" ref="P14">MMULT(MMULT(TRANSPOSE(P11:P12),$I$2:$J$3),P11:P12)</f>
        <v>0.25352112676056338</v>
      </c>
    </row>
    <row r="15" spans="1:16" s="20" customFormat="1" x14ac:dyDescent="0.2">
      <c r="A15" s="28" t="s">
        <v>7</v>
      </c>
      <c r="B15" s="21">
        <f>25*B14</f>
        <v>1.1267605633802815</v>
      </c>
      <c r="C15" s="21">
        <f t="shared" ref="C15:P15" si="2">25*C14</f>
        <v>3.169014084507042</v>
      </c>
      <c r="D15" s="21">
        <f t="shared" si="2"/>
        <v>3.169014084507042</v>
      </c>
      <c r="E15" s="21">
        <f t="shared" si="2"/>
        <v>2.0422535211267605</v>
      </c>
      <c r="F15" s="21">
        <f t="shared" si="2"/>
        <v>13.521126760563378</v>
      </c>
      <c r="G15" s="21">
        <f t="shared" si="2"/>
        <v>1.6901408450704223</v>
      </c>
      <c r="H15" s="21">
        <f t="shared" si="2"/>
        <v>22.8169014084507</v>
      </c>
      <c r="I15" s="21">
        <f t="shared" si="2"/>
        <v>0.70422535211267612</v>
      </c>
      <c r="J15" s="21">
        <f t="shared" si="2"/>
        <v>10.633802816901408</v>
      </c>
      <c r="K15" s="21">
        <f t="shared" si="2"/>
        <v>6.6901408450704221</v>
      </c>
      <c r="L15" s="21">
        <f t="shared" si="2"/>
        <v>5.0704225352112671</v>
      </c>
      <c r="M15" s="21">
        <f t="shared" si="2"/>
        <v>1.6901408450704223</v>
      </c>
      <c r="N15" s="21">
        <f t="shared" si="2"/>
        <v>1.9014084507042255</v>
      </c>
      <c r="O15" s="21">
        <f t="shared" si="2"/>
        <v>52.816901408450676</v>
      </c>
      <c r="P15" s="21">
        <f t="shared" si="2"/>
        <v>6.3380281690140841</v>
      </c>
    </row>
    <row r="16" spans="1:16" s="20" customFormat="1" x14ac:dyDescent="0.2">
      <c r="A16" s="25"/>
    </row>
    <row r="17" spans="1:16" s="21" customFormat="1" x14ac:dyDescent="0.2">
      <c r="A17" s="28" t="s">
        <v>136</v>
      </c>
      <c r="B17" s="21">
        <f>$B$5</f>
        <v>13.815510557964274</v>
      </c>
      <c r="C17" s="21">
        <f t="shared" ref="C17:P17" si="3">$B$5</f>
        <v>13.815510557964274</v>
      </c>
      <c r="D17" s="21">
        <f t="shared" si="3"/>
        <v>13.815510557964274</v>
      </c>
      <c r="E17" s="21">
        <f t="shared" si="3"/>
        <v>13.815510557964274</v>
      </c>
      <c r="F17" s="21">
        <f t="shared" si="3"/>
        <v>13.815510557964274</v>
      </c>
      <c r="G17" s="21">
        <f t="shared" si="3"/>
        <v>13.815510557964274</v>
      </c>
      <c r="H17" s="21">
        <f t="shared" si="3"/>
        <v>13.815510557964274</v>
      </c>
      <c r="I17" s="21">
        <f t="shared" si="3"/>
        <v>13.815510557964274</v>
      </c>
      <c r="J17" s="21">
        <f t="shared" si="3"/>
        <v>13.815510557964274</v>
      </c>
      <c r="K17" s="21">
        <f t="shared" si="3"/>
        <v>13.815510557964274</v>
      </c>
      <c r="L17" s="21">
        <f t="shared" si="3"/>
        <v>13.815510557964274</v>
      </c>
      <c r="M17" s="21">
        <f t="shared" si="3"/>
        <v>13.815510557964274</v>
      </c>
      <c r="N17" s="21">
        <f t="shared" si="3"/>
        <v>13.815510557964274</v>
      </c>
      <c r="O17" s="21">
        <f t="shared" si="3"/>
        <v>13.815510557964274</v>
      </c>
      <c r="P17" s="21">
        <f t="shared" si="3"/>
        <v>13.815510557964274</v>
      </c>
    </row>
    <row r="18" spans="1:16" s="20" customFormat="1" x14ac:dyDescent="0.2">
      <c r="A18" s="25" t="s">
        <v>137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</row>
    <row r="19" spans="1:16" s="20" customFormat="1" x14ac:dyDescent="0.2">
      <c r="A19" s="25"/>
    </row>
    <row r="20" spans="1:16" s="20" customFormat="1" x14ac:dyDescent="0.2">
      <c r="A20" s="25" t="s">
        <v>140</v>
      </c>
      <c r="B20" s="20" t="str">
        <f>IF(B15&gt;B17,"Above UCL",IF(B15&lt;B18,"Below LCL","In control"))</f>
        <v>In control</v>
      </c>
      <c r="C20" s="20" t="str">
        <f t="shared" ref="C20:P20" si="4">IF(C15&gt;C17,"Above UCL",IF(C15&lt;C18,"Below LCL","In control"))</f>
        <v>In control</v>
      </c>
      <c r="D20" s="20" t="str">
        <f t="shared" si="4"/>
        <v>In control</v>
      </c>
      <c r="E20" s="20" t="str">
        <f t="shared" si="4"/>
        <v>In control</v>
      </c>
      <c r="F20" s="20" t="str">
        <f t="shared" si="4"/>
        <v>In control</v>
      </c>
      <c r="G20" s="20" t="str">
        <f t="shared" si="4"/>
        <v>In control</v>
      </c>
      <c r="H20" s="29" t="str">
        <f t="shared" si="4"/>
        <v>Above UCL</v>
      </c>
      <c r="I20" s="20" t="str">
        <f t="shared" si="4"/>
        <v>In control</v>
      </c>
      <c r="J20" s="20" t="str">
        <f t="shared" si="4"/>
        <v>In control</v>
      </c>
      <c r="K20" s="20" t="str">
        <f t="shared" si="4"/>
        <v>In control</v>
      </c>
      <c r="L20" s="20" t="str">
        <f t="shared" si="4"/>
        <v>In control</v>
      </c>
      <c r="M20" s="20" t="str">
        <f t="shared" si="4"/>
        <v>In control</v>
      </c>
      <c r="N20" s="20" t="str">
        <f t="shared" si="4"/>
        <v>In control</v>
      </c>
      <c r="O20" s="29" t="str">
        <f t="shared" si="4"/>
        <v>Above UCL</v>
      </c>
      <c r="P20" s="20" t="str">
        <f t="shared" si="4"/>
        <v>In control</v>
      </c>
    </row>
    <row r="21" spans="1:16" s="20" customFormat="1" x14ac:dyDescent="0.2">
      <c r="A21" s="25"/>
    </row>
    <row r="23" spans="1:16" x14ac:dyDescent="0.2">
      <c r="B23" s="1"/>
      <c r="C23" s="1"/>
      <c r="D23" s="1"/>
      <c r="E23" s="1"/>
      <c r="F23" s="1"/>
      <c r="G23" s="1"/>
      <c r="H23" s="17"/>
      <c r="I23" s="17"/>
      <c r="J23" s="1"/>
      <c r="K23" s="17"/>
      <c r="L23" s="1"/>
      <c r="M23" s="1"/>
      <c r="N23" s="1"/>
    </row>
    <row r="24" spans="1:16" x14ac:dyDescent="0.2">
      <c r="H24" s="16"/>
      <c r="I24" s="16"/>
      <c r="K24" s="16"/>
    </row>
    <row r="25" spans="1:16" x14ac:dyDescent="0.2">
      <c r="H25" s="16"/>
      <c r="I25" s="16"/>
      <c r="K25" s="16"/>
    </row>
    <row r="26" spans="1:16" x14ac:dyDescent="0.2">
      <c r="H26" s="16"/>
      <c r="I26" s="16"/>
      <c r="K26" s="16"/>
    </row>
    <row r="27" spans="1:16" x14ac:dyDescent="0.2">
      <c r="H27" s="16"/>
      <c r="I27" s="16"/>
      <c r="K27" s="16"/>
    </row>
    <row r="28" spans="1:16" x14ac:dyDescent="0.2">
      <c r="H28" s="16"/>
      <c r="I28" s="16"/>
      <c r="K28" s="16"/>
    </row>
    <row r="29" spans="1:16" x14ac:dyDescent="0.2">
      <c r="H29" s="16"/>
      <c r="I29" s="16"/>
      <c r="K29" s="16"/>
    </row>
    <row r="30" spans="1:16" x14ac:dyDescent="0.2">
      <c r="H30" s="16"/>
      <c r="I30" s="16"/>
      <c r="K30" s="16"/>
      <c r="N30" s="1"/>
    </row>
    <row r="31" spans="1:16" x14ac:dyDescent="0.2">
      <c r="H31" s="16"/>
      <c r="I31" s="16"/>
      <c r="K31" s="16"/>
    </row>
    <row r="32" spans="1:16" x14ac:dyDescent="0.2">
      <c r="H32" s="16"/>
      <c r="I32" s="16"/>
      <c r="K32" s="16"/>
    </row>
    <row r="33" spans="8:14" x14ac:dyDescent="0.2">
      <c r="H33" s="16"/>
      <c r="I33" s="16"/>
      <c r="K33" s="16"/>
    </row>
    <row r="34" spans="8:14" x14ac:dyDescent="0.2">
      <c r="H34" s="16"/>
      <c r="I34" s="16"/>
      <c r="K34" s="16"/>
    </row>
    <row r="35" spans="8:14" x14ac:dyDescent="0.2">
      <c r="H35" s="16"/>
      <c r="I35" s="16"/>
      <c r="K35" s="16"/>
    </row>
    <row r="36" spans="8:14" x14ac:dyDescent="0.2">
      <c r="H36" s="16"/>
      <c r="I36" s="16"/>
      <c r="K36" s="16"/>
    </row>
    <row r="37" spans="8:14" x14ac:dyDescent="0.2">
      <c r="H37" s="16"/>
      <c r="I37" s="16"/>
      <c r="K37" s="16"/>
      <c r="N37" s="1"/>
    </row>
    <row r="38" spans="8:14" x14ac:dyDescent="0.2">
      <c r="H38" s="16"/>
      <c r="I38" s="16"/>
      <c r="K38" s="16"/>
    </row>
  </sheetData>
  <mergeCells count="1">
    <mergeCell ref="F1:G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2.75" x14ac:dyDescent="0.2"/>
  <cols>
    <col min="1" max="1" width="9.85546875" style="1" bestFit="1" customWidth="1"/>
    <col min="2" max="7" width="8.7109375" style="2" bestFit="1" customWidth="1"/>
    <col min="8" max="8" width="10.5703125" style="2" bestFit="1" customWidth="1"/>
    <col min="9" max="13" width="8.7109375" style="2" bestFit="1" customWidth="1"/>
    <col min="14" max="14" width="9.42578125" style="2" bestFit="1" customWidth="1"/>
    <col min="15" max="16" width="8.7109375" style="2" bestFit="1" customWidth="1"/>
    <col min="17" max="16384" width="9.140625" style="2"/>
  </cols>
  <sheetData>
    <row r="1" spans="1:16" x14ac:dyDescent="0.2">
      <c r="A1" s="1" t="s">
        <v>11</v>
      </c>
      <c r="B1" s="2">
        <v>3</v>
      </c>
      <c r="H1" s="19" t="s">
        <v>0</v>
      </c>
      <c r="J1" s="117" t="s">
        <v>141</v>
      </c>
      <c r="K1" s="118"/>
      <c r="L1" s="119"/>
      <c r="N1" s="117" t="s">
        <v>1</v>
      </c>
      <c r="O1" s="118"/>
      <c r="P1" s="119"/>
    </row>
    <row r="2" spans="1:16" x14ac:dyDescent="0.2">
      <c r="A2" s="1" t="s">
        <v>138</v>
      </c>
      <c r="B2" s="2">
        <v>30</v>
      </c>
      <c r="H2" s="6">
        <v>3</v>
      </c>
      <c r="J2" s="7">
        <v>1.4</v>
      </c>
      <c r="K2" s="20">
        <v>1.02</v>
      </c>
      <c r="L2" s="8">
        <v>1.05</v>
      </c>
      <c r="N2" s="9">
        <f t="array" ref="N2:P4">MINVERSE(J2:L4)</f>
        <v>2.3083518521758926</v>
      </c>
      <c r="O2" s="21">
        <v>-0.68242663913629242</v>
      </c>
      <c r="P2" s="10">
        <v>-1.4624927820259337</v>
      </c>
    </row>
    <row r="3" spans="1:16" x14ac:dyDescent="0.2">
      <c r="A3" s="1" t="s">
        <v>13</v>
      </c>
      <c r="B3" s="2">
        <v>10</v>
      </c>
      <c r="H3" s="6">
        <v>3.5</v>
      </c>
      <c r="J3" s="7">
        <v>1.02</v>
      </c>
      <c r="K3" s="20">
        <v>1.35</v>
      </c>
      <c r="L3" s="8">
        <v>0.98</v>
      </c>
      <c r="N3" s="9">
        <v>-0.68242663913629276</v>
      </c>
      <c r="O3" s="21">
        <v>2.0210327389805589</v>
      </c>
      <c r="P3" s="10">
        <v>-1.0533867609232004</v>
      </c>
    </row>
    <row r="4" spans="1:16" ht="13.5" thickBot="1" x14ac:dyDescent="0.25">
      <c r="A4" s="1" t="s">
        <v>15</v>
      </c>
      <c r="B4" s="2">
        <v>1E-3</v>
      </c>
      <c r="H4" s="11">
        <v>2.8</v>
      </c>
      <c r="J4" s="12">
        <v>1.05</v>
      </c>
      <c r="K4" s="22">
        <v>0.98</v>
      </c>
      <c r="L4" s="13">
        <v>1.2</v>
      </c>
      <c r="N4" s="14">
        <v>-1.4624927820259337</v>
      </c>
      <c r="O4" s="23">
        <v>-1.0533867609232006</v>
      </c>
      <c r="P4" s="15">
        <v>2.9732803723599726</v>
      </c>
    </row>
    <row r="5" spans="1:16" x14ac:dyDescent="0.2">
      <c r="A5" s="1" t="s">
        <v>142</v>
      </c>
      <c r="B5" s="16">
        <f>CHIINV(B4,B1)</f>
        <v>16.266236196238129</v>
      </c>
    </row>
    <row r="6" spans="1:16" s="20" customFormat="1" x14ac:dyDescent="0.2">
      <c r="A6" s="30"/>
    </row>
    <row r="7" spans="1:16" s="30" customFormat="1" x14ac:dyDescent="0.2">
      <c r="A7" s="30" t="s">
        <v>135</v>
      </c>
      <c r="B7" s="30">
        <v>1</v>
      </c>
      <c r="C7" s="30">
        <v>2</v>
      </c>
      <c r="D7" s="30">
        <v>3</v>
      </c>
      <c r="E7" s="30">
        <v>4</v>
      </c>
      <c r="F7" s="30">
        <v>5</v>
      </c>
      <c r="G7" s="30">
        <v>6</v>
      </c>
      <c r="H7" s="30">
        <v>7</v>
      </c>
      <c r="I7" s="30">
        <v>8</v>
      </c>
      <c r="J7" s="30">
        <v>9</v>
      </c>
      <c r="K7" s="30">
        <v>10</v>
      </c>
      <c r="L7" s="30">
        <v>11</v>
      </c>
      <c r="M7" s="30">
        <v>12</v>
      </c>
      <c r="N7" s="30">
        <v>13</v>
      </c>
      <c r="O7" s="30">
        <v>14</v>
      </c>
      <c r="P7" s="30">
        <v>15</v>
      </c>
    </row>
    <row r="8" spans="1:16" s="20" customFormat="1" x14ac:dyDescent="0.2">
      <c r="A8" s="30" t="s">
        <v>2</v>
      </c>
      <c r="B8" s="20">
        <v>3.1</v>
      </c>
      <c r="C8" s="20">
        <v>3.3</v>
      </c>
      <c r="D8" s="20">
        <v>2.6</v>
      </c>
      <c r="E8" s="20">
        <v>2.8</v>
      </c>
      <c r="F8" s="20">
        <v>3</v>
      </c>
      <c r="G8" s="20">
        <v>4</v>
      </c>
      <c r="H8" s="20">
        <v>3.8</v>
      </c>
      <c r="I8" s="20">
        <v>3</v>
      </c>
      <c r="J8" s="20">
        <v>2.4</v>
      </c>
      <c r="K8" s="20">
        <v>2</v>
      </c>
      <c r="L8" s="20">
        <v>3.2</v>
      </c>
      <c r="M8" s="20">
        <v>3.7</v>
      </c>
      <c r="N8" s="20">
        <v>4.0999999999999996</v>
      </c>
      <c r="O8" s="20">
        <v>3.8</v>
      </c>
      <c r="P8" s="20">
        <v>3.2</v>
      </c>
    </row>
    <row r="9" spans="1:16" s="20" customFormat="1" x14ac:dyDescent="0.2">
      <c r="A9" s="30" t="s">
        <v>3</v>
      </c>
      <c r="B9" s="20">
        <v>3.7</v>
      </c>
      <c r="C9" s="20">
        <v>3.9</v>
      </c>
      <c r="D9" s="20">
        <v>3</v>
      </c>
      <c r="E9" s="20">
        <v>3</v>
      </c>
      <c r="F9" s="20">
        <v>3.3</v>
      </c>
      <c r="G9" s="20">
        <v>4.5999999999999996</v>
      </c>
      <c r="H9" s="20">
        <v>4.2</v>
      </c>
      <c r="I9" s="20">
        <v>3.3</v>
      </c>
      <c r="J9" s="20">
        <v>3</v>
      </c>
      <c r="K9" s="20">
        <v>2.6</v>
      </c>
      <c r="L9" s="20">
        <v>3.9</v>
      </c>
      <c r="M9" s="20">
        <v>4</v>
      </c>
      <c r="N9" s="20">
        <v>4.7</v>
      </c>
      <c r="O9" s="20">
        <v>4</v>
      </c>
      <c r="P9" s="20">
        <v>3.6</v>
      </c>
    </row>
    <row r="10" spans="1:16" s="20" customFormat="1" x14ac:dyDescent="0.2">
      <c r="A10" s="30" t="s">
        <v>8</v>
      </c>
      <c r="B10" s="20">
        <v>3</v>
      </c>
      <c r="C10" s="20">
        <v>3.1</v>
      </c>
      <c r="D10" s="20">
        <v>2.4</v>
      </c>
      <c r="E10" s="20">
        <v>2.5</v>
      </c>
      <c r="F10" s="20">
        <v>2.8</v>
      </c>
      <c r="G10" s="20">
        <v>3.5</v>
      </c>
      <c r="H10" s="20">
        <v>3</v>
      </c>
      <c r="I10" s="20">
        <v>2.7</v>
      </c>
      <c r="J10" s="20">
        <v>2.2000000000000002</v>
      </c>
      <c r="K10" s="20">
        <v>1.8</v>
      </c>
      <c r="L10" s="20">
        <v>3</v>
      </c>
      <c r="M10" s="20">
        <v>3</v>
      </c>
      <c r="N10" s="20">
        <v>3.2</v>
      </c>
      <c r="O10" s="20">
        <v>2.9</v>
      </c>
      <c r="P10" s="20">
        <v>2.8</v>
      </c>
    </row>
    <row r="11" spans="1:16" s="20" customFormat="1" x14ac:dyDescent="0.2">
      <c r="A11" s="30"/>
    </row>
    <row r="12" spans="1:16" s="20" customFormat="1" x14ac:dyDescent="0.2">
      <c r="A12" s="30" t="s">
        <v>4</v>
      </c>
      <c r="B12" s="20">
        <f t="shared" ref="B12:P12" si="0">B8-$H$2</f>
        <v>0.10000000000000009</v>
      </c>
      <c r="C12" s="20">
        <f t="shared" si="0"/>
        <v>0.29999999999999982</v>
      </c>
      <c r="D12" s="20">
        <f t="shared" si="0"/>
        <v>-0.39999999999999991</v>
      </c>
      <c r="E12" s="20">
        <f t="shared" si="0"/>
        <v>-0.20000000000000018</v>
      </c>
      <c r="F12" s="20">
        <f t="shared" si="0"/>
        <v>0</v>
      </c>
      <c r="G12" s="20">
        <f t="shared" si="0"/>
        <v>1</v>
      </c>
      <c r="H12" s="20">
        <f t="shared" si="0"/>
        <v>0.79999999999999982</v>
      </c>
      <c r="I12" s="20">
        <f t="shared" si="0"/>
        <v>0</v>
      </c>
      <c r="J12" s="20">
        <f t="shared" si="0"/>
        <v>-0.60000000000000009</v>
      </c>
      <c r="K12" s="20">
        <f t="shared" si="0"/>
        <v>-1</v>
      </c>
      <c r="L12" s="20">
        <f t="shared" si="0"/>
        <v>0.20000000000000018</v>
      </c>
      <c r="M12" s="20">
        <f t="shared" si="0"/>
        <v>0.70000000000000018</v>
      </c>
      <c r="N12" s="20">
        <f t="shared" si="0"/>
        <v>1.0999999999999996</v>
      </c>
      <c r="O12" s="20">
        <f t="shared" si="0"/>
        <v>0.79999999999999982</v>
      </c>
      <c r="P12" s="20">
        <f t="shared" si="0"/>
        <v>0.20000000000000018</v>
      </c>
    </row>
    <row r="13" spans="1:16" s="20" customFormat="1" x14ac:dyDescent="0.2">
      <c r="A13" s="30" t="s">
        <v>5</v>
      </c>
      <c r="B13" s="20">
        <f t="shared" ref="B13:P13" si="1">B9-$H$3</f>
        <v>0.20000000000000018</v>
      </c>
      <c r="C13" s="20">
        <f t="shared" si="1"/>
        <v>0.39999999999999991</v>
      </c>
      <c r="D13" s="20">
        <f t="shared" si="1"/>
        <v>-0.5</v>
      </c>
      <c r="E13" s="20">
        <f t="shared" si="1"/>
        <v>-0.5</v>
      </c>
      <c r="F13" s="20">
        <f t="shared" si="1"/>
        <v>-0.20000000000000018</v>
      </c>
      <c r="G13" s="20">
        <f t="shared" si="1"/>
        <v>1.0999999999999996</v>
      </c>
      <c r="H13" s="20">
        <f t="shared" si="1"/>
        <v>0.70000000000000018</v>
      </c>
      <c r="I13" s="20">
        <f t="shared" si="1"/>
        <v>-0.20000000000000018</v>
      </c>
      <c r="J13" s="20">
        <f t="shared" si="1"/>
        <v>-0.5</v>
      </c>
      <c r="K13" s="20">
        <f t="shared" si="1"/>
        <v>-0.89999999999999991</v>
      </c>
      <c r="L13" s="20">
        <f t="shared" si="1"/>
        <v>0.39999999999999991</v>
      </c>
      <c r="M13" s="20">
        <f t="shared" si="1"/>
        <v>0.5</v>
      </c>
      <c r="N13" s="20">
        <f t="shared" si="1"/>
        <v>1.2000000000000002</v>
      </c>
      <c r="O13" s="20">
        <f t="shared" si="1"/>
        <v>0.5</v>
      </c>
      <c r="P13" s="20">
        <f t="shared" si="1"/>
        <v>0.10000000000000009</v>
      </c>
    </row>
    <row r="14" spans="1:16" s="20" customFormat="1" x14ac:dyDescent="0.2">
      <c r="A14" s="30" t="s">
        <v>9</v>
      </c>
      <c r="B14" s="20">
        <f t="shared" ref="B14:P14" si="2">B10-$H$4</f>
        <v>0.20000000000000018</v>
      </c>
      <c r="C14" s="20">
        <f t="shared" si="2"/>
        <v>0.30000000000000027</v>
      </c>
      <c r="D14" s="20">
        <f t="shared" si="2"/>
        <v>-0.39999999999999991</v>
      </c>
      <c r="E14" s="20">
        <f t="shared" si="2"/>
        <v>-0.29999999999999982</v>
      </c>
      <c r="F14" s="20">
        <f t="shared" si="2"/>
        <v>0</v>
      </c>
      <c r="G14" s="20">
        <f t="shared" si="2"/>
        <v>0.70000000000000018</v>
      </c>
      <c r="H14" s="20">
        <f t="shared" si="2"/>
        <v>0.20000000000000018</v>
      </c>
      <c r="I14" s="20">
        <f t="shared" si="2"/>
        <v>-9.9999999999999645E-2</v>
      </c>
      <c r="J14" s="20">
        <f t="shared" si="2"/>
        <v>-0.59999999999999964</v>
      </c>
      <c r="K14" s="20">
        <f t="shared" si="2"/>
        <v>-0.99999999999999978</v>
      </c>
      <c r="L14" s="20">
        <f t="shared" si="2"/>
        <v>0.20000000000000018</v>
      </c>
      <c r="M14" s="20">
        <f t="shared" si="2"/>
        <v>0.20000000000000018</v>
      </c>
      <c r="N14" s="20">
        <f t="shared" si="2"/>
        <v>0.40000000000000036</v>
      </c>
      <c r="O14" s="20">
        <f t="shared" si="2"/>
        <v>0.10000000000000009</v>
      </c>
      <c r="P14" s="20">
        <f t="shared" si="2"/>
        <v>0</v>
      </c>
    </row>
    <row r="15" spans="1:16" s="20" customFormat="1" x14ac:dyDescent="0.2">
      <c r="A15" s="30"/>
    </row>
    <row r="16" spans="1:16" s="21" customFormat="1" x14ac:dyDescent="0.2">
      <c r="A16" s="31" t="s">
        <v>6</v>
      </c>
      <c r="B16" s="21">
        <f t="array" ref="B16">MMULT(MMULT(TRANSPOSE(B12:B14),$N$2:$P$4),B12:B14)</f>
        <v>5.2788325255035191E-2</v>
      </c>
      <c r="C16" s="21">
        <f t="array" ref="C16">MMULT(MMULT(TRANSPOSE(C12:C14),$N$2:$P$4),C12:C14)</f>
        <v>0.11886822166617084</v>
      </c>
      <c r="D16" s="21">
        <f t="array" ref="D16">MMULT(MMULT(TRANSPOSE(D12:D14),$N$2:$P$4),D12:D14)</f>
        <v>0.18799629039878218</v>
      </c>
      <c r="E16" s="21">
        <f t="array" ref="E16">MMULT(MMULT(TRANSPOSE(E12:E14),$N$2:$P$4),E12:E14)</f>
        <v>0.23718700239724208</v>
      </c>
      <c r="F16" s="21">
        <f t="array" ref="F16">MMULT(MMULT(TRANSPOSE(F12:F14),$N$2:$P$4),F12:F14)</f>
        <v>8.0841309559222502E-2</v>
      </c>
      <c r="G16" s="21">
        <f t="array" ref="G16">MMULT(MMULT(TRANSPOSE(G12:G14),$N$2:$P$4),G12:G14)</f>
        <v>1.0396647360408748</v>
      </c>
      <c r="H16" s="21">
        <f t="array" ref="H16">MMULT(MMULT(TRANSPOSE(H12:H14),$N$2:$P$4),H12:H14)</f>
        <v>1.059318623248001</v>
      </c>
      <c r="I16" s="21">
        <f t="array" ref="I16">MMULT(MMULT(TRANSPOSE(I12:I14),$N$2:$P$4),I12:I14)</f>
        <v>6.8438642845894113E-2</v>
      </c>
      <c r="J16" s="21">
        <f t="array" ref="J16">MMULT(MMULT(TRANSPOSE(J12:J14),$N$2:$P$4),J12:J14)</f>
        <v>0.31216294248368276</v>
      </c>
      <c r="K16" s="21">
        <f t="array" ref="K16">MMULT(MMULT(TRANSPOSE(K12:K14),$N$2:$P$4),K12:K14)</f>
        <v>0.86921905895116247</v>
      </c>
      <c r="L16" s="21">
        <f t="array" ref="L16">MMULT(MMULT(TRANSPOSE(L12:L14),$N$2:$P$4),L12:L14)</f>
        <v>0.13990096064673024</v>
      </c>
      <c r="M16" s="21">
        <f t="array" ref="M16">MMULT(MMULT(TRANSPOSE(M12:M14),$N$2:$P$4),M12:M14)</f>
        <v>0.65740782865841974</v>
      </c>
      <c r="N16" s="21">
        <f t="array" ref="N16">MMULT(MMULT(TRANSPOSE(N12:N14),$N$2:$P$4),N12:N14)</f>
        <v>2.0792664788535227</v>
      </c>
      <c r="O16" s="21">
        <f t="array" ref="O16">MMULT(MMULT(TRANSPOSE(O12:O14),$N$2:$P$4),O12:O14)</f>
        <v>1.1270573413358065</v>
      </c>
      <c r="P16" s="21">
        <f t="array" ref="P16">MMULT(MMULT(TRANSPOSE(P12:P14),$N$2:$P$4),P12:P14)</f>
        <v>8.5247335911389749E-2</v>
      </c>
    </row>
    <row r="17" spans="1:16" s="21" customFormat="1" x14ac:dyDescent="0.2">
      <c r="A17" s="31" t="s">
        <v>7</v>
      </c>
      <c r="B17" s="21">
        <f>10*B16</f>
        <v>0.52788325255035196</v>
      </c>
      <c r="C17" s="21">
        <f t="shared" ref="C17:P17" si="3">10*C16</f>
        <v>1.1886822166617084</v>
      </c>
      <c r="D17" s="21">
        <f t="shared" si="3"/>
        <v>1.8799629039878218</v>
      </c>
      <c r="E17" s="21">
        <f t="shared" si="3"/>
        <v>2.3718700239724209</v>
      </c>
      <c r="F17" s="21">
        <f t="shared" si="3"/>
        <v>0.80841309559222507</v>
      </c>
      <c r="G17" s="21">
        <f t="shared" si="3"/>
        <v>10.396647360408748</v>
      </c>
      <c r="H17" s="21">
        <f t="shared" si="3"/>
        <v>10.59318623248001</v>
      </c>
      <c r="I17" s="21">
        <f t="shared" si="3"/>
        <v>0.68438642845894115</v>
      </c>
      <c r="J17" s="21">
        <f t="shared" si="3"/>
        <v>3.1216294248368275</v>
      </c>
      <c r="K17" s="21">
        <f t="shared" si="3"/>
        <v>8.6921905895116254</v>
      </c>
      <c r="L17" s="21">
        <f t="shared" si="3"/>
        <v>1.3990096064673025</v>
      </c>
      <c r="M17" s="21">
        <f t="shared" si="3"/>
        <v>6.5740782865841974</v>
      </c>
      <c r="N17" s="21">
        <f t="shared" si="3"/>
        <v>20.792664788535227</v>
      </c>
      <c r="O17" s="21">
        <f t="shared" si="3"/>
        <v>11.270573413358065</v>
      </c>
      <c r="P17" s="21">
        <f t="shared" si="3"/>
        <v>0.85247335911389754</v>
      </c>
    </row>
    <row r="18" spans="1:16" s="20" customFormat="1" x14ac:dyDescent="0.2">
      <c r="A18" s="30"/>
    </row>
    <row r="19" spans="1:16" s="20" customFormat="1" x14ac:dyDescent="0.2">
      <c r="A19" s="31" t="s">
        <v>136</v>
      </c>
      <c r="B19" s="21">
        <f>$B$5</f>
        <v>16.266236196238129</v>
      </c>
      <c r="C19" s="21">
        <f t="shared" ref="C19:P19" si="4">$B$5</f>
        <v>16.266236196238129</v>
      </c>
      <c r="D19" s="21">
        <f t="shared" si="4"/>
        <v>16.266236196238129</v>
      </c>
      <c r="E19" s="21">
        <f t="shared" si="4"/>
        <v>16.266236196238129</v>
      </c>
      <c r="F19" s="21">
        <f t="shared" si="4"/>
        <v>16.266236196238129</v>
      </c>
      <c r="G19" s="21">
        <f t="shared" si="4"/>
        <v>16.266236196238129</v>
      </c>
      <c r="H19" s="21">
        <f t="shared" si="4"/>
        <v>16.266236196238129</v>
      </c>
      <c r="I19" s="21">
        <f t="shared" si="4"/>
        <v>16.266236196238129</v>
      </c>
      <c r="J19" s="21">
        <f t="shared" si="4"/>
        <v>16.266236196238129</v>
      </c>
      <c r="K19" s="21">
        <f t="shared" si="4"/>
        <v>16.266236196238129</v>
      </c>
      <c r="L19" s="21">
        <f t="shared" si="4"/>
        <v>16.266236196238129</v>
      </c>
      <c r="M19" s="21">
        <f t="shared" si="4"/>
        <v>16.266236196238129</v>
      </c>
      <c r="N19" s="21">
        <f t="shared" si="4"/>
        <v>16.266236196238129</v>
      </c>
      <c r="O19" s="21">
        <f t="shared" si="4"/>
        <v>16.266236196238129</v>
      </c>
      <c r="P19" s="21">
        <f t="shared" si="4"/>
        <v>16.266236196238129</v>
      </c>
    </row>
    <row r="20" spans="1:16" s="20" customFormat="1" x14ac:dyDescent="0.2">
      <c r="A20" s="30" t="s">
        <v>137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</row>
    <row r="21" spans="1:16" s="20" customFormat="1" x14ac:dyDescent="0.2">
      <c r="A21" s="30" t="s">
        <v>140</v>
      </c>
      <c r="B21" s="20" t="str">
        <f>IF(B17&gt;B19,"Above UCL",IF(B17&lt;B20,"Below LCL","In control"))</f>
        <v>In control</v>
      </c>
      <c r="C21" s="20" t="str">
        <f t="shared" ref="C21:P21" si="5">IF(C17&gt;C19,"Above UCL",IF(C17&lt;C20,"Below LCL","In control"))</f>
        <v>In control</v>
      </c>
      <c r="D21" s="20" t="str">
        <f t="shared" si="5"/>
        <v>In control</v>
      </c>
      <c r="E21" s="20" t="str">
        <f t="shared" si="5"/>
        <v>In control</v>
      </c>
      <c r="F21" s="20" t="str">
        <f t="shared" si="5"/>
        <v>In control</v>
      </c>
      <c r="G21" s="20" t="str">
        <f t="shared" si="5"/>
        <v>In control</v>
      </c>
      <c r="H21" s="20" t="str">
        <f t="shared" si="5"/>
        <v>In control</v>
      </c>
      <c r="I21" s="20" t="str">
        <f t="shared" si="5"/>
        <v>In control</v>
      </c>
      <c r="J21" s="20" t="str">
        <f t="shared" si="5"/>
        <v>In control</v>
      </c>
      <c r="K21" s="20" t="str">
        <f t="shared" si="5"/>
        <v>In control</v>
      </c>
      <c r="L21" s="20" t="str">
        <f t="shared" si="5"/>
        <v>In control</v>
      </c>
      <c r="M21" s="20" t="str">
        <f t="shared" si="5"/>
        <v>In control</v>
      </c>
      <c r="N21" s="29" t="str">
        <f t="shared" si="5"/>
        <v>Above UCL</v>
      </c>
      <c r="O21" s="20" t="str">
        <f t="shared" si="5"/>
        <v>In control</v>
      </c>
      <c r="P21" s="20" t="str">
        <f t="shared" si="5"/>
        <v>In control</v>
      </c>
    </row>
    <row r="22" spans="1:16" s="20" customFormat="1" x14ac:dyDescent="0.2">
      <c r="A22" s="30"/>
    </row>
  </sheetData>
  <mergeCells count="2">
    <mergeCell ref="J1:L1"/>
    <mergeCell ref="N1:P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7.7109375" style="2" customWidth="1"/>
    <col min="2" max="2" width="6" style="2" bestFit="1" customWidth="1"/>
    <col min="3" max="3" width="8.28515625" style="2" customWidth="1"/>
    <col min="4" max="4" width="5.42578125" style="32" bestFit="1" customWidth="1"/>
    <col min="5" max="5" width="7.42578125" style="16" bestFit="1" customWidth="1"/>
    <col min="6" max="16384" width="9.140625" style="2"/>
  </cols>
  <sheetData>
    <row r="1" spans="1:5" x14ac:dyDescent="0.2">
      <c r="A1" s="1" t="s">
        <v>11</v>
      </c>
      <c r="B1" s="2">
        <v>6</v>
      </c>
      <c r="C1" s="2" t="s">
        <v>12</v>
      </c>
    </row>
    <row r="2" spans="1:5" x14ac:dyDescent="0.2">
      <c r="A2" s="1" t="s">
        <v>13</v>
      </c>
      <c r="B2" s="2">
        <v>3</v>
      </c>
      <c r="C2" s="2" t="s">
        <v>14</v>
      </c>
    </row>
    <row r="3" spans="1:5" x14ac:dyDescent="0.2">
      <c r="A3" s="1" t="s">
        <v>15</v>
      </c>
      <c r="B3" s="2">
        <v>5.0000000000000001E-3</v>
      </c>
    </row>
    <row r="4" spans="1:5" x14ac:dyDescent="0.2">
      <c r="A4" s="2" t="s">
        <v>143</v>
      </c>
    </row>
    <row r="6" spans="1:5" s="33" customFormat="1" x14ac:dyDescent="0.2">
      <c r="A6" s="33" t="s">
        <v>10</v>
      </c>
      <c r="B6" s="33" t="s">
        <v>16</v>
      </c>
      <c r="C6" s="33" t="s">
        <v>17</v>
      </c>
      <c r="D6" s="34" t="s">
        <v>18</v>
      </c>
      <c r="E6" s="35" t="s">
        <v>19</v>
      </c>
    </row>
    <row r="7" spans="1:5" x14ac:dyDescent="0.2">
      <c r="A7" s="2">
        <v>30</v>
      </c>
      <c r="B7" s="2">
        <f>$B$1*(A7+1)*($B$2-1)</f>
        <v>372</v>
      </c>
      <c r="C7" s="2">
        <f>A7*$B$2-A7-$B$1+1</f>
        <v>55</v>
      </c>
      <c r="D7" s="32">
        <f>FINV($B$3,$B$1,C7)</f>
        <v>3.5309421784824209</v>
      </c>
      <c r="E7" s="16">
        <f>B7/C7*D7</f>
        <v>23.882008916281102</v>
      </c>
    </row>
    <row r="8" spans="1:5" x14ac:dyDescent="0.2">
      <c r="A8" s="2">
        <f>A7+10</f>
        <v>40</v>
      </c>
      <c r="B8" s="2">
        <f>$B$1*(A8+1)*($B$2-1)</f>
        <v>492</v>
      </c>
      <c r="C8" s="2">
        <f>A8*$B$2-A8-$B$1+1</f>
        <v>75</v>
      </c>
      <c r="D8" s="32">
        <f>FINV($B$3,$B$1,C8)</f>
        <v>3.4074294217852725</v>
      </c>
      <c r="E8" s="16">
        <f>B8/C8*D8</f>
        <v>22.352737006911386</v>
      </c>
    </row>
    <row r="9" spans="1:5" x14ac:dyDescent="0.2">
      <c r="A9" s="2">
        <f t="shared" ref="A9:A22" si="0">A8+10</f>
        <v>50</v>
      </c>
      <c r="B9" s="2">
        <f t="shared" ref="B9:B72" si="1">$B$1*(A9+1)*($B$2-1)</f>
        <v>612</v>
      </c>
      <c r="C9" s="2">
        <f t="shared" ref="C9:C22" si="2">A9*$B$2-A9-$B$1+1</f>
        <v>95</v>
      </c>
      <c r="D9" s="32">
        <f t="shared" ref="D9:D72" si="3">FINV($B$3,$B$1,C9)</f>
        <v>3.3380668053900098</v>
      </c>
      <c r="E9" s="16">
        <f t="shared" ref="E9:E22" si="4">B9/C9*D9</f>
        <v>21.504177735775642</v>
      </c>
    </row>
    <row r="10" spans="1:5" x14ac:dyDescent="0.2">
      <c r="A10" s="2">
        <f t="shared" si="0"/>
        <v>60</v>
      </c>
      <c r="B10" s="2">
        <f t="shared" si="1"/>
        <v>732</v>
      </c>
      <c r="C10" s="2">
        <f t="shared" si="2"/>
        <v>115</v>
      </c>
      <c r="D10" s="32">
        <f t="shared" si="3"/>
        <v>3.2936551191147587</v>
      </c>
      <c r="E10" s="16">
        <f t="shared" si="4"/>
        <v>20.964830845147855</v>
      </c>
    </row>
    <row r="11" spans="1:5" x14ac:dyDescent="0.2">
      <c r="A11" s="2">
        <f t="shared" si="0"/>
        <v>70</v>
      </c>
      <c r="B11" s="2">
        <f t="shared" si="1"/>
        <v>852</v>
      </c>
      <c r="C11" s="2">
        <f t="shared" si="2"/>
        <v>135</v>
      </c>
      <c r="D11" s="32">
        <f t="shared" si="3"/>
        <v>3.262786282343765</v>
      </c>
      <c r="E11" s="16">
        <f t="shared" si="4"/>
        <v>20.591806759680651</v>
      </c>
    </row>
    <row r="12" spans="1:5" x14ac:dyDescent="0.2">
      <c r="A12" s="2">
        <f t="shared" si="0"/>
        <v>80</v>
      </c>
      <c r="B12" s="2">
        <f t="shared" si="1"/>
        <v>972</v>
      </c>
      <c r="C12" s="2">
        <f t="shared" si="2"/>
        <v>155</v>
      </c>
      <c r="D12" s="32">
        <f t="shared" si="3"/>
        <v>3.2400861423419562</v>
      </c>
      <c r="E12" s="16">
        <f t="shared" si="4"/>
        <v>20.318475679718588</v>
      </c>
    </row>
    <row r="13" spans="1:5" x14ac:dyDescent="0.2">
      <c r="A13" s="2">
        <f t="shared" si="0"/>
        <v>90</v>
      </c>
      <c r="B13" s="2">
        <f t="shared" si="1"/>
        <v>1092</v>
      </c>
      <c r="C13" s="2">
        <f t="shared" si="2"/>
        <v>175</v>
      </c>
      <c r="D13" s="32">
        <f t="shared" si="3"/>
        <v>3.2226915051845961</v>
      </c>
      <c r="E13" s="16">
        <f t="shared" si="4"/>
        <v>20.10959499235188</v>
      </c>
    </row>
    <row r="14" spans="1:5" x14ac:dyDescent="0.2">
      <c r="A14" s="2">
        <f t="shared" si="0"/>
        <v>100</v>
      </c>
      <c r="B14" s="2">
        <f t="shared" si="1"/>
        <v>1212</v>
      </c>
      <c r="C14" s="2">
        <f t="shared" si="2"/>
        <v>195</v>
      </c>
      <c r="D14" s="32">
        <f t="shared" si="3"/>
        <v>3.2089371620413116</v>
      </c>
      <c r="E14" s="16">
        <f t="shared" si="4"/>
        <v>19.944778668687537</v>
      </c>
    </row>
    <row r="15" spans="1:5" x14ac:dyDescent="0.2">
      <c r="A15" s="2">
        <f>A14+10</f>
        <v>110</v>
      </c>
      <c r="B15" s="2">
        <f t="shared" si="1"/>
        <v>1332</v>
      </c>
      <c r="C15" s="2">
        <f t="shared" si="2"/>
        <v>215</v>
      </c>
      <c r="D15" s="32">
        <f t="shared" si="3"/>
        <v>3.1977887122319419</v>
      </c>
      <c r="E15" s="16">
        <f t="shared" si="4"/>
        <v>19.811416579967194</v>
      </c>
    </row>
    <row r="16" spans="1:5" x14ac:dyDescent="0.2">
      <c r="A16" s="2">
        <f t="shared" si="0"/>
        <v>120</v>
      </c>
      <c r="B16" s="2">
        <f t="shared" si="1"/>
        <v>1452</v>
      </c>
      <c r="C16" s="2">
        <f t="shared" si="2"/>
        <v>235</v>
      </c>
      <c r="D16" s="32">
        <f t="shared" si="3"/>
        <v>3.1885697237095383</v>
      </c>
      <c r="E16" s="16">
        <f t="shared" si="4"/>
        <v>19.701290377984041</v>
      </c>
    </row>
    <row r="17" spans="1:5" x14ac:dyDescent="0.2">
      <c r="A17" s="2">
        <f t="shared" si="0"/>
        <v>130</v>
      </c>
      <c r="B17" s="2">
        <f t="shared" si="1"/>
        <v>1572</v>
      </c>
      <c r="C17" s="2">
        <f t="shared" si="2"/>
        <v>255</v>
      </c>
      <c r="D17" s="32">
        <f t="shared" si="3"/>
        <v>3.1808192222884175</v>
      </c>
      <c r="E17" s="16">
        <f t="shared" si="4"/>
        <v>19.608814970342717</v>
      </c>
    </row>
    <row r="18" spans="1:5" x14ac:dyDescent="0.2">
      <c r="A18" s="2">
        <f t="shared" si="0"/>
        <v>140</v>
      </c>
      <c r="B18" s="2">
        <f t="shared" si="1"/>
        <v>1692</v>
      </c>
      <c r="C18" s="2">
        <f t="shared" si="2"/>
        <v>275</v>
      </c>
      <c r="D18" s="32">
        <f t="shared" si="3"/>
        <v>3.1742122383774238</v>
      </c>
      <c r="E18" s="16">
        <f t="shared" si="4"/>
        <v>19.530062208489458</v>
      </c>
    </row>
    <row r="19" spans="1:5" x14ac:dyDescent="0.2">
      <c r="A19" s="2">
        <f t="shared" si="0"/>
        <v>150</v>
      </c>
      <c r="B19" s="2">
        <f t="shared" si="1"/>
        <v>1812</v>
      </c>
      <c r="C19" s="2">
        <f t="shared" si="2"/>
        <v>295</v>
      </c>
      <c r="D19" s="32">
        <f t="shared" si="3"/>
        <v>3.1685130966570036</v>
      </c>
      <c r="E19" s="16">
        <f t="shared" si="4"/>
        <v>19.462188919127087</v>
      </c>
    </row>
    <row r="20" spans="1:5" x14ac:dyDescent="0.2">
      <c r="A20" s="2">
        <f t="shared" si="0"/>
        <v>160</v>
      </c>
      <c r="B20" s="2">
        <f t="shared" si="1"/>
        <v>1932</v>
      </c>
      <c r="C20" s="2">
        <f t="shared" si="2"/>
        <v>315</v>
      </c>
      <c r="D20" s="32">
        <f t="shared" si="3"/>
        <v>3.1635467186702675</v>
      </c>
      <c r="E20" s="16">
        <f t="shared" si="4"/>
        <v>19.403086541177643</v>
      </c>
    </row>
    <row r="21" spans="1:5" x14ac:dyDescent="0.2">
      <c r="A21" s="2">
        <f t="shared" si="0"/>
        <v>170</v>
      </c>
      <c r="B21" s="2">
        <f t="shared" si="1"/>
        <v>2052</v>
      </c>
      <c r="C21" s="2">
        <f t="shared" si="2"/>
        <v>335</v>
      </c>
      <c r="D21" s="32">
        <f t="shared" si="3"/>
        <v>3.1591803239633229</v>
      </c>
      <c r="E21" s="16">
        <f t="shared" si="4"/>
        <v>19.351158282903697</v>
      </c>
    </row>
    <row r="22" spans="1:5" x14ac:dyDescent="0.2">
      <c r="A22" s="2">
        <f t="shared" si="0"/>
        <v>180</v>
      </c>
      <c r="B22" s="2">
        <f t="shared" si="1"/>
        <v>2172</v>
      </c>
      <c r="C22" s="2">
        <f t="shared" si="2"/>
        <v>355</v>
      </c>
      <c r="D22" s="32">
        <f t="shared" si="3"/>
        <v>3.1553113843493552</v>
      </c>
      <c r="E22" s="16">
        <f t="shared" si="4"/>
        <v>19.305172751568449</v>
      </c>
    </row>
    <row r="23" spans="1:5" x14ac:dyDescent="0.2">
      <c r="A23" s="2">
        <f>A22+10</f>
        <v>190</v>
      </c>
      <c r="B23" s="2">
        <f>$B$1*(A23+1)*($B$2-1)</f>
        <v>2292</v>
      </c>
      <c r="C23" s="2">
        <f>A23*$B$2-A23-$B$1+1</f>
        <v>375</v>
      </c>
      <c r="D23" s="32">
        <f>FINV($B$3,$B$1,C23)</f>
        <v>3.151859472729575</v>
      </c>
      <c r="E23" s="16">
        <f>B23/C23*D23</f>
        <v>19.264165097323161</v>
      </c>
    </row>
    <row r="24" spans="1:5" x14ac:dyDescent="0.2">
      <c r="A24" s="2">
        <f t="shared" ref="A24:A30" si="5">A23+10</f>
        <v>200</v>
      </c>
      <c r="B24" s="2">
        <f t="shared" si="1"/>
        <v>2412</v>
      </c>
      <c r="C24" s="2">
        <f t="shared" ref="C24:C30" si="6">A24*$B$2-A24-$B$1+1</f>
        <v>395</v>
      </c>
      <c r="D24" s="32">
        <f t="shared" si="3"/>
        <v>3.1487606125937884</v>
      </c>
      <c r="E24" s="16">
        <f t="shared" ref="E24:E30" si="7">B24/C24*D24</f>
        <v>19.227368601458778</v>
      </c>
    </row>
    <row r="25" spans="1:5" x14ac:dyDescent="0.2">
      <c r="A25" s="2">
        <f t="shared" si="5"/>
        <v>210</v>
      </c>
      <c r="B25" s="2">
        <f t="shared" si="1"/>
        <v>2532</v>
      </c>
      <c r="C25" s="2">
        <f t="shared" si="6"/>
        <v>415</v>
      </c>
      <c r="D25" s="32">
        <f t="shared" si="3"/>
        <v>3.1459632767193142</v>
      </c>
      <c r="E25" s="16">
        <f t="shared" si="7"/>
        <v>19.194166305188684</v>
      </c>
    </row>
    <row r="26" spans="1:5" x14ac:dyDescent="0.2">
      <c r="A26" s="2">
        <f t="shared" si="5"/>
        <v>220</v>
      </c>
      <c r="B26" s="2">
        <f t="shared" si="1"/>
        <v>2652</v>
      </c>
      <c r="C26" s="2">
        <f t="shared" si="6"/>
        <v>435</v>
      </c>
      <c r="D26" s="32">
        <f t="shared" si="3"/>
        <v>3.1434254995580346</v>
      </c>
      <c r="E26" s="16">
        <f t="shared" si="7"/>
        <v>19.164056149029673</v>
      </c>
    </row>
    <row r="27" spans="1:5" x14ac:dyDescent="0.2">
      <c r="A27" s="2">
        <f t="shared" si="5"/>
        <v>230</v>
      </c>
      <c r="B27" s="2">
        <f t="shared" si="1"/>
        <v>2772</v>
      </c>
      <c r="C27" s="2">
        <f t="shared" si="6"/>
        <v>455</v>
      </c>
      <c r="D27" s="32">
        <f t="shared" si="3"/>
        <v>3.141112757713624</v>
      </c>
      <c r="E27" s="16">
        <f t="shared" si="7"/>
        <v>19.13662541622454</v>
      </c>
    </row>
    <row r="28" spans="1:5" x14ac:dyDescent="0.2">
      <c r="A28" s="2">
        <f t="shared" si="5"/>
        <v>240</v>
      </c>
      <c r="B28" s="2">
        <f t="shared" si="1"/>
        <v>2892</v>
      </c>
      <c r="C28" s="2">
        <f t="shared" si="6"/>
        <v>475</v>
      </c>
      <c r="D28" s="32">
        <f t="shared" si="3"/>
        <v>3.1389963902724398</v>
      </c>
      <c r="E28" s="16">
        <f t="shared" si="7"/>
        <v>19.111531706669254</v>
      </c>
    </row>
    <row r="29" spans="1:5" x14ac:dyDescent="0.2">
      <c r="A29" s="2">
        <f t="shared" si="5"/>
        <v>250</v>
      </c>
      <c r="B29" s="2">
        <f t="shared" si="1"/>
        <v>3012</v>
      </c>
      <c r="C29" s="2">
        <f t="shared" si="6"/>
        <v>495</v>
      </c>
      <c r="D29" s="32">
        <f t="shared" si="3"/>
        <v>3.137052405102486</v>
      </c>
      <c r="E29" s="16">
        <f t="shared" si="7"/>
        <v>19.088488574078156</v>
      </c>
    </row>
    <row r="30" spans="1:5" x14ac:dyDescent="0.2">
      <c r="A30" s="2">
        <f t="shared" si="5"/>
        <v>260</v>
      </c>
      <c r="B30" s="2">
        <f t="shared" si="1"/>
        <v>3132</v>
      </c>
      <c r="C30" s="2">
        <f t="shared" si="6"/>
        <v>515</v>
      </c>
      <c r="D30" s="32">
        <f t="shared" si="3"/>
        <v>3.1352605654042529</v>
      </c>
      <c r="E30" s="16">
        <f t="shared" si="7"/>
        <v>19.067254545332272</v>
      </c>
    </row>
    <row r="31" spans="1:5" x14ac:dyDescent="0.2">
      <c r="A31" s="2">
        <f t="shared" ref="A31:A44" si="8">A30+10</f>
        <v>270</v>
      </c>
      <c r="B31" s="2">
        <f>$B$1*(A31+1)*($B$2-1)</f>
        <v>3252</v>
      </c>
      <c r="C31" s="2">
        <f t="shared" ref="C31:C44" si="9">A31*$B$2-A31-$B$1+1</f>
        <v>535</v>
      </c>
      <c r="D31" s="32">
        <f>FINV($B$3,$B$1,C31)</f>
        <v>3.1336036826427041</v>
      </c>
      <c r="E31" s="16">
        <f t="shared" ref="E31:E44" si="10">B31/C31*D31</f>
        <v>19.047624627951539</v>
      </c>
    </row>
    <row r="32" spans="1:5" x14ac:dyDescent="0.2">
      <c r="A32" s="2">
        <f t="shared" si="8"/>
        <v>280</v>
      </c>
      <c r="B32" s="2">
        <f t="shared" si="1"/>
        <v>3372</v>
      </c>
      <c r="C32" s="2">
        <f t="shared" si="9"/>
        <v>555</v>
      </c>
      <c r="D32" s="32">
        <f t="shared" si="3"/>
        <v>3.1320670634349037</v>
      </c>
      <c r="E32" s="16">
        <f t="shared" si="10"/>
        <v>19.029423671896389</v>
      </c>
    </row>
    <row r="33" spans="1:5" x14ac:dyDescent="0.2">
      <c r="A33" s="2">
        <f t="shared" si="8"/>
        <v>290</v>
      </c>
      <c r="B33" s="2">
        <f t="shared" si="1"/>
        <v>3492</v>
      </c>
      <c r="C33" s="2">
        <f t="shared" si="9"/>
        <v>575</v>
      </c>
      <c r="D33" s="32">
        <f t="shared" si="3"/>
        <v>3.1306380726542304</v>
      </c>
      <c r="E33" s="16">
        <f t="shared" si="10"/>
        <v>19.012501129927951</v>
      </c>
    </row>
    <row r="34" spans="1:5" x14ac:dyDescent="0.2">
      <c r="A34" s="2">
        <f t="shared" si="8"/>
        <v>300</v>
      </c>
      <c r="B34" s="2">
        <f t="shared" si="1"/>
        <v>3612</v>
      </c>
      <c r="C34" s="2">
        <f t="shared" si="9"/>
        <v>595</v>
      </c>
      <c r="D34" s="32">
        <f t="shared" si="3"/>
        <v>3.1293057852269488</v>
      </c>
      <c r="E34" s="16">
        <f t="shared" si="10"/>
        <v>18.996726884436537</v>
      </c>
    </row>
    <row r="35" spans="1:5" x14ac:dyDescent="0.2">
      <c r="A35" s="2">
        <f t="shared" si="8"/>
        <v>310</v>
      </c>
      <c r="B35" s="2">
        <f>$B$1*(A35+1)*($B$2-1)</f>
        <v>3732</v>
      </c>
      <c r="C35" s="2">
        <f t="shared" si="9"/>
        <v>615</v>
      </c>
      <c r="D35" s="32">
        <f>FINV($B$3,$B$1,C35)</f>
        <v>3.1280607063029415</v>
      </c>
      <c r="E35" s="16">
        <f t="shared" si="10"/>
        <v>18.98198789580907</v>
      </c>
    </row>
    <row r="36" spans="1:5" x14ac:dyDescent="0.2">
      <c r="A36" s="2">
        <f t="shared" si="8"/>
        <v>320</v>
      </c>
      <c r="B36" s="2">
        <f t="shared" si="1"/>
        <v>3852</v>
      </c>
      <c r="C36" s="2">
        <f t="shared" si="9"/>
        <v>635</v>
      </c>
      <c r="D36" s="32">
        <f t="shared" si="3"/>
        <v>3.1268945446332479</v>
      </c>
      <c r="E36" s="16">
        <f t="shared" si="10"/>
        <v>18.968185489649247</v>
      </c>
    </row>
    <row r="37" spans="1:5" x14ac:dyDescent="0.2">
      <c r="A37" s="2">
        <f t="shared" si="8"/>
        <v>330</v>
      </c>
      <c r="B37" s="2">
        <f t="shared" si="1"/>
        <v>3972</v>
      </c>
      <c r="C37" s="2">
        <f t="shared" si="9"/>
        <v>655</v>
      </c>
      <c r="D37" s="32">
        <f t="shared" si="3"/>
        <v>3.1258000277142655</v>
      </c>
      <c r="E37" s="16">
        <f t="shared" si="10"/>
        <v>18.955233145161927</v>
      </c>
    </row>
    <row r="38" spans="1:5" x14ac:dyDescent="0.2">
      <c r="A38" s="2">
        <f t="shared" si="8"/>
        <v>340</v>
      </c>
      <c r="B38" s="2">
        <f>$B$1*(A38+1)*($B$2-1)</f>
        <v>4092</v>
      </c>
      <c r="C38" s="2">
        <f t="shared" si="9"/>
        <v>675</v>
      </c>
      <c r="D38" s="32">
        <f>FINV($B$3,$B$1,C38)</f>
        <v>3.1247707499856854</v>
      </c>
      <c r="E38" s="16">
        <f t="shared" si="10"/>
        <v>18.943054679913221</v>
      </c>
    </row>
    <row r="39" spans="1:5" x14ac:dyDescent="0.2">
      <c r="A39" s="2">
        <f t="shared" si="8"/>
        <v>350</v>
      </c>
      <c r="B39" s="2">
        <f t="shared" si="1"/>
        <v>4212</v>
      </c>
      <c r="C39" s="2">
        <f t="shared" si="9"/>
        <v>695</v>
      </c>
      <c r="D39" s="32">
        <f t="shared" si="3"/>
        <v>3.1238010473865949</v>
      </c>
      <c r="E39" s="16">
        <f t="shared" si="10"/>
        <v>18.931582750492574</v>
      </c>
    </row>
    <row r="40" spans="1:5" x14ac:dyDescent="0.2">
      <c r="A40" s="2">
        <f t="shared" si="8"/>
        <v>360</v>
      </c>
      <c r="B40" s="2">
        <f t="shared" si="1"/>
        <v>4332</v>
      </c>
      <c r="C40" s="2">
        <f t="shared" si="9"/>
        <v>715</v>
      </c>
      <c r="D40" s="32">
        <f t="shared" si="3"/>
        <v>3.1228858930802446</v>
      </c>
      <c r="E40" s="16">
        <f t="shared" si="10"/>
        <v>18.920757606746321</v>
      </c>
    </row>
    <row r="41" spans="1:5" x14ac:dyDescent="0.2">
      <c r="A41" s="2">
        <f t="shared" si="8"/>
        <v>370</v>
      </c>
      <c r="B41" s="2">
        <f t="shared" si="1"/>
        <v>4452</v>
      </c>
      <c r="C41" s="2">
        <f t="shared" si="9"/>
        <v>735</v>
      </c>
      <c r="D41" s="32">
        <f t="shared" si="3"/>
        <v>3.1220208102941607</v>
      </c>
      <c r="E41" s="16">
        <f t="shared" si="10"/>
        <v>18.910526050924631</v>
      </c>
    </row>
    <row r="42" spans="1:5" x14ac:dyDescent="0.2">
      <c r="A42" s="2">
        <f t="shared" si="8"/>
        <v>380</v>
      </c>
      <c r="B42" s="2">
        <f t="shared" si="1"/>
        <v>4572</v>
      </c>
      <c r="C42" s="2">
        <f t="shared" si="9"/>
        <v>755</v>
      </c>
      <c r="D42" s="32">
        <f t="shared" si="3"/>
        <v>3.1212017990853194</v>
      </c>
      <c r="E42" s="16">
        <f t="shared" si="10"/>
        <v>18.900840563467657</v>
      </c>
    </row>
    <row r="43" spans="1:5" x14ac:dyDescent="0.2">
      <c r="A43" s="2">
        <f t="shared" si="8"/>
        <v>390</v>
      </c>
      <c r="B43" s="2">
        <f t="shared" si="1"/>
        <v>4692</v>
      </c>
      <c r="C43" s="2">
        <f t="shared" si="9"/>
        <v>775</v>
      </c>
      <c r="D43" s="32">
        <f t="shared" si="3"/>
        <v>3.1204252745021925</v>
      </c>
      <c r="E43" s="16">
        <f t="shared" si="10"/>
        <v>18.891658565115208</v>
      </c>
    </row>
    <row r="44" spans="1:5" x14ac:dyDescent="0.2">
      <c r="A44" s="2">
        <f t="shared" si="8"/>
        <v>400</v>
      </c>
      <c r="B44" s="2">
        <f>$B$1*(A44+1)*($B$2-1)</f>
        <v>4812</v>
      </c>
      <c r="C44" s="2">
        <f t="shared" si="9"/>
        <v>795</v>
      </c>
      <c r="D44" s="32">
        <f>FINV($B$3,$B$1,C44)</f>
        <v>3.1196880141268917</v>
      </c>
      <c r="E44" s="16">
        <f t="shared" si="10"/>
        <v>18.882941791168054</v>
      </c>
    </row>
    <row r="45" spans="1:5" x14ac:dyDescent="0.2">
      <c r="A45" s="2">
        <f t="shared" ref="A45:A57" si="11">A44+10</f>
        <v>410</v>
      </c>
      <c r="B45" s="2">
        <f t="shared" si="1"/>
        <v>4932</v>
      </c>
      <c r="C45" s="2">
        <f t="shared" ref="C45:C57" si="12">A45*$B$2-A45-$B$1+1</f>
        <v>815</v>
      </c>
      <c r="D45" s="32">
        <f t="shared" si="3"/>
        <v>3.1189871133782696</v>
      </c>
      <c r="E45" s="16">
        <f t="shared" ref="E45:E57" si="13">B45/C45*D45</f>
        <v>18.87465575850506</v>
      </c>
    </row>
    <row r="46" spans="1:5" x14ac:dyDescent="0.2">
      <c r="A46" s="2">
        <f t="shared" si="11"/>
        <v>420</v>
      </c>
      <c r="B46" s="2">
        <f t="shared" si="1"/>
        <v>5052</v>
      </c>
      <c r="C46" s="2">
        <f t="shared" si="12"/>
        <v>835</v>
      </c>
      <c r="D46" s="32">
        <f t="shared" si="3"/>
        <v>3.1183199472686849</v>
      </c>
      <c r="E46" s="16">
        <f t="shared" si="13"/>
        <v>18.866769309702271</v>
      </c>
    </row>
    <row r="47" spans="1:5" x14ac:dyDescent="0.2">
      <c r="A47" s="2">
        <f t="shared" si="11"/>
        <v>430</v>
      </c>
      <c r="B47" s="2">
        <f t="shared" si="1"/>
        <v>5172</v>
      </c>
      <c r="C47" s="2">
        <f t="shared" si="12"/>
        <v>855</v>
      </c>
      <c r="D47" s="32">
        <f t="shared" si="3"/>
        <v>3.1176841375528435</v>
      </c>
      <c r="E47" s="16">
        <f t="shared" si="13"/>
        <v>18.859254221547726</v>
      </c>
    </row>
    <row r="48" spans="1:5" x14ac:dyDescent="0.2">
      <c r="A48" s="2">
        <f t="shared" si="11"/>
        <v>440</v>
      </c>
      <c r="B48" s="2">
        <f t="shared" si="1"/>
        <v>5292</v>
      </c>
      <c r="C48" s="2">
        <f t="shared" si="12"/>
        <v>875</v>
      </c>
      <c r="D48" s="32">
        <f t="shared" si="3"/>
        <v>3.1170775244021516</v>
      </c>
      <c r="E48" s="16">
        <f t="shared" si="13"/>
        <v>18.852084867584214</v>
      </c>
    </row>
    <row r="49" spans="1:5" x14ac:dyDescent="0.2">
      <c r="A49" s="2">
        <f t="shared" si="11"/>
        <v>450</v>
      </c>
      <c r="B49" s="2">
        <f t="shared" si="1"/>
        <v>5412</v>
      </c>
      <c r="C49" s="2">
        <f t="shared" si="12"/>
        <v>895</v>
      </c>
      <c r="D49" s="32">
        <f t="shared" si="3"/>
        <v>3.1164981418935107</v>
      </c>
      <c r="E49" s="16">
        <f t="shared" si="13"/>
        <v>18.845237926176178</v>
      </c>
    </row>
    <row r="50" spans="1:5" x14ac:dyDescent="0.2">
      <c r="A50" s="2">
        <f t="shared" si="11"/>
        <v>460</v>
      </c>
      <c r="B50" s="2">
        <f t="shared" si="1"/>
        <v>5532</v>
      </c>
      <c r="C50" s="2">
        <f t="shared" si="12"/>
        <v>915</v>
      </c>
      <c r="D50" s="32">
        <f t="shared" si="3"/>
        <v>3.1159441967265824</v>
      </c>
      <c r="E50" s="16">
        <f t="shared" si="13"/>
        <v>18.838692127094486</v>
      </c>
    </row>
    <row r="51" spans="1:5" x14ac:dyDescent="0.2">
      <c r="A51" s="2">
        <f t="shared" si="11"/>
        <v>470</v>
      </c>
      <c r="B51" s="2">
        <f t="shared" si="1"/>
        <v>5652</v>
      </c>
      <c r="C51" s="2">
        <f t="shared" si="12"/>
        <v>935</v>
      </c>
      <c r="D51" s="32">
        <f t="shared" si="3"/>
        <v>3.1154140496838192</v>
      </c>
      <c r="E51" s="16">
        <f t="shared" si="13"/>
        <v>18.832428030815986</v>
      </c>
    </row>
    <row r="52" spans="1:5" x14ac:dyDescent="0.2">
      <c r="A52" s="2">
        <f t="shared" si="11"/>
        <v>480</v>
      </c>
      <c r="B52" s="2">
        <f t="shared" si="1"/>
        <v>5772</v>
      </c>
      <c r="C52" s="2">
        <f t="shared" si="12"/>
        <v>955</v>
      </c>
      <c r="D52" s="32">
        <f t="shared" si="3"/>
        <v>3.1149061994298188</v>
      </c>
      <c r="E52" s="16">
        <f t="shared" si="13"/>
        <v>18.826427835716142</v>
      </c>
    </row>
    <row r="53" spans="1:5" x14ac:dyDescent="0.2">
      <c r="A53" s="2">
        <f t="shared" si="11"/>
        <v>490</v>
      </c>
      <c r="B53" s="2">
        <f t="shared" si="1"/>
        <v>5892</v>
      </c>
      <c r="C53" s="2">
        <f t="shared" si="12"/>
        <v>975</v>
      </c>
      <c r="D53" s="32">
        <f t="shared" si="3"/>
        <v>3.1144192683126204</v>
      </c>
      <c r="E53" s="16">
        <f t="shared" si="13"/>
        <v>18.820675209126112</v>
      </c>
    </row>
    <row r="54" spans="1:5" x14ac:dyDescent="0.2">
      <c r="A54" s="2">
        <f t="shared" si="11"/>
        <v>500</v>
      </c>
      <c r="B54" s="2">
        <f t="shared" si="1"/>
        <v>6012</v>
      </c>
      <c r="C54" s="2">
        <f t="shared" si="12"/>
        <v>995</v>
      </c>
      <c r="D54" s="32">
        <f t="shared" si="3"/>
        <v>3.1139519898840859</v>
      </c>
      <c r="E54" s="16">
        <f t="shared" si="13"/>
        <v>18.815155138877511</v>
      </c>
    </row>
    <row r="55" spans="1:5" x14ac:dyDescent="0.2">
      <c r="A55" s="2">
        <f t="shared" si="11"/>
        <v>510</v>
      </c>
      <c r="B55" s="2">
        <f t="shared" si="1"/>
        <v>6132</v>
      </c>
      <c r="C55" s="2">
        <f t="shared" si="12"/>
        <v>1015</v>
      </c>
      <c r="D55" s="32">
        <f t="shared" si="3"/>
        <v>3.1135031979014931</v>
      </c>
      <c r="E55" s="16">
        <f t="shared" si="13"/>
        <v>18.809853802494537</v>
      </c>
    </row>
    <row r="56" spans="1:5" x14ac:dyDescent="0.2">
      <c r="A56" s="2">
        <f t="shared" si="11"/>
        <v>520</v>
      </c>
      <c r="B56" s="2">
        <f t="shared" si="1"/>
        <v>6252</v>
      </c>
      <c r="C56" s="2">
        <f t="shared" si="12"/>
        <v>1035</v>
      </c>
      <c r="D56" s="32">
        <f t="shared" si="3"/>
        <v>3.1130718166090641</v>
      </c>
      <c r="E56" s="16">
        <f t="shared" si="13"/>
        <v>18.804758451632726</v>
      </c>
    </row>
    <row r="57" spans="1:5" x14ac:dyDescent="0.2">
      <c r="A57" s="2">
        <f t="shared" si="11"/>
        <v>530</v>
      </c>
      <c r="B57" s="2">
        <f t="shared" si="1"/>
        <v>6372</v>
      </c>
      <c r="C57" s="2">
        <f t="shared" si="12"/>
        <v>1055</v>
      </c>
      <c r="D57" s="32">
        <f t="shared" si="3"/>
        <v>3.1126568521291156</v>
      </c>
      <c r="E57" s="16">
        <f t="shared" si="13"/>
        <v>18.799857309731493</v>
      </c>
    </row>
    <row r="58" spans="1:5" x14ac:dyDescent="0.2">
      <c r="A58" s="2">
        <f>A57+10</f>
        <v>540</v>
      </c>
      <c r="B58" s="2">
        <f>$B$1*(A58+1)*($B$2-1)</f>
        <v>6492</v>
      </c>
      <c r="C58" s="2">
        <f>A58*$B$2-A58-$B$1+1</f>
        <v>1075</v>
      </c>
      <c r="D58" s="32">
        <f>FINV($B$3,$B$1,C58)</f>
        <v>3.1122573848175579</v>
      </c>
      <c r="E58" s="16">
        <f>B58/C58*D58</f>
        <v>18.795139481149384</v>
      </c>
    </row>
    <row r="59" spans="1:5" x14ac:dyDescent="0.2">
      <c r="A59" s="2">
        <f t="shared" ref="A59:A69" si="14">A58+10</f>
        <v>550</v>
      </c>
      <c r="B59" s="2">
        <f t="shared" si="1"/>
        <v>6612</v>
      </c>
      <c r="C59" s="2">
        <f t="shared" ref="C59:C69" si="15">A59*$B$2-A59-$B$1+1</f>
        <v>1095</v>
      </c>
      <c r="D59" s="32">
        <f t="shared" si="3"/>
        <v>3.1118725624603307</v>
      </c>
      <c r="E59" s="16">
        <f t="shared" ref="E59:E69" si="16">B59/C59*D59</f>
        <v>18.790594870308407</v>
      </c>
    </row>
    <row r="60" spans="1:5" x14ac:dyDescent="0.2">
      <c r="A60" s="2">
        <f t="shared" si="14"/>
        <v>560</v>
      </c>
      <c r="B60" s="2">
        <f t="shared" si="1"/>
        <v>6732</v>
      </c>
      <c r="C60" s="2">
        <f t="shared" si="15"/>
        <v>1115</v>
      </c>
      <c r="D60" s="32">
        <f t="shared" si="3"/>
        <v>3.1115015942045527</v>
      </c>
      <c r="E60" s="16">
        <f t="shared" si="16"/>
        <v>18.786214109583003</v>
      </c>
    </row>
    <row r="61" spans="1:5" x14ac:dyDescent="0.2">
      <c r="A61" s="2">
        <f t="shared" si="14"/>
        <v>570</v>
      </c>
      <c r="B61" s="2">
        <f t="shared" si="1"/>
        <v>6852</v>
      </c>
      <c r="C61" s="2">
        <f t="shared" si="15"/>
        <v>1135</v>
      </c>
      <c r="D61" s="32">
        <f t="shared" si="3"/>
        <v>3.1111437451334418</v>
      </c>
      <c r="E61" s="16">
        <f t="shared" si="16"/>
        <v>18.781988494849642</v>
      </c>
    </row>
    <row r="62" spans="1:5" x14ac:dyDescent="0.2">
      <c r="A62" s="2">
        <f t="shared" si="14"/>
        <v>580</v>
      </c>
      <c r="B62" s="2">
        <f t="shared" si="1"/>
        <v>6972</v>
      </c>
      <c r="C62" s="2">
        <f t="shared" si="15"/>
        <v>1155</v>
      </c>
      <c r="D62" s="32">
        <f t="shared" si="3"/>
        <v>3.1107983314069694</v>
      </c>
      <c r="E62" s="16">
        <f t="shared" si="16"/>
        <v>18.777909927765705</v>
      </c>
    </row>
    <row r="63" spans="1:5" x14ac:dyDescent="0.2">
      <c r="A63" s="2">
        <f t="shared" si="14"/>
        <v>590</v>
      </c>
      <c r="B63" s="2">
        <f t="shared" si="1"/>
        <v>7092</v>
      </c>
      <c r="C63" s="2">
        <f t="shared" si="15"/>
        <v>1175</v>
      </c>
      <c r="D63" s="32">
        <f t="shared" si="3"/>
        <v>3.1104647159003296</v>
      </c>
      <c r="E63" s="16">
        <f t="shared" si="16"/>
        <v>18.77397086397033</v>
      </c>
    </row>
    <row r="64" spans="1:5" x14ac:dyDescent="0.2">
      <c r="A64" s="2">
        <f t="shared" si="14"/>
        <v>600</v>
      </c>
      <c r="B64" s="2">
        <f t="shared" si="1"/>
        <v>7212</v>
      </c>
      <c r="C64" s="2">
        <f t="shared" si="15"/>
        <v>1195</v>
      </c>
      <c r="D64" s="32">
        <f t="shared" si="3"/>
        <v>3.1101423042818577</v>
      </c>
      <c r="E64" s="16">
        <f t="shared" si="16"/>
        <v>18.770164266511095</v>
      </c>
    </row>
    <row r="65" spans="1:5" x14ac:dyDescent="0.2">
      <c r="A65" s="2">
        <f t="shared" si="14"/>
        <v>610</v>
      </c>
      <c r="B65" s="2">
        <f t="shared" si="1"/>
        <v>7332</v>
      </c>
      <c r="C65" s="2">
        <f t="shared" si="15"/>
        <v>1215</v>
      </c>
      <c r="D65" s="32">
        <f t="shared" si="3"/>
        <v>3.109830541479607</v>
      </c>
      <c r="E65" s="16">
        <f t="shared" si="16"/>
        <v>18.76648356389175</v>
      </c>
    </row>
    <row r="66" spans="1:5" x14ac:dyDescent="0.2">
      <c r="A66" s="2">
        <f t="shared" si="14"/>
        <v>620</v>
      </c>
      <c r="B66" s="2">
        <f t="shared" si="1"/>
        <v>7452</v>
      </c>
      <c r="C66" s="2">
        <f t="shared" si="15"/>
        <v>1235</v>
      </c>
      <c r="D66" s="32">
        <f t="shared" si="3"/>
        <v>3.1095289084921807</v>
      </c>
      <c r="E66" s="16">
        <f t="shared" si="16"/>
        <v>18.762922612213547</v>
      </c>
    </row>
    <row r="67" spans="1:5" x14ac:dyDescent="0.2">
      <c r="A67" s="2">
        <f t="shared" si="14"/>
        <v>630</v>
      </c>
      <c r="B67" s="2">
        <f t="shared" si="1"/>
        <v>7572</v>
      </c>
      <c r="C67" s="2">
        <f t="shared" si="15"/>
        <v>1255</v>
      </c>
      <c r="D67" s="32">
        <f t="shared" si="3"/>
        <v>3.1092369195057836</v>
      </c>
      <c r="E67" s="16">
        <f t="shared" si="16"/>
        <v>18.759475660954415</v>
      </c>
    </row>
    <row r="68" spans="1:5" x14ac:dyDescent="0.2">
      <c r="A68" s="2">
        <f t="shared" si="14"/>
        <v>640</v>
      </c>
      <c r="B68" s="2">
        <f t="shared" si="1"/>
        <v>7692</v>
      </c>
      <c r="C68" s="2">
        <f t="shared" si="15"/>
        <v>1275</v>
      </c>
      <c r="D68" s="32">
        <f t="shared" si="3"/>
        <v>3.1089541192830055</v>
      </c>
      <c r="E68" s="16">
        <f t="shared" si="16"/>
        <v>18.756137321980297</v>
      </c>
    </row>
    <row r="69" spans="1:5" x14ac:dyDescent="0.2">
      <c r="A69" s="2">
        <f t="shared" si="14"/>
        <v>650</v>
      </c>
      <c r="B69" s="2">
        <f t="shared" si="1"/>
        <v>7812</v>
      </c>
      <c r="C69" s="2">
        <f t="shared" si="15"/>
        <v>1295</v>
      </c>
      <c r="D69" s="32">
        <f t="shared" si="3"/>
        <v>3.1086800807948092</v>
      </c>
      <c r="E69" s="16">
        <f t="shared" si="16"/>
        <v>18.75290254144328</v>
      </c>
    </row>
    <row r="70" spans="1:5" x14ac:dyDescent="0.2">
      <c r="A70" s="2">
        <f t="shared" ref="A70:A75" si="17">A69+10</f>
        <v>660</v>
      </c>
      <c r="B70" s="2">
        <f>$B$1*(A70+1)*($B$2-1)</f>
        <v>7932</v>
      </c>
      <c r="C70" s="2">
        <f t="shared" ref="C70:C75" si="18">A70*$B$2-A70-$B$1+1</f>
        <v>1315</v>
      </c>
      <c r="D70" s="32">
        <f>FINV($B$3,$B$1,C70)</f>
        <v>3.1084144030687106</v>
      </c>
      <c r="E70" s="16">
        <f t="shared" ref="E70:E75" si="19">B70/C70*D70</f>
        <v>18.749766574251723</v>
      </c>
    </row>
    <row r="71" spans="1:5" x14ac:dyDescent="0.2">
      <c r="A71" s="2">
        <f t="shared" si="17"/>
        <v>670</v>
      </c>
      <c r="B71" s="2">
        <f t="shared" si="1"/>
        <v>8052</v>
      </c>
      <c r="C71" s="2">
        <f t="shared" si="18"/>
        <v>1335</v>
      </c>
      <c r="D71" s="32">
        <f t="shared" si="3"/>
        <v>3.1081567092314812</v>
      </c>
      <c r="E71" s="16">
        <f t="shared" si="19"/>
        <v>18.746724960847857</v>
      </c>
    </row>
    <row r="72" spans="1:5" x14ac:dyDescent="0.2">
      <c r="A72" s="2">
        <f t="shared" si="17"/>
        <v>680</v>
      </c>
      <c r="B72" s="2">
        <f t="shared" si="1"/>
        <v>8172</v>
      </c>
      <c r="C72" s="2">
        <f t="shared" si="18"/>
        <v>1355</v>
      </c>
      <c r="D72" s="32">
        <f t="shared" si="3"/>
        <v>3.1079066447252957</v>
      </c>
      <c r="E72" s="16">
        <f t="shared" si="19"/>
        <v>18.743773506048058</v>
      </c>
    </row>
    <row r="73" spans="1:5" x14ac:dyDescent="0.2">
      <c r="A73" s="2">
        <f t="shared" si="17"/>
        <v>690</v>
      </c>
      <c r="B73" s="2">
        <f t="shared" ref="B73:B87" si="20">$B$1*(A73+1)*($B$2-1)</f>
        <v>8292</v>
      </c>
      <c r="C73" s="2">
        <f t="shared" si="18"/>
        <v>1375</v>
      </c>
      <c r="D73" s="32">
        <f t="shared" ref="D73:D87" si="21">FINV($B$3,$B$1,C73)</f>
        <v>3.1076638756801689</v>
      </c>
      <c r="E73" s="16">
        <f t="shared" si="19"/>
        <v>18.740908259738152</v>
      </c>
    </row>
    <row r="74" spans="1:5" x14ac:dyDescent="0.2">
      <c r="A74" s="2">
        <f t="shared" si="17"/>
        <v>700</v>
      </c>
      <c r="B74" s="2">
        <f t="shared" si="20"/>
        <v>8412</v>
      </c>
      <c r="C74" s="2">
        <f t="shared" si="18"/>
        <v>1395</v>
      </c>
      <c r="D74" s="32">
        <f t="shared" si="21"/>
        <v>3.1074280874268525</v>
      </c>
      <c r="E74" s="16">
        <f t="shared" si="19"/>
        <v>18.738125499236332</v>
      </c>
    </row>
    <row r="75" spans="1:5" x14ac:dyDescent="0.2">
      <c r="A75" s="2">
        <f t="shared" si="17"/>
        <v>710</v>
      </c>
      <c r="B75" s="2">
        <f t="shared" si="20"/>
        <v>8532</v>
      </c>
      <c r="C75" s="2">
        <f t="shared" si="18"/>
        <v>1415</v>
      </c>
      <c r="D75" s="32">
        <f t="shared" si="21"/>
        <v>3.1071989831359876</v>
      </c>
      <c r="E75" s="16">
        <f t="shared" si="19"/>
        <v>18.735421713156356</v>
      </c>
    </row>
    <row r="76" spans="1:5" x14ac:dyDescent="0.2">
      <c r="A76" s="2">
        <f>A75+1</f>
        <v>711</v>
      </c>
      <c r="B76" s="2">
        <f t="shared" si="20"/>
        <v>8544</v>
      </c>
      <c r="C76" s="2">
        <f t="shared" ref="C76:C87" si="22">A76*$B$2-A76-$B$1+1</f>
        <v>1417</v>
      </c>
      <c r="D76" s="32">
        <f t="shared" si="21"/>
        <v>3.1071764293983279</v>
      </c>
      <c r="E76" s="16">
        <f t="shared" ref="E76:E87" si="23">B76/C76*D76</f>
        <v>18.735155548891541</v>
      </c>
    </row>
    <row r="77" spans="1:5" x14ac:dyDescent="0.2">
      <c r="A77" s="2">
        <f t="shared" ref="A77:A87" si="24">A76+1</f>
        <v>712</v>
      </c>
      <c r="B77" s="2">
        <f t="shared" si="20"/>
        <v>8556</v>
      </c>
      <c r="C77" s="2">
        <f t="shared" si="22"/>
        <v>1419</v>
      </c>
      <c r="D77" s="32">
        <f t="shared" si="21"/>
        <v>3.1071539394137231</v>
      </c>
      <c r="E77" s="16">
        <f t="shared" si="23"/>
        <v>18.734890137860333</v>
      </c>
    </row>
    <row r="78" spans="1:5" x14ac:dyDescent="0.2">
      <c r="A78" s="2">
        <f t="shared" si="24"/>
        <v>713</v>
      </c>
      <c r="B78" s="2">
        <f t="shared" si="20"/>
        <v>8568</v>
      </c>
      <c r="C78" s="2">
        <f t="shared" si="22"/>
        <v>1421</v>
      </c>
      <c r="D78" s="32">
        <f t="shared" si="21"/>
        <v>3.1071315129122428</v>
      </c>
      <c r="E78" s="16">
        <f t="shared" si="23"/>
        <v>18.734625476869876</v>
      </c>
    </row>
    <row r="79" spans="1:5" x14ac:dyDescent="0.2">
      <c r="A79" s="2">
        <f t="shared" si="24"/>
        <v>714</v>
      </c>
      <c r="B79" s="2">
        <f t="shared" si="20"/>
        <v>8580</v>
      </c>
      <c r="C79" s="2">
        <f t="shared" si="22"/>
        <v>1423</v>
      </c>
      <c r="D79" s="32">
        <f t="shared" si="21"/>
        <v>3.107109149625479</v>
      </c>
      <c r="E79" s="16">
        <f t="shared" si="23"/>
        <v>18.734361562745335</v>
      </c>
    </row>
    <row r="80" spans="1:5" x14ac:dyDescent="0.2">
      <c r="A80" s="2">
        <f t="shared" si="24"/>
        <v>715</v>
      </c>
      <c r="B80" s="2">
        <f t="shared" si="20"/>
        <v>8592</v>
      </c>
      <c r="C80" s="2">
        <f t="shared" si="22"/>
        <v>1425</v>
      </c>
      <c r="D80" s="32">
        <f t="shared" si="21"/>
        <v>3.1070868492865191</v>
      </c>
      <c r="E80" s="16">
        <f t="shared" si="23"/>
        <v>18.734098392329663</v>
      </c>
    </row>
    <row r="81" spans="1:5" x14ac:dyDescent="0.2">
      <c r="A81" s="2">
        <f t="shared" si="24"/>
        <v>716</v>
      </c>
      <c r="B81" s="2">
        <f t="shared" si="20"/>
        <v>8604</v>
      </c>
      <c r="C81" s="2">
        <f t="shared" si="22"/>
        <v>1427</v>
      </c>
      <c r="D81" s="32">
        <f t="shared" si="21"/>
        <v>3.1070646116299576</v>
      </c>
      <c r="E81" s="16">
        <f t="shared" si="23"/>
        <v>18.733835962483639</v>
      </c>
    </row>
    <row r="82" spans="1:5" x14ac:dyDescent="0.2">
      <c r="A82" s="2">
        <f>A81+1</f>
        <v>717</v>
      </c>
      <c r="B82" s="2">
        <f t="shared" si="20"/>
        <v>8616</v>
      </c>
      <c r="C82" s="2">
        <f t="shared" si="22"/>
        <v>1429</v>
      </c>
      <c r="D82" s="32">
        <f t="shared" si="21"/>
        <v>3.1070424363919096</v>
      </c>
      <c r="E82" s="16">
        <f t="shared" si="23"/>
        <v>18.733574270085857</v>
      </c>
    </row>
    <row r="83" spans="1:5" x14ac:dyDescent="0.2">
      <c r="A83" s="2">
        <f t="shared" si="24"/>
        <v>718</v>
      </c>
      <c r="B83" s="2">
        <f t="shared" si="20"/>
        <v>8628</v>
      </c>
      <c r="C83" s="2">
        <f t="shared" si="22"/>
        <v>1431</v>
      </c>
      <c r="D83" s="32">
        <f t="shared" si="21"/>
        <v>3.1070203233098939</v>
      </c>
      <c r="E83" s="16">
        <f t="shared" si="23"/>
        <v>18.733313312031981</v>
      </c>
    </row>
    <row r="84" spans="1:5" x14ac:dyDescent="0.2">
      <c r="A84" s="2">
        <f t="shared" si="24"/>
        <v>719</v>
      </c>
      <c r="B84" s="2">
        <f t="shared" si="20"/>
        <v>8640</v>
      </c>
      <c r="C84" s="2">
        <f t="shared" si="22"/>
        <v>1433</v>
      </c>
      <c r="D84" s="32">
        <f t="shared" si="21"/>
        <v>3.1069982721229858</v>
      </c>
      <c r="E84" s="16">
        <f t="shared" si="23"/>
        <v>18.733053085235589</v>
      </c>
    </row>
    <row r="85" spans="1:5" s="36" customFormat="1" x14ac:dyDescent="0.2">
      <c r="A85" s="36">
        <f t="shared" si="24"/>
        <v>720</v>
      </c>
      <c r="B85" s="36">
        <f t="shared" si="20"/>
        <v>8652</v>
      </c>
      <c r="C85" s="36">
        <f t="shared" si="22"/>
        <v>1435</v>
      </c>
      <c r="D85" s="37">
        <f t="shared" si="21"/>
        <v>3.1069762825716869</v>
      </c>
      <c r="E85" s="38">
        <f t="shared" si="23"/>
        <v>18.732793586627341</v>
      </c>
    </row>
    <row r="86" spans="1:5" x14ac:dyDescent="0.2">
      <c r="A86" s="2">
        <f t="shared" si="24"/>
        <v>721</v>
      </c>
      <c r="B86" s="2">
        <f t="shared" si="20"/>
        <v>8664</v>
      </c>
      <c r="C86" s="2">
        <f t="shared" si="22"/>
        <v>1437</v>
      </c>
      <c r="D86" s="32">
        <f t="shared" si="21"/>
        <v>3.106954354397903</v>
      </c>
      <c r="E86" s="16">
        <f t="shared" si="23"/>
        <v>18.732534813154789</v>
      </c>
    </row>
    <row r="87" spans="1:5" x14ac:dyDescent="0.2">
      <c r="A87" s="2">
        <f t="shared" si="24"/>
        <v>722</v>
      </c>
      <c r="B87" s="2">
        <f t="shared" si="20"/>
        <v>8676</v>
      </c>
      <c r="C87" s="2">
        <f t="shared" si="22"/>
        <v>1439</v>
      </c>
      <c r="D87" s="32">
        <f t="shared" si="21"/>
        <v>3.1069324873450257</v>
      </c>
      <c r="E87" s="16">
        <f t="shared" si="23"/>
        <v>18.732276761782796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7.85546875" style="2" customWidth="1"/>
    <col min="2" max="2" width="6" style="2" bestFit="1" customWidth="1"/>
    <col min="3" max="3" width="11.28515625" style="2" customWidth="1"/>
    <col min="4" max="4" width="5.42578125" style="32" bestFit="1" customWidth="1"/>
    <col min="5" max="5" width="7.42578125" style="16" bestFit="1" customWidth="1"/>
    <col min="6" max="16384" width="9.140625" style="2"/>
  </cols>
  <sheetData>
    <row r="1" spans="1:5" x14ac:dyDescent="0.2">
      <c r="A1" s="1" t="s">
        <v>11</v>
      </c>
      <c r="B1" s="2">
        <v>6</v>
      </c>
      <c r="C1" s="2" t="s">
        <v>12</v>
      </c>
    </row>
    <row r="2" spans="1:5" x14ac:dyDescent="0.2">
      <c r="A2" s="1" t="s">
        <v>13</v>
      </c>
      <c r="B2" s="2">
        <v>5</v>
      </c>
      <c r="C2" s="2" t="s">
        <v>14</v>
      </c>
    </row>
    <row r="3" spans="1:5" x14ac:dyDescent="0.2">
      <c r="A3" s="1" t="s">
        <v>15</v>
      </c>
      <c r="B3" s="2">
        <v>5.0000000000000001E-3</v>
      </c>
    </row>
    <row r="4" spans="1:5" x14ac:dyDescent="0.2">
      <c r="A4" s="2" t="s">
        <v>143</v>
      </c>
    </row>
    <row r="6" spans="1:5" s="33" customFormat="1" x14ac:dyDescent="0.2">
      <c r="A6" s="33" t="s">
        <v>10</v>
      </c>
      <c r="B6" s="33" t="s">
        <v>16</v>
      </c>
      <c r="C6" s="33" t="s">
        <v>17</v>
      </c>
      <c r="D6" s="34" t="s">
        <v>18</v>
      </c>
      <c r="E6" s="35" t="s">
        <v>19</v>
      </c>
    </row>
    <row r="7" spans="1:5" x14ac:dyDescent="0.2">
      <c r="A7" s="2">
        <v>30</v>
      </c>
      <c r="B7" s="2">
        <f t="shared" ref="B7:B38" si="0">$B$1*(A7+1)*($B$2-1)</f>
        <v>744</v>
      </c>
      <c r="C7" s="2">
        <f t="shared" ref="C7:C38" si="1">A7*$B$2-A7-$B$1+1</f>
        <v>115</v>
      </c>
      <c r="D7" s="32">
        <f t="shared" ref="D7:D38" si="2">FINV($B$3,$B$1,C7)</f>
        <v>3.2936551191147587</v>
      </c>
      <c r="E7" s="16">
        <f t="shared" ref="E7:E38" si="3">B7/C7*D7</f>
        <v>21.308516596707655</v>
      </c>
    </row>
    <row r="8" spans="1:5" x14ac:dyDescent="0.2">
      <c r="A8" s="2">
        <f t="shared" ref="A8:A39" si="4">A7+10</f>
        <v>40</v>
      </c>
      <c r="B8" s="2">
        <f t="shared" si="0"/>
        <v>984</v>
      </c>
      <c r="C8" s="2">
        <f t="shared" si="1"/>
        <v>155</v>
      </c>
      <c r="D8" s="32">
        <f t="shared" si="2"/>
        <v>3.2400861423419562</v>
      </c>
      <c r="E8" s="16">
        <f t="shared" si="3"/>
        <v>20.569321058480547</v>
      </c>
    </row>
    <row r="9" spans="1:5" x14ac:dyDescent="0.2">
      <c r="A9" s="2">
        <f t="shared" si="4"/>
        <v>50</v>
      </c>
      <c r="B9" s="2">
        <f t="shared" si="0"/>
        <v>1224</v>
      </c>
      <c r="C9" s="2">
        <f t="shared" si="1"/>
        <v>195</v>
      </c>
      <c r="D9" s="32">
        <f t="shared" si="2"/>
        <v>3.2089371620413116</v>
      </c>
      <c r="E9" s="16">
        <f t="shared" si="3"/>
        <v>20.142251724813157</v>
      </c>
    </row>
    <row r="10" spans="1:5" x14ac:dyDescent="0.2">
      <c r="A10" s="2">
        <f t="shared" si="4"/>
        <v>60</v>
      </c>
      <c r="B10" s="2">
        <f t="shared" si="0"/>
        <v>1464</v>
      </c>
      <c r="C10" s="2">
        <f t="shared" si="1"/>
        <v>235</v>
      </c>
      <c r="D10" s="32">
        <f t="shared" si="2"/>
        <v>3.1885697237095383</v>
      </c>
      <c r="E10" s="16">
        <f t="shared" si="3"/>
        <v>19.864110959620273</v>
      </c>
    </row>
    <row r="11" spans="1:5" x14ac:dyDescent="0.2">
      <c r="A11" s="2">
        <f t="shared" si="4"/>
        <v>70</v>
      </c>
      <c r="B11" s="2">
        <f t="shared" si="0"/>
        <v>1704</v>
      </c>
      <c r="C11" s="2">
        <f t="shared" si="1"/>
        <v>275</v>
      </c>
      <c r="D11" s="32">
        <f t="shared" si="2"/>
        <v>3.1742122383774238</v>
      </c>
      <c r="E11" s="16">
        <f t="shared" si="3"/>
        <v>19.668573287982291</v>
      </c>
    </row>
    <row r="12" spans="1:5" x14ac:dyDescent="0.2">
      <c r="A12" s="2">
        <f t="shared" si="4"/>
        <v>80</v>
      </c>
      <c r="B12" s="2">
        <f t="shared" si="0"/>
        <v>1944</v>
      </c>
      <c r="C12" s="2">
        <f t="shared" si="1"/>
        <v>315</v>
      </c>
      <c r="D12" s="32">
        <f t="shared" si="2"/>
        <v>3.1635467186702675</v>
      </c>
      <c r="E12" s="16">
        <f t="shared" si="3"/>
        <v>19.523602606650794</v>
      </c>
    </row>
    <row r="13" spans="1:5" x14ac:dyDescent="0.2">
      <c r="A13" s="2">
        <f t="shared" si="4"/>
        <v>90</v>
      </c>
      <c r="B13" s="2">
        <f t="shared" si="0"/>
        <v>2184</v>
      </c>
      <c r="C13" s="2">
        <f t="shared" si="1"/>
        <v>355</v>
      </c>
      <c r="D13" s="32">
        <f t="shared" si="2"/>
        <v>3.1553113843493552</v>
      </c>
      <c r="E13" s="16">
        <f t="shared" si="3"/>
        <v>19.411831164560539</v>
      </c>
    </row>
    <row r="14" spans="1:5" x14ac:dyDescent="0.2">
      <c r="A14" s="2">
        <f t="shared" si="4"/>
        <v>100</v>
      </c>
      <c r="B14" s="2">
        <f t="shared" si="0"/>
        <v>2424</v>
      </c>
      <c r="C14" s="2">
        <f t="shared" si="1"/>
        <v>395</v>
      </c>
      <c r="D14" s="32">
        <f t="shared" si="2"/>
        <v>3.1487606125937884</v>
      </c>
      <c r="E14" s="16">
        <f t="shared" si="3"/>
        <v>19.323027151714793</v>
      </c>
    </row>
    <row r="15" spans="1:5" x14ac:dyDescent="0.2">
      <c r="A15" s="2">
        <f>A14+10</f>
        <v>110</v>
      </c>
      <c r="B15" s="2">
        <f t="shared" si="0"/>
        <v>2664</v>
      </c>
      <c r="C15" s="2">
        <f t="shared" si="1"/>
        <v>435</v>
      </c>
      <c r="D15" s="32">
        <f t="shared" si="2"/>
        <v>3.1434254995580346</v>
      </c>
      <c r="E15" s="16">
        <f t="shared" si="3"/>
        <v>19.250771335224378</v>
      </c>
    </row>
    <row r="16" spans="1:5" x14ac:dyDescent="0.2">
      <c r="A16" s="2">
        <f t="shared" si="4"/>
        <v>120</v>
      </c>
      <c r="B16" s="2">
        <f t="shared" si="0"/>
        <v>2904</v>
      </c>
      <c r="C16" s="2">
        <f t="shared" si="1"/>
        <v>475</v>
      </c>
      <c r="D16" s="32">
        <f t="shared" si="2"/>
        <v>3.1389963902724398</v>
      </c>
      <c r="E16" s="16">
        <f t="shared" si="3"/>
        <v>19.190832668107717</v>
      </c>
    </row>
    <row r="17" spans="1:5" x14ac:dyDescent="0.2">
      <c r="A17" s="2">
        <f t="shared" si="4"/>
        <v>130</v>
      </c>
      <c r="B17" s="2">
        <f t="shared" si="0"/>
        <v>3144</v>
      </c>
      <c r="C17" s="2">
        <f t="shared" si="1"/>
        <v>515</v>
      </c>
      <c r="D17" s="32">
        <f t="shared" si="2"/>
        <v>3.1352605654042529</v>
      </c>
      <c r="E17" s="16">
        <f t="shared" si="3"/>
        <v>19.140309160448489</v>
      </c>
    </row>
    <row r="18" spans="1:5" x14ac:dyDescent="0.2">
      <c r="A18" s="2">
        <f t="shared" si="4"/>
        <v>140</v>
      </c>
      <c r="B18" s="2">
        <f t="shared" si="0"/>
        <v>3384</v>
      </c>
      <c r="C18" s="2">
        <f t="shared" si="1"/>
        <v>555</v>
      </c>
      <c r="D18" s="32">
        <f t="shared" si="2"/>
        <v>3.1320670634349037</v>
      </c>
      <c r="E18" s="16">
        <f t="shared" si="3"/>
        <v>19.09714404083552</v>
      </c>
    </row>
    <row r="19" spans="1:5" x14ac:dyDescent="0.2">
      <c r="A19" s="2">
        <f t="shared" si="4"/>
        <v>150</v>
      </c>
      <c r="B19" s="2">
        <f t="shared" si="0"/>
        <v>3624</v>
      </c>
      <c r="C19" s="2">
        <f t="shared" si="1"/>
        <v>595</v>
      </c>
      <c r="D19" s="32">
        <f t="shared" si="2"/>
        <v>3.1293057852269488</v>
      </c>
      <c r="E19" s="16">
        <f t="shared" si="3"/>
        <v>19.059838933886489</v>
      </c>
    </row>
    <row r="20" spans="1:5" x14ac:dyDescent="0.2">
      <c r="A20" s="2">
        <f t="shared" si="4"/>
        <v>160</v>
      </c>
      <c r="B20" s="2">
        <f t="shared" si="0"/>
        <v>3864</v>
      </c>
      <c r="C20" s="2">
        <f t="shared" si="1"/>
        <v>635</v>
      </c>
      <c r="D20" s="32">
        <f t="shared" si="2"/>
        <v>3.1268945446332479</v>
      </c>
      <c r="E20" s="16">
        <f t="shared" si="3"/>
        <v>19.027276410177748</v>
      </c>
    </row>
    <row r="21" spans="1:5" x14ac:dyDescent="0.2">
      <c r="A21" s="2">
        <f t="shared" si="4"/>
        <v>170</v>
      </c>
      <c r="B21" s="2">
        <f t="shared" si="0"/>
        <v>4104</v>
      </c>
      <c r="C21" s="2">
        <f t="shared" si="1"/>
        <v>675</v>
      </c>
      <c r="D21" s="32">
        <f t="shared" si="2"/>
        <v>3.1247707499856854</v>
      </c>
      <c r="E21" s="16">
        <f t="shared" si="3"/>
        <v>18.998606159912967</v>
      </c>
    </row>
    <row r="22" spans="1:5" x14ac:dyDescent="0.2">
      <c r="A22" s="2">
        <f t="shared" si="4"/>
        <v>180</v>
      </c>
      <c r="B22" s="2">
        <f t="shared" si="0"/>
        <v>4344</v>
      </c>
      <c r="C22" s="2">
        <f t="shared" si="1"/>
        <v>715</v>
      </c>
      <c r="D22" s="32">
        <f t="shared" si="2"/>
        <v>3.1228858930802446</v>
      </c>
      <c r="E22" s="16">
        <f t="shared" si="3"/>
        <v>18.973169677679135</v>
      </c>
    </row>
    <row r="23" spans="1:5" x14ac:dyDescent="0.2">
      <c r="A23" s="2">
        <f t="shared" si="4"/>
        <v>190</v>
      </c>
      <c r="B23" s="2">
        <f t="shared" si="0"/>
        <v>4584</v>
      </c>
      <c r="C23" s="2">
        <f t="shared" si="1"/>
        <v>755</v>
      </c>
      <c r="D23" s="32">
        <f t="shared" si="2"/>
        <v>3.1212017990853194</v>
      </c>
      <c r="E23" s="16">
        <f t="shared" si="3"/>
        <v>18.950449068883582</v>
      </c>
    </row>
    <row r="24" spans="1:5" x14ac:dyDescent="0.2">
      <c r="A24" s="2">
        <f t="shared" si="4"/>
        <v>200</v>
      </c>
      <c r="B24" s="2">
        <f t="shared" si="0"/>
        <v>4824</v>
      </c>
      <c r="C24" s="2">
        <f t="shared" si="1"/>
        <v>795</v>
      </c>
      <c r="D24" s="32">
        <f t="shared" si="2"/>
        <v>3.1196880141268917</v>
      </c>
      <c r="E24" s="16">
        <f t="shared" si="3"/>
        <v>18.930031421569971</v>
      </c>
    </row>
    <row r="25" spans="1:5" x14ac:dyDescent="0.2">
      <c r="A25" s="2">
        <f t="shared" si="4"/>
        <v>210</v>
      </c>
      <c r="B25" s="2">
        <f t="shared" si="0"/>
        <v>5064</v>
      </c>
      <c r="C25" s="2">
        <f t="shared" si="1"/>
        <v>835</v>
      </c>
      <c r="D25" s="32">
        <f t="shared" si="2"/>
        <v>3.1183199472686849</v>
      </c>
      <c r="E25" s="16">
        <f t="shared" si="3"/>
        <v>18.911583488585176</v>
      </c>
    </row>
    <row r="26" spans="1:5" x14ac:dyDescent="0.2">
      <c r="A26" s="2">
        <f t="shared" si="4"/>
        <v>220</v>
      </c>
      <c r="B26" s="2">
        <f t="shared" si="0"/>
        <v>5304</v>
      </c>
      <c r="C26" s="2">
        <f t="shared" si="1"/>
        <v>875</v>
      </c>
      <c r="D26" s="32">
        <f t="shared" si="2"/>
        <v>3.1170775244021516</v>
      </c>
      <c r="E26" s="16">
        <f t="shared" si="3"/>
        <v>18.894833359347441</v>
      </c>
    </row>
    <row r="27" spans="1:5" x14ac:dyDescent="0.2">
      <c r="A27" s="2">
        <f t="shared" si="4"/>
        <v>230</v>
      </c>
      <c r="B27" s="2">
        <f t="shared" si="0"/>
        <v>5544</v>
      </c>
      <c r="C27" s="2">
        <f t="shared" si="1"/>
        <v>915</v>
      </c>
      <c r="D27" s="32">
        <f t="shared" si="2"/>
        <v>3.1159441967265824</v>
      </c>
      <c r="E27" s="16">
        <f t="shared" si="3"/>
        <v>18.879556969018768</v>
      </c>
    </row>
    <row r="28" spans="1:5" x14ac:dyDescent="0.2">
      <c r="A28" s="2">
        <f t="shared" si="4"/>
        <v>240</v>
      </c>
      <c r="B28" s="2">
        <f t="shared" si="0"/>
        <v>5784</v>
      </c>
      <c r="C28" s="2">
        <f t="shared" si="1"/>
        <v>955</v>
      </c>
      <c r="D28" s="32">
        <f t="shared" si="2"/>
        <v>3.1149061994298188</v>
      </c>
      <c r="E28" s="16">
        <f t="shared" si="3"/>
        <v>18.865568018326776</v>
      </c>
    </row>
    <row r="29" spans="1:5" x14ac:dyDescent="0.2">
      <c r="A29" s="2">
        <f t="shared" si="4"/>
        <v>250</v>
      </c>
      <c r="B29" s="2">
        <f t="shared" si="0"/>
        <v>6024</v>
      </c>
      <c r="C29" s="2">
        <f t="shared" si="1"/>
        <v>995</v>
      </c>
      <c r="D29" s="32">
        <f t="shared" si="2"/>
        <v>3.1139519898840859</v>
      </c>
      <c r="E29" s="16">
        <f t="shared" si="3"/>
        <v>18.852710338755511</v>
      </c>
    </row>
    <row r="30" spans="1:5" x14ac:dyDescent="0.2">
      <c r="A30" s="2">
        <f t="shared" si="4"/>
        <v>260</v>
      </c>
      <c r="B30" s="2">
        <f t="shared" si="0"/>
        <v>6264</v>
      </c>
      <c r="C30" s="2">
        <f t="shared" si="1"/>
        <v>1035</v>
      </c>
      <c r="D30" s="32">
        <f t="shared" si="2"/>
        <v>3.1130718166090641</v>
      </c>
      <c r="E30" s="16">
        <f t="shared" si="3"/>
        <v>18.840852037912249</v>
      </c>
    </row>
    <row r="31" spans="1:5" x14ac:dyDescent="0.2">
      <c r="A31" s="2">
        <f t="shared" si="4"/>
        <v>270</v>
      </c>
      <c r="B31" s="2">
        <f t="shared" si="0"/>
        <v>6504</v>
      </c>
      <c r="C31" s="2">
        <f t="shared" si="1"/>
        <v>1075</v>
      </c>
      <c r="D31" s="32">
        <f t="shared" si="2"/>
        <v>3.1122573848175579</v>
      </c>
      <c r="E31" s="16">
        <f t="shared" si="3"/>
        <v>18.829880958933391</v>
      </c>
    </row>
    <row r="32" spans="1:5" x14ac:dyDescent="0.2">
      <c r="A32" s="2">
        <f t="shared" si="4"/>
        <v>280</v>
      </c>
      <c r="B32" s="2">
        <f t="shared" si="0"/>
        <v>6744</v>
      </c>
      <c r="C32" s="2">
        <f t="shared" si="1"/>
        <v>1115</v>
      </c>
      <c r="D32" s="32">
        <f t="shared" si="2"/>
        <v>3.1115015942045527</v>
      </c>
      <c r="E32" s="16">
        <f t="shared" si="3"/>
        <v>18.819701122256056</v>
      </c>
    </row>
    <row r="33" spans="1:5" x14ac:dyDescent="0.2">
      <c r="A33" s="2">
        <f t="shared" si="4"/>
        <v>290</v>
      </c>
      <c r="B33" s="2">
        <f t="shared" si="0"/>
        <v>6984</v>
      </c>
      <c r="C33" s="2">
        <f t="shared" si="1"/>
        <v>1155</v>
      </c>
      <c r="D33" s="32">
        <f t="shared" si="2"/>
        <v>3.1107983314069694</v>
      </c>
      <c r="E33" s="16">
        <f t="shared" si="3"/>
        <v>18.810229910429676</v>
      </c>
    </row>
    <row r="34" spans="1:5" x14ac:dyDescent="0.2">
      <c r="A34" s="2">
        <f t="shared" si="4"/>
        <v>300</v>
      </c>
      <c r="B34" s="2">
        <f t="shared" si="0"/>
        <v>7224</v>
      </c>
      <c r="C34" s="2">
        <f t="shared" si="1"/>
        <v>1195</v>
      </c>
      <c r="D34" s="32">
        <f t="shared" si="2"/>
        <v>3.1101423042818577</v>
      </c>
      <c r="E34" s="16">
        <f t="shared" si="3"/>
        <v>18.801395821031079</v>
      </c>
    </row>
    <row r="35" spans="1:5" x14ac:dyDescent="0.2">
      <c r="A35" s="2">
        <f t="shared" si="4"/>
        <v>310</v>
      </c>
      <c r="B35" s="2">
        <f t="shared" si="0"/>
        <v>7464</v>
      </c>
      <c r="C35" s="2">
        <f t="shared" si="1"/>
        <v>1235</v>
      </c>
      <c r="D35" s="32">
        <f t="shared" si="2"/>
        <v>3.1095289084921807</v>
      </c>
      <c r="E35" s="16">
        <f t="shared" si="3"/>
        <v>18.793136658287963</v>
      </c>
    </row>
    <row r="36" spans="1:5" x14ac:dyDescent="0.2">
      <c r="A36" s="2">
        <f t="shared" si="4"/>
        <v>320</v>
      </c>
      <c r="B36" s="2">
        <f t="shared" si="0"/>
        <v>7704</v>
      </c>
      <c r="C36" s="2">
        <f t="shared" si="1"/>
        <v>1275</v>
      </c>
      <c r="D36" s="32">
        <f t="shared" si="2"/>
        <v>3.1089541192830055</v>
      </c>
      <c r="E36" s="16">
        <f t="shared" si="3"/>
        <v>18.785398066632371</v>
      </c>
    </row>
    <row r="37" spans="1:5" x14ac:dyDescent="0.2">
      <c r="A37" s="2">
        <f t="shared" si="4"/>
        <v>330</v>
      </c>
      <c r="B37" s="2">
        <f t="shared" si="0"/>
        <v>7944</v>
      </c>
      <c r="C37" s="2">
        <f t="shared" si="1"/>
        <v>1315</v>
      </c>
      <c r="D37" s="32">
        <f t="shared" si="2"/>
        <v>3.1084144030687106</v>
      </c>
      <c r="E37" s="16">
        <f t="shared" si="3"/>
        <v>18.778132333062995</v>
      </c>
    </row>
    <row r="38" spans="1:5" x14ac:dyDescent="0.2">
      <c r="A38" s="2">
        <f t="shared" si="4"/>
        <v>340</v>
      </c>
      <c r="B38" s="2">
        <f t="shared" si="0"/>
        <v>8184</v>
      </c>
      <c r="C38" s="2">
        <f t="shared" si="1"/>
        <v>1355</v>
      </c>
      <c r="D38" s="32">
        <f t="shared" si="2"/>
        <v>3.1079066447252957</v>
      </c>
      <c r="E38" s="16">
        <f t="shared" si="3"/>
        <v>18.771297402532706</v>
      </c>
    </row>
    <row r="39" spans="1:5" x14ac:dyDescent="0.2">
      <c r="A39" s="2">
        <f t="shared" si="4"/>
        <v>350</v>
      </c>
      <c r="B39" s="2">
        <f t="shared" ref="B39:B47" si="5">$B$1*(A39+1)*($B$2-1)</f>
        <v>8424</v>
      </c>
      <c r="C39" s="2">
        <f t="shared" ref="C39:C47" si="6">A39*$B$2-A39-$B$1+1</f>
        <v>1395</v>
      </c>
      <c r="D39" s="32">
        <f t="shared" ref="D39:D47" si="7">FINV($B$3,$B$1,C39)</f>
        <v>3.1074280874268525</v>
      </c>
      <c r="E39" s="16">
        <f t="shared" ref="E39:E47" si="8">B39/C39*D39</f>
        <v>18.764856063429253</v>
      </c>
    </row>
    <row r="40" spans="1:5" x14ac:dyDescent="0.2">
      <c r="A40" s="2">
        <f t="shared" ref="A40:A45" si="9">A39+10</f>
        <v>360</v>
      </c>
      <c r="B40" s="2">
        <f t="shared" si="5"/>
        <v>8664</v>
      </c>
      <c r="C40" s="2">
        <f t="shared" si="6"/>
        <v>1435</v>
      </c>
      <c r="D40" s="32">
        <f t="shared" si="7"/>
        <v>3.1069762825716869</v>
      </c>
      <c r="E40" s="16">
        <f t="shared" si="8"/>
        <v>18.758775269826547</v>
      </c>
    </row>
    <row r="41" spans="1:5" x14ac:dyDescent="0.2">
      <c r="A41" s="2">
        <f t="shared" si="9"/>
        <v>370</v>
      </c>
      <c r="B41" s="2">
        <f t="shared" si="5"/>
        <v>8904</v>
      </c>
      <c r="C41" s="2">
        <f t="shared" si="6"/>
        <v>1475</v>
      </c>
      <c r="D41" s="32">
        <f t="shared" si="7"/>
        <v>3.1065490478778299</v>
      </c>
      <c r="E41" s="16">
        <f t="shared" si="8"/>
        <v>18.753025574443523</v>
      </c>
    </row>
    <row r="42" spans="1:5" x14ac:dyDescent="0.2">
      <c r="A42" s="2">
        <f t="shared" si="9"/>
        <v>380</v>
      </c>
      <c r="B42" s="2">
        <f t="shared" si="5"/>
        <v>9144</v>
      </c>
      <c r="C42" s="2">
        <f t="shared" si="6"/>
        <v>1515</v>
      </c>
      <c r="D42" s="32">
        <f t="shared" si="7"/>
        <v>3.1061444321340805</v>
      </c>
      <c r="E42" s="16">
        <f t="shared" si="8"/>
        <v>18.747580651771639</v>
      </c>
    </row>
    <row r="43" spans="1:5" x14ac:dyDescent="0.2">
      <c r="A43" s="2">
        <f t="shared" si="9"/>
        <v>390</v>
      </c>
      <c r="B43" s="2">
        <f t="shared" si="5"/>
        <v>9384</v>
      </c>
      <c r="C43" s="2">
        <f t="shared" si="6"/>
        <v>1555</v>
      </c>
      <c r="D43" s="32">
        <f t="shared" si="7"/>
        <v>3.1057606854050306</v>
      </c>
      <c r="E43" s="16">
        <f t="shared" si="8"/>
        <v>18.742416895074474</v>
      </c>
    </row>
    <row r="44" spans="1:5" x14ac:dyDescent="0.2">
      <c r="A44" s="2">
        <f t="shared" si="9"/>
        <v>400</v>
      </c>
      <c r="B44" s="2">
        <f t="shared" si="5"/>
        <v>9624</v>
      </c>
      <c r="C44" s="2">
        <f t="shared" si="6"/>
        <v>1595</v>
      </c>
      <c r="D44" s="32">
        <f t="shared" si="7"/>
        <v>3.1053962337306289</v>
      </c>
      <c r="E44" s="16">
        <f t="shared" si="8"/>
        <v>18.737513074246753</v>
      </c>
    </row>
    <row r="45" spans="1:5" s="36" customFormat="1" x14ac:dyDescent="0.2">
      <c r="A45" s="36">
        <f t="shared" si="9"/>
        <v>410</v>
      </c>
      <c r="B45" s="36">
        <f t="shared" si="5"/>
        <v>9864</v>
      </c>
      <c r="C45" s="36">
        <f t="shared" si="6"/>
        <v>1635</v>
      </c>
      <c r="D45" s="37">
        <f t="shared" si="7"/>
        <v>3.1050496575482387</v>
      </c>
      <c r="E45" s="38">
        <f t="shared" si="8"/>
        <v>18.73285004407084</v>
      </c>
    </row>
    <row r="46" spans="1:5" x14ac:dyDescent="0.2">
      <c r="A46" s="2">
        <f>A45+1</f>
        <v>411</v>
      </c>
      <c r="B46" s="2">
        <f t="shared" si="5"/>
        <v>9888</v>
      </c>
      <c r="C46" s="2">
        <f t="shared" si="6"/>
        <v>1639</v>
      </c>
      <c r="D46" s="32">
        <f t="shared" si="7"/>
        <v>3.1050159325736533</v>
      </c>
      <c r="E46" s="16">
        <f t="shared" si="8"/>
        <v>18.732396303409569</v>
      </c>
    </row>
    <row r="47" spans="1:5" x14ac:dyDescent="0.2">
      <c r="A47" s="2">
        <f>A46+1</f>
        <v>412</v>
      </c>
      <c r="B47" s="2">
        <f t="shared" si="5"/>
        <v>9912</v>
      </c>
      <c r="C47" s="2">
        <f t="shared" si="6"/>
        <v>1643</v>
      </c>
      <c r="D47" s="32">
        <f t="shared" si="7"/>
        <v>3.1049823722047787</v>
      </c>
      <c r="E47" s="16">
        <f t="shared" si="8"/>
        <v>18.731944779850132</v>
      </c>
    </row>
    <row r="97" spans="4:5" s="36" customFormat="1" x14ac:dyDescent="0.2">
      <c r="D97" s="37"/>
      <c r="E97" s="3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9" style="2" customWidth="1"/>
    <col min="2" max="2" width="6" style="2" bestFit="1" customWidth="1"/>
    <col min="3" max="3" width="8.85546875" style="2" customWidth="1"/>
    <col min="4" max="4" width="5.42578125" style="32" bestFit="1" customWidth="1"/>
    <col min="5" max="5" width="7.42578125" style="16" bestFit="1" customWidth="1"/>
    <col min="6" max="16384" width="9.140625" style="2"/>
  </cols>
  <sheetData>
    <row r="1" spans="1:5" x14ac:dyDescent="0.2">
      <c r="A1" s="1" t="s">
        <v>11</v>
      </c>
      <c r="B1" s="2">
        <v>10</v>
      </c>
      <c r="C1" s="2" t="s">
        <v>12</v>
      </c>
    </row>
    <row r="2" spans="1:5" x14ac:dyDescent="0.2">
      <c r="A2" s="1" t="s">
        <v>13</v>
      </c>
      <c r="B2" s="2">
        <v>3</v>
      </c>
      <c r="C2" s="2" t="s">
        <v>14</v>
      </c>
    </row>
    <row r="3" spans="1:5" x14ac:dyDescent="0.2">
      <c r="A3" s="1" t="s">
        <v>15</v>
      </c>
      <c r="B3" s="2">
        <v>5.0000000000000001E-3</v>
      </c>
    </row>
    <row r="4" spans="1:5" x14ac:dyDescent="0.2">
      <c r="A4" s="2" t="s">
        <v>144</v>
      </c>
    </row>
    <row r="6" spans="1:5" s="33" customFormat="1" x14ac:dyDescent="0.2">
      <c r="A6" s="33" t="s">
        <v>10</v>
      </c>
      <c r="B6" s="33" t="s">
        <v>16</v>
      </c>
      <c r="C6" s="33" t="s">
        <v>17</v>
      </c>
      <c r="D6" s="34" t="s">
        <v>18</v>
      </c>
      <c r="E6" s="35" t="s">
        <v>19</v>
      </c>
    </row>
    <row r="7" spans="1:5" x14ac:dyDescent="0.2">
      <c r="A7" s="2">
        <v>25</v>
      </c>
      <c r="B7" s="2">
        <f t="shared" ref="B7:B70" si="0">$B$1*(A7+1)*($B$2-1)</f>
        <v>520</v>
      </c>
      <c r="C7" s="2">
        <f t="shared" ref="C7:C45" si="1">A7*$B$2-A7-$B$1+1</f>
        <v>41</v>
      </c>
      <c r="D7" s="32">
        <f t="shared" ref="D7:D70" si="2">FINV($B$3,$B$1,C7)</f>
        <v>3.1007111411676651</v>
      </c>
      <c r="E7" s="16">
        <f t="shared" ref="E7:E45" si="3">B7/C7*D7</f>
        <v>39.326092522126487</v>
      </c>
    </row>
    <row r="8" spans="1:5" x14ac:dyDescent="0.2">
      <c r="A8" s="2">
        <f t="shared" ref="A8:A45" si="4">A7+10</f>
        <v>35</v>
      </c>
      <c r="B8" s="2">
        <f t="shared" si="0"/>
        <v>720</v>
      </c>
      <c r="C8" s="2">
        <f t="shared" si="1"/>
        <v>61</v>
      </c>
      <c r="D8" s="32">
        <f t="shared" si="2"/>
        <v>2.8974461329090961</v>
      </c>
      <c r="E8" s="16">
        <f t="shared" si="3"/>
        <v>34.199364191713926</v>
      </c>
    </row>
    <row r="9" spans="1:5" x14ac:dyDescent="0.2">
      <c r="A9" s="2">
        <f t="shared" si="4"/>
        <v>45</v>
      </c>
      <c r="B9" s="2">
        <f t="shared" si="0"/>
        <v>920</v>
      </c>
      <c r="C9" s="2">
        <f t="shared" si="1"/>
        <v>81</v>
      </c>
      <c r="D9" s="32">
        <f t="shared" si="2"/>
        <v>2.7993723858350026</v>
      </c>
      <c r="E9" s="16">
        <f t="shared" si="3"/>
        <v>31.795340678619784</v>
      </c>
    </row>
    <row r="10" spans="1:5" x14ac:dyDescent="0.2">
      <c r="A10" s="2">
        <f t="shared" si="4"/>
        <v>55</v>
      </c>
      <c r="B10" s="2">
        <f t="shared" si="0"/>
        <v>1120</v>
      </c>
      <c r="C10" s="2">
        <f t="shared" si="1"/>
        <v>101</v>
      </c>
      <c r="D10" s="32">
        <f t="shared" si="2"/>
        <v>2.7416396045703308</v>
      </c>
      <c r="E10" s="16">
        <f t="shared" si="3"/>
        <v>30.402340169492774</v>
      </c>
    </row>
    <row r="11" spans="1:5" x14ac:dyDescent="0.2">
      <c r="A11" s="2">
        <f t="shared" si="4"/>
        <v>65</v>
      </c>
      <c r="B11" s="2">
        <f t="shared" si="0"/>
        <v>1320</v>
      </c>
      <c r="C11" s="2">
        <f t="shared" si="1"/>
        <v>121</v>
      </c>
      <c r="D11" s="32">
        <f t="shared" si="2"/>
        <v>2.7036078909781689</v>
      </c>
      <c r="E11" s="16">
        <f t="shared" si="3"/>
        <v>29.493904265216386</v>
      </c>
    </row>
    <row r="12" spans="1:5" x14ac:dyDescent="0.2">
      <c r="A12" s="2">
        <f t="shared" si="4"/>
        <v>75</v>
      </c>
      <c r="B12" s="2">
        <f t="shared" si="0"/>
        <v>1520</v>
      </c>
      <c r="C12" s="2">
        <f t="shared" si="1"/>
        <v>141</v>
      </c>
      <c r="D12" s="32">
        <f t="shared" si="2"/>
        <v>2.6766641428595181</v>
      </c>
      <c r="E12" s="16">
        <f t="shared" si="3"/>
        <v>28.854819128698349</v>
      </c>
    </row>
    <row r="13" spans="1:5" x14ac:dyDescent="0.2">
      <c r="A13" s="2">
        <f t="shared" si="4"/>
        <v>85</v>
      </c>
      <c r="B13" s="2">
        <f t="shared" si="0"/>
        <v>1720</v>
      </c>
      <c r="C13" s="2">
        <f t="shared" si="1"/>
        <v>161</v>
      </c>
      <c r="D13" s="32">
        <f t="shared" si="2"/>
        <v>2.6565768504385816</v>
      </c>
      <c r="E13" s="16">
        <f t="shared" si="3"/>
        <v>28.380821010896646</v>
      </c>
    </row>
    <row r="14" spans="1:5" x14ac:dyDescent="0.2">
      <c r="A14" s="2">
        <f t="shared" si="4"/>
        <v>95</v>
      </c>
      <c r="B14" s="2">
        <f t="shared" si="0"/>
        <v>1920</v>
      </c>
      <c r="C14" s="2">
        <f t="shared" si="1"/>
        <v>181</v>
      </c>
      <c r="D14" s="32">
        <f t="shared" si="2"/>
        <v>2.6410244871960207</v>
      </c>
      <c r="E14" s="16">
        <f t="shared" si="3"/>
        <v>28.015287377990937</v>
      </c>
    </row>
    <row r="15" spans="1:5" x14ac:dyDescent="0.2">
      <c r="A15" s="2">
        <f t="shared" si="4"/>
        <v>105</v>
      </c>
      <c r="B15" s="2">
        <f t="shared" si="0"/>
        <v>2120</v>
      </c>
      <c r="C15" s="2">
        <f t="shared" si="1"/>
        <v>201</v>
      </c>
      <c r="D15" s="32">
        <f t="shared" si="2"/>
        <v>2.6286272197877563</v>
      </c>
      <c r="E15" s="16">
        <f t="shared" si="3"/>
        <v>27.724824407711662</v>
      </c>
    </row>
    <row r="16" spans="1:5" x14ac:dyDescent="0.2">
      <c r="A16" s="2">
        <f>A15+10</f>
        <v>115</v>
      </c>
      <c r="B16" s="2">
        <f t="shared" si="0"/>
        <v>2320</v>
      </c>
      <c r="C16" s="2">
        <f t="shared" si="1"/>
        <v>221</v>
      </c>
      <c r="D16" s="32">
        <f t="shared" si="2"/>
        <v>2.6185134191722961</v>
      </c>
      <c r="E16" s="16">
        <f t="shared" si="3"/>
        <v>27.488466662804193</v>
      </c>
    </row>
    <row r="17" spans="1:5" x14ac:dyDescent="0.2">
      <c r="A17" s="2">
        <f t="shared" si="4"/>
        <v>125</v>
      </c>
      <c r="B17" s="2">
        <f t="shared" si="0"/>
        <v>2520</v>
      </c>
      <c r="C17" s="2">
        <f t="shared" si="1"/>
        <v>241</v>
      </c>
      <c r="D17" s="32">
        <f t="shared" si="2"/>
        <v>2.6101054295277692</v>
      </c>
      <c r="E17" s="16">
        <f t="shared" si="3"/>
        <v>27.292388723692856</v>
      </c>
    </row>
    <row r="18" spans="1:5" x14ac:dyDescent="0.2">
      <c r="A18" s="2">
        <f t="shared" si="4"/>
        <v>135</v>
      </c>
      <c r="B18" s="2">
        <f t="shared" si="0"/>
        <v>2720</v>
      </c>
      <c r="C18" s="2">
        <f t="shared" si="1"/>
        <v>261</v>
      </c>
      <c r="D18" s="32">
        <f t="shared" si="2"/>
        <v>2.6030052760102977</v>
      </c>
      <c r="E18" s="16">
        <f t="shared" si="3"/>
        <v>27.127104792137967</v>
      </c>
    </row>
    <row r="19" spans="1:5" x14ac:dyDescent="0.2">
      <c r="A19" s="2">
        <f t="shared" si="4"/>
        <v>145</v>
      </c>
      <c r="B19" s="2">
        <f t="shared" si="0"/>
        <v>2920</v>
      </c>
      <c r="C19" s="2">
        <f t="shared" si="1"/>
        <v>281</v>
      </c>
      <c r="D19" s="32">
        <f t="shared" si="2"/>
        <v>2.5969298455303549</v>
      </c>
      <c r="E19" s="16">
        <f t="shared" si="3"/>
        <v>26.985890209781623</v>
      </c>
    </row>
    <row r="20" spans="1:5" x14ac:dyDescent="0.2">
      <c r="A20" s="2">
        <f t="shared" si="4"/>
        <v>155</v>
      </c>
      <c r="B20" s="2">
        <f t="shared" si="0"/>
        <v>3120</v>
      </c>
      <c r="C20" s="2">
        <f t="shared" si="1"/>
        <v>301</v>
      </c>
      <c r="D20" s="32">
        <f t="shared" si="2"/>
        <v>2.5916722382699766</v>
      </c>
      <c r="E20" s="16">
        <f t="shared" si="3"/>
        <v>26.863845127582483</v>
      </c>
    </row>
    <row r="21" spans="1:5" x14ac:dyDescent="0.2">
      <c r="A21" s="2">
        <f t="shared" si="4"/>
        <v>165</v>
      </c>
      <c r="B21" s="2">
        <f t="shared" si="0"/>
        <v>3320</v>
      </c>
      <c r="C21" s="2">
        <f t="shared" si="1"/>
        <v>321</v>
      </c>
      <c r="D21" s="32">
        <f t="shared" si="2"/>
        <v>2.5870777400377025</v>
      </c>
      <c r="E21" s="16">
        <f t="shared" si="3"/>
        <v>26.757314943692126</v>
      </c>
    </row>
    <row r="22" spans="1:5" x14ac:dyDescent="0.2">
      <c r="A22" s="2">
        <f t="shared" si="4"/>
        <v>175</v>
      </c>
      <c r="B22" s="2">
        <f t="shared" si="0"/>
        <v>3520</v>
      </c>
      <c r="C22" s="2">
        <f t="shared" si="1"/>
        <v>341</v>
      </c>
      <c r="D22" s="32">
        <f t="shared" si="2"/>
        <v>2.5830283454024237</v>
      </c>
      <c r="E22" s="16">
        <f t="shared" si="3"/>
        <v>26.663518404154051</v>
      </c>
    </row>
    <row r="23" spans="1:5" x14ac:dyDescent="0.2">
      <c r="A23" s="2">
        <f t="shared" si="4"/>
        <v>185</v>
      </c>
      <c r="B23" s="2">
        <f t="shared" si="0"/>
        <v>3720</v>
      </c>
      <c r="C23" s="2">
        <f t="shared" si="1"/>
        <v>361</v>
      </c>
      <c r="D23" s="32">
        <f t="shared" si="2"/>
        <v>2.5794324803146176</v>
      </c>
      <c r="E23" s="16">
        <f t="shared" si="3"/>
        <v>26.58030145919772</v>
      </c>
    </row>
    <row r="24" spans="1:5" x14ac:dyDescent="0.2">
      <c r="A24" s="2">
        <f t="shared" si="4"/>
        <v>195</v>
      </c>
      <c r="B24" s="2">
        <f t="shared" si="0"/>
        <v>3920</v>
      </c>
      <c r="C24" s="2">
        <f t="shared" si="1"/>
        <v>381</v>
      </c>
      <c r="D24" s="32">
        <f t="shared" si="2"/>
        <v>2.5762179944052988</v>
      </c>
      <c r="E24" s="16">
        <f t="shared" si="3"/>
        <v>26.505969916190999</v>
      </c>
    </row>
    <row r="25" spans="1:5" x14ac:dyDescent="0.2">
      <c r="A25" s="2">
        <f t="shared" si="4"/>
        <v>205</v>
      </c>
      <c r="B25" s="2">
        <f t="shared" si="0"/>
        <v>4120</v>
      </c>
      <c r="C25" s="2">
        <f t="shared" si="1"/>
        <v>401</v>
      </c>
      <c r="D25" s="32">
        <f t="shared" si="2"/>
        <v>2.5733272704988304</v>
      </c>
      <c r="E25" s="16">
        <f t="shared" si="3"/>
        <v>26.43917295375357</v>
      </c>
    </row>
    <row r="26" spans="1:5" x14ac:dyDescent="0.2">
      <c r="A26" s="2">
        <f t="shared" si="4"/>
        <v>215</v>
      </c>
      <c r="B26" s="2">
        <f t="shared" si="0"/>
        <v>4320</v>
      </c>
      <c r="C26" s="2">
        <f t="shared" si="1"/>
        <v>421</v>
      </c>
      <c r="D26" s="32">
        <f t="shared" si="2"/>
        <v>2.5707137408514904</v>
      </c>
      <c r="E26" s="16">
        <f t="shared" si="3"/>
        <v>26.378820333678004</v>
      </c>
    </row>
    <row r="27" spans="1:5" x14ac:dyDescent="0.2">
      <c r="A27" s="2">
        <f t="shared" si="4"/>
        <v>225</v>
      </c>
      <c r="B27" s="2">
        <f t="shared" si="0"/>
        <v>4520</v>
      </c>
      <c r="C27" s="2">
        <f t="shared" si="1"/>
        <v>441</v>
      </c>
      <c r="D27" s="32">
        <f t="shared" si="2"/>
        <v>2.5683393596420871</v>
      </c>
      <c r="E27" s="16">
        <f t="shared" si="3"/>
        <v>26.324022461637718</v>
      </c>
    </row>
    <row r="28" spans="1:5" x14ac:dyDescent="0.2">
      <c r="A28" s="2">
        <f t="shared" si="4"/>
        <v>235</v>
      </c>
      <c r="B28" s="2">
        <f t="shared" si="0"/>
        <v>4720</v>
      </c>
      <c r="C28" s="2">
        <f t="shared" si="1"/>
        <v>461</v>
      </c>
      <c r="D28" s="32">
        <f t="shared" si="2"/>
        <v>2.5661727388887372</v>
      </c>
      <c r="E28" s="16">
        <f t="shared" si="3"/>
        <v>26.274046263676439</v>
      </c>
    </row>
    <row r="29" spans="1:5" x14ac:dyDescent="0.2">
      <c r="A29" s="2">
        <f t="shared" si="4"/>
        <v>245</v>
      </c>
      <c r="B29" s="2">
        <f t="shared" si="0"/>
        <v>4920</v>
      </c>
      <c r="C29" s="2">
        <f t="shared" si="1"/>
        <v>481</v>
      </c>
      <c r="D29" s="32">
        <f t="shared" si="2"/>
        <v>2.5641877531493185</v>
      </c>
      <c r="E29" s="16">
        <f t="shared" si="3"/>
        <v>26.228282215165585</v>
      </c>
    </row>
    <row r="30" spans="1:5" x14ac:dyDescent="0.2">
      <c r="A30" s="2">
        <f t="shared" si="4"/>
        <v>255</v>
      </c>
      <c r="B30" s="2">
        <f t="shared" si="0"/>
        <v>5120</v>
      </c>
      <c r="C30" s="2">
        <f t="shared" si="1"/>
        <v>501</v>
      </c>
      <c r="D30" s="32">
        <f t="shared" si="2"/>
        <v>2.5623624810009571</v>
      </c>
      <c r="E30" s="16">
        <f t="shared" si="3"/>
        <v>26.186219366716369</v>
      </c>
    </row>
    <row r="31" spans="1:5" x14ac:dyDescent="0.2">
      <c r="A31" s="2">
        <f t="shared" si="4"/>
        <v>265</v>
      </c>
      <c r="B31" s="2">
        <f t="shared" si="0"/>
        <v>5320</v>
      </c>
      <c r="C31" s="2">
        <f t="shared" si="1"/>
        <v>521</v>
      </c>
      <c r="D31" s="32">
        <f t="shared" si="2"/>
        <v>2.56067839213194</v>
      </c>
      <c r="E31" s="16">
        <f t="shared" si="3"/>
        <v>26.147426192210979</v>
      </c>
    </row>
    <row r="32" spans="1:5" x14ac:dyDescent="0.2">
      <c r="A32" s="2">
        <f t="shared" si="4"/>
        <v>275</v>
      </c>
      <c r="B32" s="2">
        <f t="shared" si="0"/>
        <v>5520</v>
      </c>
      <c r="C32" s="2">
        <f t="shared" si="1"/>
        <v>541</v>
      </c>
      <c r="D32" s="32">
        <f t="shared" si="2"/>
        <v>2.5591197160336487</v>
      </c>
      <c r="E32" s="16">
        <f t="shared" si="3"/>
        <v>26.111535734761073</v>
      </c>
    </row>
    <row r="33" spans="1:5" x14ac:dyDescent="0.2">
      <c r="A33" s="2">
        <f t="shared" si="4"/>
        <v>285</v>
      </c>
      <c r="B33" s="2">
        <f t="shared" si="0"/>
        <v>5720</v>
      </c>
      <c r="C33" s="2">
        <f t="shared" si="1"/>
        <v>561</v>
      </c>
      <c r="D33" s="32">
        <f t="shared" si="2"/>
        <v>2.557672946661782</v>
      </c>
      <c r="E33" s="16">
        <f t="shared" si="3"/>
        <v>26.078233965963268</v>
      </c>
    </row>
    <row r="34" spans="1:5" x14ac:dyDescent="0.2">
      <c r="A34" s="2">
        <f t="shared" si="4"/>
        <v>295</v>
      </c>
      <c r="B34" s="2">
        <f t="shared" si="0"/>
        <v>5920</v>
      </c>
      <c r="C34" s="2">
        <f t="shared" si="1"/>
        <v>581</v>
      </c>
      <c r="D34" s="32">
        <f t="shared" si="2"/>
        <v>2.5563264500856735</v>
      </c>
      <c r="E34" s="16">
        <f t="shared" si="3"/>
        <v>26.047250575743867</v>
      </c>
    </row>
    <row r="35" spans="1:5" x14ac:dyDescent="0.2">
      <c r="A35" s="2">
        <f t="shared" si="4"/>
        <v>305</v>
      </c>
      <c r="B35" s="2">
        <f t="shared" si="0"/>
        <v>6120</v>
      </c>
      <c r="C35" s="2">
        <f t="shared" si="1"/>
        <v>601</v>
      </c>
      <c r="D35" s="32">
        <f t="shared" si="2"/>
        <v>2.5550701509812139</v>
      </c>
      <c r="E35" s="16">
        <f t="shared" si="3"/>
        <v>26.018351620640647</v>
      </c>
    </row>
    <row r="36" spans="1:5" x14ac:dyDescent="0.2">
      <c r="A36" s="2">
        <f t="shared" si="4"/>
        <v>315</v>
      </c>
      <c r="B36" s="2">
        <f t="shared" si="0"/>
        <v>6320</v>
      </c>
      <c r="C36" s="2">
        <f t="shared" si="1"/>
        <v>621</v>
      </c>
      <c r="D36" s="32">
        <f t="shared" si="2"/>
        <v>2.5538952800819295</v>
      </c>
      <c r="E36" s="16">
        <f t="shared" si="3"/>
        <v>25.991333607275031</v>
      </c>
    </row>
    <row r="37" spans="1:5" x14ac:dyDescent="0.2">
      <c r="A37" s="2">
        <f t="shared" si="4"/>
        <v>325</v>
      </c>
      <c r="B37" s="2">
        <f t="shared" si="0"/>
        <v>6520</v>
      </c>
      <c r="C37" s="2">
        <f t="shared" si="1"/>
        <v>641</v>
      </c>
      <c r="D37" s="32">
        <f t="shared" si="2"/>
        <v>2.5527941691945122</v>
      </c>
      <c r="E37" s="16">
        <f t="shared" si="3"/>
        <v>25.966018694458999</v>
      </c>
    </row>
    <row r="38" spans="1:5" x14ac:dyDescent="0.2">
      <c r="A38" s="2">
        <f t="shared" si="4"/>
        <v>335</v>
      </c>
      <c r="B38" s="2">
        <f t="shared" si="0"/>
        <v>6720</v>
      </c>
      <c r="C38" s="2">
        <f t="shared" si="1"/>
        <v>661</v>
      </c>
      <c r="D38" s="32">
        <f t="shared" si="2"/>
        <v>2.5517600836455436</v>
      </c>
      <c r="E38" s="16">
        <f t="shared" si="3"/>
        <v>25.942250774732305</v>
      </c>
    </row>
    <row r="39" spans="1:5" x14ac:dyDescent="0.2">
      <c r="A39" s="2">
        <f t="shared" si="4"/>
        <v>345</v>
      </c>
      <c r="B39" s="2">
        <f t="shared" si="0"/>
        <v>6920</v>
      </c>
      <c r="C39" s="2">
        <f t="shared" si="1"/>
        <v>681</v>
      </c>
      <c r="D39" s="32">
        <f t="shared" si="2"/>
        <v>2.5507870844208136</v>
      </c>
      <c r="E39" s="16">
        <f t="shared" si="3"/>
        <v>25.919892252851735</v>
      </c>
    </row>
    <row r="40" spans="1:5" x14ac:dyDescent="0.2">
      <c r="A40" s="2">
        <f t="shared" si="4"/>
        <v>355</v>
      </c>
      <c r="B40" s="2">
        <f t="shared" si="0"/>
        <v>7120</v>
      </c>
      <c r="C40" s="2">
        <f t="shared" si="1"/>
        <v>701</v>
      </c>
      <c r="D40" s="32">
        <f t="shared" si="2"/>
        <v>2.5498699140344199</v>
      </c>
      <c r="E40" s="16">
        <f t="shared" si="3"/>
        <v>25.898821380777559</v>
      </c>
    </row>
    <row r="41" spans="1:5" x14ac:dyDescent="0.2">
      <c r="A41" s="2">
        <f t="shared" si="4"/>
        <v>365</v>
      </c>
      <c r="B41" s="2">
        <f t="shared" si="0"/>
        <v>7320</v>
      </c>
      <c r="C41" s="2">
        <f t="shared" si="1"/>
        <v>721</v>
      </c>
      <c r="D41" s="32">
        <f t="shared" si="2"/>
        <v>2.5490039014952477</v>
      </c>
      <c r="E41" s="16">
        <f t="shared" si="3"/>
        <v>25.878930040145928</v>
      </c>
    </row>
    <row r="42" spans="1:5" x14ac:dyDescent="0.2">
      <c r="A42" s="2">
        <f t="shared" si="4"/>
        <v>375</v>
      </c>
      <c r="B42" s="2">
        <f t="shared" si="0"/>
        <v>7520</v>
      </c>
      <c r="C42" s="2">
        <f t="shared" si="1"/>
        <v>741</v>
      </c>
      <c r="D42" s="32">
        <f t="shared" si="2"/>
        <v>2.5481848827439171</v>
      </c>
      <c r="E42" s="16">
        <f t="shared" si="3"/>
        <v>25.86012188695581</v>
      </c>
    </row>
    <row r="43" spans="1:5" x14ac:dyDescent="0.2">
      <c r="A43" s="2">
        <f t="shared" si="4"/>
        <v>385</v>
      </c>
      <c r="B43" s="2">
        <f t="shared" si="0"/>
        <v>7720</v>
      </c>
      <c r="C43" s="2">
        <f t="shared" si="1"/>
        <v>761</v>
      </c>
      <c r="D43" s="32">
        <f t="shared" si="2"/>
        <v>2.5474091336996074</v>
      </c>
      <c r="E43" s="16">
        <f t="shared" si="3"/>
        <v>25.842310791275914</v>
      </c>
    </row>
    <row r="44" spans="1:5" x14ac:dyDescent="0.2">
      <c r="A44" s="2">
        <f t="shared" si="4"/>
        <v>395</v>
      </c>
      <c r="B44" s="2">
        <f t="shared" si="0"/>
        <v>7920</v>
      </c>
      <c r="C44" s="2">
        <f t="shared" si="1"/>
        <v>781</v>
      </c>
      <c r="D44" s="32">
        <f t="shared" si="2"/>
        <v>2.54667331364515</v>
      </c>
      <c r="E44" s="16">
        <f t="shared" si="3"/>
        <v>25.825419518655046</v>
      </c>
    </row>
    <row r="45" spans="1:5" x14ac:dyDescent="0.2">
      <c r="A45" s="2">
        <f t="shared" si="4"/>
        <v>405</v>
      </c>
      <c r="B45" s="2">
        <f t="shared" si="0"/>
        <v>8120</v>
      </c>
      <c r="C45" s="2">
        <f t="shared" si="1"/>
        <v>801</v>
      </c>
      <c r="D45" s="32">
        <f t="shared" si="2"/>
        <v>2.5459744171347789</v>
      </c>
      <c r="E45" s="16">
        <f t="shared" si="3"/>
        <v>25.809378610654687</v>
      </c>
    </row>
    <row r="46" spans="1:5" x14ac:dyDescent="0.2">
      <c r="A46" s="2">
        <f t="shared" ref="A46:A61" si="5">A45+10</f>
        <v>415</v>
      </c>
      <c r="B46" s="2">
        <f t="shared" si="0"/>
        <v>8320</v>
      </c>
      <c r="C46" s="2">
        <f t="shared" ref="C46:C61" si="6">A46*$B$2-A46-$B$1+1</f>
        <v>821</v>
      </c>
      <c r="D46" s="32">
        <f t="shared" si="2"/>
        <v>2.5453097329643382</v>
      </c>
      <c r="E46" s="16">
        <f t="shared" ref="E46:E61" si="7">B46/C46*D46</f>
        <v>25.794125430284158</v>
      </c>
    </row>
    <row r="47" spans="1:5" x14ac:dyDescent="0.2">
      <c r="A47" s="2">
        <f t="shared" si="5"/>
        <v>425</v>
      </c>
      <c r="B47" s="2">
        <f t="shared" si="0"/>
        <v>8520</v>
      </c>
      <c r="C47" s="2">
        <f t="shared" si="6"/>
        <v>841</v>
      </c>
      <c r="D47" s="32">
        <f t="shared" si="2"/>
        <v>2.5446768090228753</v>
      </c>
      <c r="E47" s="16">
        <f t="shared" si="7"/>
        <v>25.779603344678833</v>
      </c>
    </row>
    <row r="48" spans="1:5" x14ac:dyDescent="0.2">
      <c r="A48" s="2">
        <f t="shared" si="5"/>
        <v>435</v>
      </c>
      <c r="B48" s="2">
        <f t="shared" si="0"/>
        <v>8720</v>
      </c>
      <c r="C48" s="2">
        <f t="shared" si="6"/>
        <v>861</v>
      </c>
      <c r="D48" s="32">
        <f t="shared" si="2"/>
        <v>2.5440734220650318</v>
      </c>
      <c r="E48" s="16">
        <f t="shared" si="7"/>
        <v>25.765761022540161</v>
      </c>
    </row>
    <row r="49" spans="1:5" x14ac:dyDescent="0.2">
      <c r="A49" s="2">
        <f t="shared" si="5"/>
        <v>445</v>
      </c>
      <c r="B49" s="2">
        <f t="shared" si="0"/>
        <v>8920</v>
      </c>
      <c r="C49" s="2">
        <f t="shared" si="6"/>
        <v>881</v>
      </c>
      <c r="D49" s="32">
        <f t="shared" si="2"/>
        <v>2.543497551618743</v>
      </c>
      <c r="E49" s="16">
        <f t="shared" si="7"/>
        <v>25.752551827967299</v>
      </c>
    </row>
    <row r="50" spans="1:5" x14ac:dyDescent="0.2">
      <c r="A50" s="2">
        <f t="shared" si="5"/>
        <v>455</v>
      </c>
      <c r="B50" s="2">
        <f t="shared" si="0"/>
        <v>9120</v>
      </c>
      <c r="C50" s="2">
        <f t="shared" si="6"/>
        <v>901</v>
      </c>
      <c r="D50" s="32">
        <f t="shared" si="2"/>
        <v>2.5429473573830426</v>
      </c>
      <c r="E50" s="16">
        <f t="shared" si="7"/>
        <v>25.739933295597499</v>
      </c>
    </row>
    <row r="51" spans="1:5" x14ac:dyDescent="0.2">
      <c r="A51" s="2">
        <f t="shared" si="5"/>
        <v>465</v>
      </c>
      <c r="B51" s="2">
        <f t="shared" si="0"/>
        <v>9320</v>
      </c>
      <c r="C51" s="2">
        <f t="shared" si="6"/>
        <v>921</v>
      </c>
      <c r="D51" s="32">
        <f t="shared" si="2"/>
        <v>2.5424211595831094</v>
      </c>
      <c r="E51" s="16">
        <f t="shared" si="7"/>
        <v>25.727866674608663</v>
      </c>
    </row>
    <row r="52" spans="1:5" x14ac:dyDescent="0.2">
      <c r="A52" s="2">
        <f t="shared" si="5"/>
        <v>475</v>
      </c>
      <c r="B52" s="2">
        <f t="shared" si="0"/>
        <v>9520</v>
      </c>
      <c r="C52" s="2">
        <f t="shared" si="6"/>
        <v>941</v>
      </c>
      <c r="D52" s="32">
        <f t="shared" si="2"/>
        <v>2.5419174218409428</v>
      </c>
      <c r="E52" s="16">
        <f t="shared" si="7"/>
        <v>25.716316531270749</v>
      </c>
    </row>
    <row r="53" spans="1:5" x14ac:dyDescent="0.2">
      <c r="A53" s="2">
        <f t="shared" si="5"/>
        <v>485</v>
      </c>
      <c r="B53" s="2">
        <f t="shared" si="0"/>
        <v>9720</v>
      </c>
      <c r="C53" s="2">
        <f t="shared" si="6"/>
        <v>961</v>
      </c>
      <c r="D53" s="32">
        <f t="shared" si="2"/>
        <v>2.5414347361934215</v>
      </c>
      <c r="E53" s="16">
        <f t="shared" si="7"/>
        <v>25.705250401456876</v>
      </c>
    </row>
    <row r="54" spans="1:5" x14ac:dyDescent="0.2">
      <c r="A54" s="2">
        <f t="shared" si="5"/>
        <v>495</v>
      </c>
      <c r="B54" s="2">
        <f t="shared" si="0"/>
        <v>9920</v>
      </c>
      <c r="C54" s="2">
        <f t="shared" si="6"/>
        <v>981</v>
      </c>
      <c r="D54" s="32">
        <f t="shared" si="2"/>
        <v>2.5409718099504186</v>
      </c>
      <c r="E54" s="16">
        <f t="shared" si="7"/>
        <v>25.694638485941034</v>
      </c>
    </row>
    <row r="55" spans="1:5" x14ac:dyDescent="0.2">
      <c r="A55" s="2">
        <f t="shared" si="5"/>
        <v>505</v>
      </c>
      <c r="B55" s="2">
        <f t="shared" si="0"/>
        <v>10120</v>
      </c>
      <c r="C55" s="2">
        <f t="shared" si="6"/>
        <v>1001</v>
      </c>
      <c r="D55" s="32">
        <f t="shared" si="2"/>
        <v>2.5405274541343719</v>
      </c>
      <c r="E55" s="16">
        <f t="shared" si="7"/>
        <v>25.684453382457384</v>
      </c>
    </row>
    <row r="56" spans="1:5" x14ac:dyDescent="0.2">
      <c r="A56" s="2">
        <f t="shared" si="5"/>
        <v>515</v>
      </c>
      <c r="B56" s="2">
        <f t="shared" si="0"/>
        <v>10320</v>
      </c>
      <c r="C56" s="2">
        <f t="shared" si="6"/>
        <v>1021</v>
      </c>
      <c r="D56" s="32">
        <f t="shared" si="2"/>
        <v>2.5401005732837798</v>
      </c>
      <c r="E56" s="16">
        <f t="shared" si="7"/>
        <v>25.674669849450154</v>
      </c>
    </row>
    <row r="57" spans="1:5" x14ac:dyDescent="0.2">
      <c r="A57" s="2">
        <f t="shared" si="5"/>
        <v>525</v>
      </c>
      <c r="B57" s="2">
        <f t="shared" si="0"/>
        <v>10520</v>
      </c>
      <c r="C57" s="2">
        <f t="shared" si="6"/>
        <v>1041</v>
      </c>
      <c r="D57" s="32">
        <f t="shared" si="2"/>
        <v>2.5396901564364005</v>
      </c>
      <c r="E57" s="16">
        <f t="shared" si="7"/>
        <v>25.665264597224724</v>
      </c>
    </row>
    <row r="58" spans="1:5" x14ac:dyDescent="0.2">
      <c r="A58" s="2">
        <f t="shared" si="5"/>
        <v>535</v>
      </c>
      <c r="B58" s="2">
        <f t="shared" si="0"/>
        <v>10720</v>
      </c>
      <c r="C58" s="2">
        <f t="shared" si="6"/>
        <v>1061</v>
      </c>
      <c r="D58" s="32">
        <f t="shared" si="2"/>
        <v>2.5392952691360526</v>
      </c>
      <c r="E58" s="16">
        <f t="shared" si="7"/>
        <v>25.656216102863795</v>
      </c>
    </row>
    <row r="59" spans="1:5" x14ac:dyDescent="0.2">
      <c r="A59" s="2">
        <f t="shared" si="5"/>
        <v>545</v>
      </c>
      <c r="B59" s="2">
        <f t="shared" si="0"/>
        <v>10920</v>
      </c>
      <c r="C59" s="2">
        <f t="shared" si="6"/>
        <v>1081</v>
      </c>
      <c r="D59" s="32">
        <f t="shared" si="2"/>
        <v>2.5389150463298491</v>
      </c>
      <c r="E59" s="16">
        <f t="shared" si="7"/>
        <v>25.647504445811244</v>
      </c>
    </row>
    <row r="60" spans="1:5" x14ac:dyDescent="0.2">
      <c r="A60" s="2">
        <f t="shared" si="5"/>
        <v>555</v>
      </c>
      <c r="B60" s="2">
        <f t="shared" si="0"/>
        <v>11120</v>
      </c>
      <c r="C60" s="2">
        <f t="shared" si="6"/>
        <v>1101</v>
      </c>
      <c r="D60" s="32">
        <f t="shared" si="2"/>
        <v>2.5385486860423931</v>
      </c>
      <c r="E60" s="16">
        <f t="shared" si="7"/>
        <v>25.639111161481754</v>
      </c>
    </row>
    <row r="61" spans="1:5" x14ac:dyDescent="0.2">
      <c r="A61" s="2">
        <f t="shared" si="5"/>
        <v>565</v>
      </c>
      <c r="B61" s="2">
        <f t="shared" si="0"/>
        <v>11320</v>
      </c>
      <c r="C61" s="2">
        <f t="shared" si="6"/>
        <v>1121</v>
      </c>
      <c r="D61" s="32">
        <f t="shared" si="2"/>
        <v>2.5381954437293048</v>
      </c>
      <c r="E61" s="16">
        <f t="shared" si="7"/>
        <v>25.631019110629556</v>
      </c>
    </row>
    <row r="62" spans="1:5" x14ac:dyDescent="0.2">
      <c r="A62" s="2">
        <f t="shared" ref="A62:A84" si="8">A61+10</f>
        <v>575</v>
      </c>
      <c r="B62" s="2">
        <f t="shared" si="0"/>
        <v>11520</v>
      </c>
      <c r="C62" s="2">
        <f t="shared" ref="C62:C84" si="9">A62*$B$2-A62-$B$1+1</f>
        <v>1141</v>
      </c>
      <c r="D62" s="32">
        <f t="shared" si="2"/>
        <v>2.5378546272268294</v>
      </c>
      <c r="E62" s="16">
        <f t="shared" ref="E62:E84" si="10">B62/C62*D62</f>
        <v>25.623212362535561</v>
      </c>
    </row>
    <row r="63" spans="1:5" x14ac:dyDescent="0.2">
      <c r="A63" s="2">
        <f t="shared" si="8"/>
        <v>585</v>
      </c>
      <c r="B63" s="2">
        <f t="shared" si="0"/>
        <v>11720</v>
      </c>
      <c r="C63" s="2">
        <f t="shared" si="9"/>
        <v>1161</v>
      </c>
      <c r="D63" s="32">
        <f t="shared" si="2"/>
        <v>2.5375255922249749</v>
      </c>
      <c r="E63" s="16">
        <f t="shared" si="10"/>
        <v>25.615676090333078</v>
      </c>
    </row>
    <row r="64" spans="1:5" x14ac:dyDescent="0.2">
      <c r="A64" s="2">
        <f t="shared" si="8"/>
        <v>595</v>
      </c>
      <c r="B64" s="2">
        <f t="shared" si="0"/>
        <v>11920</v>
      </c>
      <c r="C64" s="2">
        <f t="shared" si="9"/>
        <v>1181</v>
      </c>
      <c r="D64" s="32">
        <f t="shared" si="2"/>
        <v>2.5372077382023273</v>
      </c>
      <c r="E64" s="16">
        <f t="shared" si="10"/>
        <v>25.608396477029416</v>
      </c>
    </row>
    <row r="65" spans="1:5" x14ac:dyDescent="0.2">
      <c r="A65" s="2">
        <f t="shared" si="8"/>
        <v>605</v>
      </c>
      <c r="B65" s="2">
        <f t="shared" si="0"/>
        <v>12120</v>
      </c>
      <c r="C65" s="2">
        <f t="shared" si="9"/>
        <v>1201</v>
      </c>
      <c r="D65" s="32">
        <f t="shared" si="2"/>
        <v>2.5369005047681843</v>
      </c>
      <c r="E65" s="16">
        <f t="shared" si="10"/>
        <v>25.601360630966187</v>
      </c>
    </row>
    <row r="66" spans="1:5" x14ac:dyDescent="0.2">
      <c r="A66" s="2">
        <f t="shared" si="8"/>
        <v>615</v>
      </c>
      <c r="B66" s="2">
        <f t="shared" si="0"/>
        <v>12320</v>
      </c>
      <c r="C66" s="2">
        <f t="shared" si="9"/>
        <v>1221</v>
      </c>
      <c r="D66" s="32">
        <f t="shared" si="2"/>
        <v>2.5366033683654634</v>
      </c>
      <c r="E66" s="16">
        <f t="shared" si="10"/>
        <v>25.594556509633506</v>
      </c>
    </row>
    <row r="67" spans="1:5" x14ac:dyDescent="0.2">
      <c r="A67" s="2">
        <f t="shared" si="8"/>
        <v>625</v>
      </c>
      <c r="B67" s="2">
        <f t="shared" si="0"/>
        <v>12520</v>
      </c>
      <c r="C67" s="2">
        <f t="shared" si="9"/>
        <v>1241</v>
      </c>
      <c r="D67" s="32">
        <f t="shared" si="2"/>
        <v>2.5363158392933198</v>
      </c>
      <c r="E67" s="16">
        <f t="shared" si="10"/>
        <v>25.587972850888285</v>
      </c>
    </row>
    <row r="68" spans="1:5" x14ac:dyDescent="0.2">
      <c r="A68" s="2">
        <f t="shared" si="8"/>
        <v>635</v>
      </c>
      <c r="B68" s="2">
        <f t="shared" si="0"/>
        <v>12720</v>
      </c>
      <c r="C68" s="2">
        <f t="shared" si="9"/>
        <v>1261</v>
      </c>
      <c r="D68" s="32">
        <f t="shared" si="2"/>
        <v>2.53603745901404</v>
      </c>
      <c r="E68" s="16">
        <f t="shared" si="10"/>
        <v>25.581599110752251</v>
      </c>
    </row>
    <row r="69" spans="1:5" x14ac:dyDescent="0.2">
      <c r="A69" s="2">
        <f t="shared" si="8"/>
        <v>645</v>
      </c>
      <c r="B69" s="2">
        <f t="shared" si="0"/>
        <v>12920</v>
      </c>
      <c r="C69" s="2">
        <f t="shared" si="9"/>
        <v>1281</v>
      </c>
      <c r="D69" s="32">
        <f t="shared" si="2"/>
        <v>2.5357677977129276</v>
      </c>
      <c r="E69" s="16">
        <f t="shared" si="10"/>
        <v>25.575425407065595</v>
      </c>
    </row>
    <row r="70" spans="1:5" x14ac:dyDescent="0.2">
      <c r="A70" s="2">
        <f t="shared" si="8"/>
        <v>655</v>
      </c>
      <c r="B70" s="2">
        <f t="shared" si="0"/>
        <v>13120</v>
      </c>
      <c r="C70" s="2">
        <f t="shared" si="9"/>
        <v>1301</v>
      </c>
      <c r="D70" s="32">
        <f t="shared" si="2"/>
        <v>2.5355064520839767</v>
      </c>
      <c r="E70" s="16">
        <f t="shared" si="10"/>
        <v>25.569442468364162</v>
      </c>
    </row>
    <row r="71" spans="1:5" x14ac:dyDescent="0.2">
      <c r="A71" s="2">
        <f t="shared" si="8"/>
        <v>665</v>
      </c>
      <c r="B71" s="2">
        <f t="shared" ref="B71:B108" si="11">$B$1*(A71+1)*($B$2-1)</f>
        <v>13320</v>
      </c>
      <c r="C71" s="2">
        <f t="shared" si="9"/>
        <v>1321</v>
      </c>
      <c r="D71" s="32">
        <f t="shared" ref="D71:D108" si="12">FINV($B$3,$B$1,C71)</f>
        <v>2.5352530433172817</v>
      </c>
      <c r="E71" s="16">
        <f t="shared" si="10"/>
        <v>25.563641587423309</v>
      </c>
    </row>
    <row r="72" spans="1:5" x14ac:dyDescent="0.2">
      <c r="A72" s="2">
        <f t="shared" si="8"/>
        <v>675</v>
      </c>
      <c r="B72" s="2">
        <f t="shared" si="11"/>
        <v>13520</v>
      </c>
      <c r="C72" s="2">
        <f t="shared" si="9"/>
        <v>1341</v>
      </c>
      <c r="D72" s="32">
        <f t="shared" si="12"/>
        <v>2.5350072152669831</v>
      </c>
      <c r="E72" s="16">
        <f t="shared" si="10"/>
        <v>25.558014578978085</v>
      </c>
    </row>
    <row r="73" spans="1:5" x14ac:dyDescent="0.2">
      <c r="A73" s="2">
        <f t="shared" si="8"/>
        <v>685</v>
      </c>
      <c r="B73" s="2">
        <f t="shared" si="11"/>
        <v>13720</v>
      </c>
      <c r="C73" s="2">
        <f t="shared" si="9"/>
        <v>1361</v>
      </c>
      <c r="D73" s="32">
        <f t="shared" si="12"/>
        <v>2.534768632781363</v>
      </c>
      <c r="E73" s="16">
        <f t="shared" si="10"/>
        <v>25.552553741190522</v>
      </c>
    </row>
    <row r="74" spans="1:5" x14ac:dyDescent="0.2">
      <c r="A74" s="2">
        <f t="shared" si="8"/>
        <v>695</v>
      </c>
      <c r="B74" s="2">
        <f t="shared" si="11"/>
        <v>13920</v>
      </c>
      <c r="C74" s="2">
        <f t="shared" si="9"/>
        <v>1381</v>
      </c>
      <c r="D74" s="32">
        <f t="shared" si="12"/>
        <v>2.5345369801782556</v>
      </c>
      <c r="E74" s="16">
        <f t="shared" si="10"/>
        <v>25.54725182047887</v>
      </c>
    </row>
    <row r="75" spans="1:5" x14ac:dyDescent="0.2">
      <c r="A75" s="2">
        <f t="shared" si="8"/>
        <v>705</v>
      </c>
      <c r="B75" s="2">
        <f t="shared" si="11"/>
        <v>14120</v>
      </c>
      <c r="C75" s="2">
        <f t="shared" si="9"/>
        <v>1401</v>
      </c>
      <c r="D75" s="32">
        <f t="shared" si="12"/>
        <v>2.5343119598515838</v>
      </c>
      <c r="E75" s="16">
        <f t="shared" si="10"/>
        <v>25.542101979374991</v>
      </c>
    </row>
    <row r="76" spans="1:5" x14ac:dyDescent="0.2">
      <c r="A76" s="2">
        <f t="shared" si="8"/>
        <v>715</v>
      </c>
      <c r="B76" s="2">
        <f t="shared" si="11"/>
        <v>14320</v>
      </c>
      <c r="C76" s="2">
        <f t="shared" si="9"/>
        <v>1421</v>
      </c>
      <c r="D76" s="32">
        <f t="shared" si="12"/>
        <v>2.534093290995818</v>
      </c>
      <c r="E76" s="16">
        <f t="shared" si="10"/>
        <v>25.537097767107749</v>
      </c>
    </row>
    <row r="77" spans="1:5" x14ac:dyDescent="0.2">
      <c r="A77" s="2">
        <f t="shared" si="8"/>
        <v>725</v>
      </c>
      <c r="B77" s="2">
        <f t="shared" si="11"/>
        <v>14520</v>
      </c>
      <c r="C77" s="2">
        <f t="shared" si="9"/>
        <v>1441</v>
      </c>
      <c r="D77" s="32">
        <f t="shared" si="12"/>
        <v>2.5338807084368735</v>
      </c>
      <c r="E77" s="16">
        <f t="shared" si="10"/>
        <v>25.532233092646358</v>
      </c>
    </row>
    <row r="78" spans="1:5" x14ac:dyDescent="0.2">
      <c r="A78" s="2">
        <f t="shared" si="8"/>
        <v>735</v>
      </c>
      <c r="B78" s="2">
        <f t="shared" si="11"/>
        <v>14720</v>
      </c>
      <c r="C78" s="2">
        <f t="shared" si="9"/>
        <v>1461</v>
      </c>
      <c r="D78" s="32">
        <f t="shared" si="12"/>
        <v>2.5336739615594315</v>
      </c>
      <c r="E78" s="16">
        <f t="shared" si="10"/>
        <v>25.527502199969081</v>
      </c>
    </row>
    <row r="79" spans="1:5" x14ac:dyDescent="0.2">
      <c r="A79" s="2">
        <f t="shared" si="8"/>
        <v>745</v>
      </c>
      <c r="B79" s="2">
        <f t="shared" si="11"/>
        <v>14920</v>
      </c>
      <c r="C79" s="2">
        <f t="shared" si="9"/>
        <v>1481</v>
      </c>
      <c r="D79" s="32">
        <f t="shared" si="12"/>
        <v>2.5334728133213003</v>
      </c>
      <c r="E79" s="16">
        <f t="shared" si="10"/>
        <v>25.52289964534355</v>
      </c>
    </row>
    <row r="80" spans="1:5" x14ac:dyDescent="0.2">
      <c r="A80" s="2">
        <f t="shared" si="8"/>
        <v>755</v>
      </c>
      <c r="B80" s="2">
        <f t="shared" si="11"/>
        <v>15120</v>
      </c>
      <c r="C80" s="2">
        <f t="shared" si="9"/>
        <v>1501</v>
      </c>
      <c r="D80" s="32">
        <f t="shared" si="12"/>
        <v>2.5332770393467561</v>
      </c>
      <c r="E80" s="16">
        <f t="shared" si="10"/>
        <v>25.518420276431012</v>
      </c>
    </row>
    <row r="81" spans="1:5" x14ac:dyDescent="0.2">
      <c r="A81" s="2">
        <f t="shared" si="8"/>
        <v>765</v>
      </c>
      <c r="B81" s="2">
        <f t="shared" si="11"/>
        <v>15320</v>
      </c>
      <c r="C81" s="2">
        <f t="shared" si="9"/>
        <v>1521</v>
      </c>
      <c r="D81" s="32">
        <f t="shared" si="12"/>
        <v>2.5330864270917401</v>
      </c>
      <c r="E81" s="16">
        <f t="shared" si="10"/>
        <v>25.514059213047638</v>
      </c>
    </row>
    <row r="82" spans="1:5" x14ac:dyDescent="0.2">
      <c r="A82" s="2">
        <f t="shared" si="8"/>
        <v>775</v>
      </c>
      <c r="B82" s="2">
        <f t="shared" si="11"/>
        <v>15520</v>
      </c>
      <c r="C82" s="2">
        <f t="shared" si="9"/>
        <v>1541</v>
      </c>
      <c r="D82" s="32">
        <f t="shared" si="12"/>
        <v>2.5329007750740726</v>
      </c>
      <c r="E82" s="16">
        <f t="shared" si="10"/>
        <v>25.509811829428688</v>
      </c>
    </row>
    <row r="83" spans="1:5" x14ac:dyDescent="0.2">
      <c r="A83" s="2">
        <f t="shared" si="8"/>
        <v>785</v>
      </c>
      <c r="B83" s="2">
        <f t="shared" si="11"/>
        <v>15720</v>
      </c>
      <c r="C83" s="2">
        <f t="shared" si="9"/>
        <v>1561</v>
      </c>
      <c r="D83" s="32">
        <f t="shared" si="12"/>
        <v>2.5327198921630343</v>
      </c>
      <c r="E83" s="16">
        <f t="shared" si="10"/>
        <v>25.505673737862203</v>
      </c>
    </row>
    <row r="84" spans="1:5" x14ac:dyDescent="0.2">
      <c r="A84" s="2">
        <f t="shared" si="8"/>
        <v>795</v>
      </c>
      <c r="B84" s="2">
        <f t="shared" si="11"/>
        <v>15920</v>
      </c>
      <c r="C84" s="2">
        <f t="shared" si="9"/>
        <v>1581</v>
      </c>
      <c r="D84" s="32">
        <f t="shared" si="12"/>
        <v>2.5325435969230523</v>
      </c>
      <c r="E84" s="16">
        <f t="shared" si="10"/>
        <v>25.501640773570522</v>
      </c>
    </row>
    <row r="85" spans="1:5" x14ac:dyDescent="0.2">
      <c r="A85" s="2">
        <f t="shared" ref="A85:A103" si="13">A84+10</f>
        <v>805</v>
      </c>
      <c r="B85" s="2">
        <f t="shared" si="11"/>
        <v>16120</v>
      </c>
      <c r="C85" s="2">
        <f t="shared" ref="C85:C104" si="14">A85*$B$2-A85-$B$1+1</f>
        <v>1601</v>
      </c>
      <c r="D85" s="32">
        <f t="shared" si="12"/>
        <v>2.532371717006678</v>
      </c>
      <c r="E85" s="16">
        <f t="shared" ref="E85:E104" si="15">B85/C85*D85</f>
        <v>25.497708980729325</v>
      </c>
    </row>
    <row r="86" spans="1:5" x14ac:dyDescent="0.2">
      <c r="A86" s="2">
        <f t="shared" si="13"/>
        <v>815</v>
      </c>
      <c r="B86" s="2">
        <f t="shared" si="11"/>
        <v>16320</v>
      </c>
      <c r="C86" s="2">
        <f t="shared" si="14"/>
        <v>1621</v>
      </c>
      <c r="D86" s="32">
        <f t="shared" si="12"/>
        <v>2.5322040885925543</v>
      </c>
      <c r="E86" s="16">
        <f t="shared" si="15"/>
        <v>25.493874599525284</v>
      </c>
    </row>
    <row r="87" spans="1:5" x14ac:dyDescent="0.2">
      <c r="A87" s="2">
        <f t="shared" si="13"/>
        <v>825</v>
      </c>
      <c r="B87" s="2">
        <f t="shared" si="11"/>
        <v>16520</v>
      </c>
      <c r="C87" s="2">
        <f t="shared" si="14"/>
        <v>1641</v>
      </c>
      <c r="D87" s="32">
        <f t="shared" si="12"/>
        <v>2.5320405558646493</v>
      </c>
      <c r="E87" s="16">
        <f t="shared" si="15"/>
        <v>25.490134054164539</v>
      </c>
    </row>
    <row r="88" spans="1:5" x14ac:dyDescent="0.2">
      <c r="A88" s="2">
        <f t="shared" si="13"/>
        <v>835</v>
      </c>
      <c r="B88" s="2">
        <f t="shared" si="11"/>
        <v>16720</v>
      </c>
      <c r="C88" s="2">
        <f t="shared" si="14"/>
        <v>1661</v>
      </c>
      <c r="D88" s="32">
        <f t="shared" si="12"/>
        <v>2.5318809705291558</v>
      </c>
      <c r="E88" s="16">
        <f t="shared" si="15"/>
        <v>25.486483941750443</v>
      </c>
    </row>
    <row r="89" spans="1:5" x14ac:dyDescent="0.2">
      <c r="A89" s="2">
        <f t="shared" si="13"/>
        <v>845</v>
      </c>
      <c r="B89" s="2">
        <f t="shared" si="11"/>
        <v>16920</v>
      </c>
      <c r="C89" s="2">
        <f t="shared" si="14"/>
        <v>1681</v>
      </c>
      <c r="D89" s="32">
        <f t="shared" si="12"/>
        <v>2.5317251913659802</v>
      </c>
      <c r="E89" s="16">
        <f t="shared" si="15"/>
        <v>25.482921021958589</v>
      </c>
    </row>
    <row r="90" spans="1:5" x14ac:dyDescent="0.2">
      <c r="A90" s="2">
        <f t="shared" si="13"/>
        <v>855</v>
      </c>
      <c r="B90" s="2">
        <f t="shared" si="11"/>
        <v>17120</v>
      </c>
      <c r="C90" s="2">
        <f t="shared" si="14"/>
        <v>1701</v>
      </c>
      <c r="D90" s="32">
        <f t="shared" si="12"/>
        <v>2.5315730838119319</v>
      </c>
      <c r="E90" s="16">
        <f t="shared" si="15"/>
        <v>25.479442207442844</v>
      </c>
    </row>
    <row r="91" spans="1:5" x14ac:dyDescent="0.2">
      <c r="A91" s="2">
        <f t="shared" si="13"/>
        <v>865</v>
      </c>
      <c r="B91" s="2">
        <f t="shared" si="11"/>
        <v>17320</v>
      </c>
      <c r="C91" s="2">
        <f t="shared" si="14"/>
        <v>1721</v>
      </c>
      <c r="D91" s="32">
        <f t="shared" si="12"/>
        <v>2.5314245195730556</v>
      </c>
      <c r="E91" s="16">
        <f t="shared" si="15"/>
        <v>25.476044554913027</v>
      </c>
    </row>
    <row r="92" spans="1:5" x14ac:dyDescent="0.2">
      <c r="A92" s="2">
        <f t="shared" si="13"/>
        <v>875</v>
      </c>
      <c r="B92" s="2">
        <f t="shared" si="11"/>
        <v>17520</v>
      </c>
      <c r="C92" s="2">
        <f t="shared" si="14"/>
        <v>1741</v>
      </c>
      <c r="D92" s="32">
        <f t="shared" si="12"/>
        <v>2.5312793762637327</v>
      </c>
      <c r="E92" s="16">
        <f t="shared" si="15"/>
        <v>25.472725256829751</v>
      </c>
    </row>
    <row r="93" spans="1:5" x14ac:dyDescent="0.2">
      <c r="A93" s="2">
        <f t="shared" si="13"/>
        <v>885</v>
      </c>
      <c r="B93" s="2">
        <f t="shared" si="11"/>
        <v>17720</v>
      </c>
      <c r="C93" s="2">
        <f t="shared" si="14"/>
        <v>1761</v>
      </c>
      <c r="D93" s="32">
        <f t="shared" si="12"/>
        <v>2.5311375370704479</v>
      </c>
      <c r="E93" s="16">
        <f t="shared" si="15"/>
        <v>25.469481633667424</v>
      </c>
    </row>
    <row r="94" spans="1:5" x14ac:dyDescent="0.2">
      <c r="A94" s="2">
        <f t="shared" si="13"/>
        <v>895</v>
      </c>
      <c r="B94" s="2">
        <f t="shared" si="11"/>
        <v>17920</v>
      </c>
      <c r="C94" s="2">
        <f t="shared" si="14"/>
        <v>1781</v>
      </c>
      <c r="D94" s="32">
        <f t="shared" si="12"/>
        <v>2.5309988904381648</v>
      </c>
      <c r="E94" s="16">
        <f t="shared" si="15"/>
        <v>25.466311126699559</v>
      </c>
    </row>
    <row r="95" spans="1:5" x14ac:dyDescent="0.2">
      <c r="A95" s="2">
        <f t="shared" si="13"/>
        <v>905</v>
      </c>
      <c r="B95" s="2">
        <f t="shared" si="11"/>
        <v>18120</v>
      </c>
      <c r="C95" s="2">
        <f t="shared" si="14"/>
        <v>1801</v>
      </c>
      <c r="D95" s="32">
        <f t="shared" si="12"/>
        <v>2.5308633297778571</v>
      </c>
      <c r="E95" s="16">
        <f t="shared" si="15"/>
        <v>25.463211291268614</v>
      </c>
    </row>
    <row r="96" spans="1:5" x14ac:dyDescent="0.2">
      <c r="A96" s="2">
        <f t="shared" si="13"/>
        <v>915</v>
      </c>
      <c r="B96" s="2">
        <f t="shared" si="11"/>
        <v>18320</v>
      </c>
      <c r="C96" s="2">
        <f t="shared" si="14"/>
        <v>1821</v>
      </c>
      <c r="D96" s="32">
        <f t="shared" si="12"/>
        <v>2.5307307531930778</v>
      </c>
      <c r="E96" s="16">
        <f t="shared" si="15"/>
        <v>25.460179790498177</v>
      </c>
    </row>
    <row r="97" spans="1:5" x14ac:dyDescent="0.2">
      <c r="A97" s="2">
        <f t="shared" si="13"/>
        <v>925</v>
      </c>
      <c r="B97" s="2">
        <f t="shared" si="11"/>
        <v>18520</v>
      </c>
      <c r="C97" s="2">
        <f t="shared" si="14"/>
        <v>1841</v>
      </c>
      <c r="D97" s="32">
        <f t="shared" si="12"/>
        <v>2.5306010632246294</v>
      </c>
      <c r="E97" s="16">
        <f t="shared" si="15"/>
        <v>25.457214389418869</v>
      </c>
    </row>
    <row r="98" spans="1:5" x14ac:dyDescent="0.2">
      <c r="A98" s="2">
        <f t="shared" si="13"/>
        <v>935</v>
      </c>
      <c r="B98" s="2">
        <f t="shared" si="11"/>
        <v>18720</v>
      </c>
      <c r="C98" s="2">
        <f t="shared" si="14"/>
        <v>1861</v>
      </c>
      <c r="D98" s="32">
        <f t="shared" si="12"/>
        <v>2.530474166611584</v>
      </c>
      <c r="E98" s="16">
        <f t="shared" si="15"/>
        <v>25.454312949472783</v>
      </c>
    </row>
    <row r="99" spans="1:5" x14ac:dyDescent="0.2">
      <c r="A99" s="2">
        <f t="shared" si="13"/>
        <v>945</v>
      </c>
      <c r="B99" s="2">
        <f t="shared" si="11"/>
        <v>18920</v>
      </c>
      <c r="C99" s="2">
        <f t="shared" si="14"/>
        <v>1881</v>
      </c>
      <c r="D99" s="32">
        <f t="shared" si="12"/>
        <v>2.5303499740676725</v>
      </c>
      <c r="E99" s="16">
        <f t="shared" si="15"/>
        <v>25.451473423370739</v>
      </c>
    </row>
    <row r="100" spans="1:5" x14ac:dyDescent="0.2">
      <c r="A100" s="2">
        <f t="shared" si="13"/>
        <v>955</v>
      </c>
      <c r="B100" s="2">
        <f t="shared" si="11"/>
        <v>19120</v>
      </c>
      <c r="C100" s="2">
        <f t="shared" si="14"/>
        <v>1901</v>
      </c>
      <c r="D100" s="32">
        <f t="shared" si="12"/>
        <v>2.530228400071707</v>
      </c>
      <c r="E100" s="16">
        <f t="shared" si="15"/>
        <v>25.448693850274086</v>
      </c>
    </row>
    <row r="101" spans="1:5" x14ac:dyDescent="0.2">
      <c r="A101" s="2">
        <f t="shared" si="13"/>
        <v>965</v>
      </c>
      <c r="B101" s="2">
        <f t="shared" si="11"/>
        <v>19320</v>
      </c>
      <c r="C101" s="2">
        <f t="shared" si="14"/>
        <v>1921</v>
      </c>
      <c r="D101" s="32">
        <f t="shared" si="12"/>
        <v>2.5301093626712419</v>
      </c>
      <c r="E101" s="16">
        <f t="shared" si="15"/>
        <v>25.445972351279746</v>
      </c>
    </row>
    <row r="102" spans="1:5" x14ac:dyDescent="0.2">
      <c r="A102" s="2">
        <f t="shared" si="13"/>
        <v>975</v>
      </c>
      <c r="B102" s="2">
        <f t="shared" si="11"/>
        <v>19520</v>
      </c>
      <c r="C102" s="2">
        <f t="shared" si="14"/>
        <v>1941</v>
      </c>
      <c r="D102" s="32">
        <f t="shared" si="12"/>
        <v>2.5299927832983244</v>
      </c>
      <c r="E102" s="16">
        <f t="shared" si="15"/>
        <v>25.443307125184592</v>
      </c>
    </row>
    <row r="103" spans="1:5" x14ac:dyDescent="0.2">
      <c r="A103" s="2">
        <f t="shared" si="13"/>
        <v>985</v>
      </c>
      <c r="B103" s="2">
        <f t="shared" si="11"/>
        <v>19720</v>
      </c>
      <c r="C103" s="2">
        <f t="shared" si="14"/>
        <v>1961</v>
      </c>
      <c r="D103" s="32">
        <f t="shared" si="12"/>
        <v>2.5298785865965967</v>
      </c>
      <c r="E103" s="16">
        <f t="shared" si="15"/>
        <v>25.440696444510397</v>
      </c>
    </row>
    <row r="104" spans="1:5" x14ac:dyDescent="0.2">
      <c r="A104" s="2">
        <f>A103+1</f>
        <v>986</v>
      </c>
      <c r="B104" s="2">
        <f t="shared" si="11"/>
        <v>19740</v>
      </c>
      <c r="C104" s="2">
        <f t="shared" si="14"/>
        <v>1963</v>
      </c>
      <c r="D104" s="32">
        <f t="shared" si="12"/>
        <v>2.5298672951639345</v>
      </c>
      <c r="E104" s="16">
        <f t="shared" si="15"/>
        <v>25.44043831204079</v>
      </c>
    </row>
    <row r="105" spans="1:5" x14ac:dyDescent="0.2">
      <c r="A105" s="2">
        <f>A104+1</f>
        <v>987</v>
      </c>
      <c r="B105" s="2">
        <f t="shared" si="11"/>
        <v>19760</v>
      </c>
      <c r="C105" s="2">
        <f>A105*$B$2-A105-$B$1+1</f>
        <v>1965</v>
      </c>
      <c r="D105" s="32">
        <f t="shared" si="12"/>
        <v>2.5298560267618431</v>
      </c>
      <c r="E105" s="16">
        <f>B105/C105*D105</f>
        <v>25.440180706775582</v>
      </c>
    </row>
    <row r="106" spans="1:5" s="36" customFormat="1" x14ac:dyDescent="0.2">
      <c r="A106" s="36">
        <f>A105+1</f>
        <v>988</v>
      </c>
      <c r="B106" s="36">
        <f t="shared" si="11"/>
        <v>19780</v>
      </c>
      <c r="C106" s="36">
        <f>A106*$B$2-A106-$B$1+1</f>
        <v>1967</v>
      </c>
      <c r="D106" s="37">
        <f t="shared" si="12"/>
        <v>2.5298447813199436</v>
      </c>
      <c r="E106" s="38">
        <f>B106/C106*D106</f>
        <v>25.439923627101415</v>
      </c>
    </row>
    <row r="107" spans="1:5" x14ac:dyDescent="0.2">
      <c r="A107" s="2">
        <f>A106+1</f>
        <v>989</v>
      </c>
      <c r="B107" s="2">
        <f t="shared" si="11"/>
        <v>19800</v>
      </c>
      <c r="C107" s="2">
        <f>A107*$B$2-A107-$B$1+1</f>
        <v>1969</v>
      </c>
      <c r="D107" s="32">
        <f t="shared" si="12"/>
        <v>2.5298335587681025</v>
      </c>
      <c r="E107" s="16">
        <f>B107/C107*D107</f>
        <v>25.439667071411087</v>
      </c>
    </row>
    <row r="108" spans="1:5" x14ac:dyDescent="0.2">
      <c r="A108" s="2">
        <f>A107+1</f>
        <v>990</v>
      </c>
      <c r="B108" s="2">
        <f t="shared" si="11"/>
        <v>19820</v>
      </c>
      <c r="C108" s="2">
        <f>A108*$B$2-A108-$B$1+1</f>
        <v>1971</v>
      </c>
      <c r="D108" s="32">
        <f t="shared" si="12"/>
        <v>2.5298223590365443</v>
      </c>
      <c r="E108" s="16">
        <f>B108/C108*D108</f>
        <v>25.439411038104669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7.140625" style="20" customWidth="1"/>
    <col min="2" max="2" width="6" style="20" bestFit="1" customWidth="1"/>
    <col min="3" max="3" width="8.7109375" style="20" customWidth="1"/>
    <col min="4" max="4" width="5.42578125" style="39" bestFit="1" customWidth="1"/>
    <col min="5" max="5" width="7.42578125" style="21" bestFit="1" customWidth="1"/>
    <col min="6" max="16384" width="9.140625" style="20"/>
  </cols>
  <sheetData>
    <row r="1" spans="1:5" x14ac:dyDescent="0.2">
      <c r="A1" s="30" t="s">
        <v>11</v>
      </c>
      <c r="B1" s="20">
        <v>10</v>
      </c>
      <c r="C1" s="20" t="s">
        <v>12</v>
      </c>
    </row>
    <row r="2" spans="1:5" x14ac:dyDescent="0.2">
      <c r="A2" s="30" t="s">
        <v>13</v>
      </c>
      <c r="B2" s="20">
        <v>5</v>
      </c>
      <c r="C2" s="20" t="s">
        <v>14</v>
      </c>
    </row>
    <row r="3" spans="1:5" x14ac:dyDescent="0.2">
      <c r="A3" s="30" t="s">
        <v>15</v>
      </c>
      <c r="B3" s="20">
        <v>5.0000000000000001E-3</v>
      </c>
    </row>
    <row r="4" spans="1:5" x14ac:dyDescent="0.2">
      <c r="A4" s="20" t="s">
        <v>144</v>
      </c>
    </row>
    <row r="6" spans="1:5" s="26" customFormat="1" x14ac:dyDescent="0.2">
      <c r="A6" s="26" t="s">
        <v>10</v>
      </c>
      <c r="B6" s="26" t="s">
        <v>16</v>
      </c>
      <c r="C6" s="26" t="s">
        <v>17</v>
      </c>
      <c r="D6" s="40" t="s">
        <v>18</v>
      </c>
      <c r="E6" s="41" t="s">
        <v>19</v>
      </c>
    </row>
    <row r="7" spans="1:5" x14ac:dyDescent="0.2">
      <c r="A7" s="20">
        <v>25</v>
      </c>
      <c r="B7" s="20">
        <f t="shared" ref="B7:B38" si="0">$B$1*(A7+1)*($B$2-1)</f>
        <v>1040</v>
      </c>
      <c r="C7" s="20">
        <f t="shared" ref="C7:C38" si="1">A7*$B$2-A7-$B$1+1</f>
        <v>91</v>
      </c>
      <c r="D7" s="39">
        <f t="shared" ref="D7:D38" si="2">FINV($B$3,$B$1,C7)</f>
        <v>2.7671966393575844</v>
      </c>
      <c r="E7" s="21">
        <f t="shared" ref="E7:E38" si="3">B7/C7*D7</f>
        <v>31.625104449800965</v>
      </c>
    </row>
    <row r="8" spans="1:5" x14ac:dyDescent="0.2">
      <c r="A8" s="20">
        <f t="shared" ref="A8:A39" si="4">A7+10</f>
        <v>35</v>
      </c>
      <c r="B8" s="20">
        <f t="shared" si="0"/>
        <v>1440</v>
      </c>
      <c r="C8" s="20">
        <f t="shared" si="1"/>
        <v>131</v>
      </c>
      <c r="D8" s="39">
        <f t="shared" si="2"/>
        <v>2.6890768436952572</v>
      </c>
      <c r="E8" s="21">
        <f t="shared" si="3"/>
        <v>29.559317976497486</v>
      </c>
    </row>
    <row r="9" spans="1:5" x14ac:dyDescent="0.2">
      <c r="A9" s="20">
        <f t="shared" si="4"/>
        <v>45</v>
      </c>
      <c r="B9" s="20">
        <f t="shared" si="0"/>
        <v>1840</v>
      </c>
      <c r="C9" s="20">
        <f t="shared" si="1"/>
        <v>171</v>
      </c>
      <c r="D9" s="39">
        <f t="shared" si="2"/>
        <v>2.6483355146099292</v>
      </c>
      <c r="E9" s="21">
        <f t="shared" si="3"/>
        <v>28.496709630890468</v>
      </c>
    </row>
    <row r="10" spans="1:5" x14ac:dyDescent="0.2">
      <c r="A10" s="20">
        <f t="shared" si="4"/>
        <v>55</v>
      </c>
      <c r="B10" s="20">
        <f t="shared" si="0"/>
        <v>2240</v>
      </c>
      <c r="C10" s="20">
        <f t="shared" si="1"/>
        <v>211</v>
      </c>
      <c r="D10" s="39">
        <f t="shared" si="2"/>
        <v>2.6233262170918819</v>
      </c>
      <c r="E10" s="21">
        <f t="shared" si="3"/>
        <v>27.849529508463579</v>
      </c>
    </row>
    <row r="11" spans="1:5" x14ac:dyDescent="0.2">
      <c r="A11" s="20">
        <f t="shared" si="4"/>
        <v>65</v>
      </c>
      <c r="B11" s="20">
        <f t="shared" si="0"/>
        <v>2640</v>
      </c>
      <c r="C11" s="20">
        <f t="shared" si="1"/>
        <v>251</v>
      </c>
      <c r="D11" s="39">
        <f t="shared" si="2"/>
        <v>2.6064117153765878</v>
      </c>
      <c r="E11" s="21">
        <f t="shared" si="3"/>
        <v>27.414051508343391</v>
      </c>
    </row>
    <row r="12" spans="1:5" x14ac:dyDescent="0.2">
      <c r="A12" s="20">
        <f t="shared" si="4"/>
        <v>75</v>
      </c>
      <c r="B12" s="20">
        <f t="shared" si="0"/>
        <v>3040</v>
      </c>
      <c r="C12" s="20">
        <f t="shared" si="1"/>
        <v>291</v>
      </c>
      <c r="D12" s="39">
        <f t="shared" si="2"/>
        <v>2.5942094937898541</v>
      </c>
      <c r="E12" s="21">
        <f t="shared" si="3"/>
        <v>27.101020141309817</v>
      </c>
    </row>
    <row r="13" spans="1:5" x14ac:dyDescent="0.2">
      <c r="A13" s="20">
        <f t="shared" si="4"/>
        <v>85</v>
      </c>
      <c r="B13" s="20">
        <f t="shared" si="0"/>
        <v>3440</v>
      </c>
      <c r="C13" s="20">
        <f t="shared" si="1"/>
        <v>331</v>
      </c>
      <c r="D13" s="39">
        <f t="shared" si="2"/>
        <v>2.5849911529628797</v>
      </c>
      <c r="E13" s="21">
        <f t="shared" si="3"/>
        <v>26.865164852544734</v>
      </c>
    </row>
    <row r="14" spans="1:5" x14ac:dyDescent="0.2">
      <c r="A14" s="20">
        <f t="shared" si="4"/>
        <v>95</v>
      </c>
      <c r="B14" s="20">
        <f t="shared" si="0"/>
        <v>3840</v>
      </c>
      <c r="C14" s="20">
        <f t="shared" si="1"/>
        <v>371</v>
      </c>
      <c r="D14" s="39">
        <f t="shared" si="2"/>
        <v>2.5777814602731861</v>
      </c>
      <c r="E14" s="21">
        <f t="shared" si="3"/>
        <v>26.681080343528393</v>
      </c>
    </row>
    <row r="15" spans="1:5" x14ac:dyDescent="0.2">
      <c r="A15" s="20">
        <f t="shared" si="4"/>
        <v>105</v>
      </c>
      <c r="B15" s="20">
        <f t="shared" si="0"/>
        <v>4240</v>
      </c>
      <c r="C15" s="20">
        <f t="shared" si="1"/>
        <v>411</v>
      </c>
      <c r="D15" s="39">
        <f t="shared" si="2"/>
        <v>2.5719884094619352</v>
      </c>
      <c r="E15" s="21">
        <f t="shared" si="3"/>
        <v>26.533408409047702</v>
      </c>
    </row>
    <row r="16" spans="1:5" x14ac:dyDescent="0.2">
      <c r="A16" s="20">
        <f>A15+10</f>
        <v>115</v>
      </c>
      <c r="B16" s="20">
        <f t="shared" si="0"/>
        <v>4640</v>
      </c>
      <c r="C16" s="20">
        <f t="shared" si="1"/>
        <v>451</v>
      </c>
      <c r="D16" s="39">
        <f t="shared" si="2"/>
        <v>2.5672318215977592</v>
      </c>
      <c r="E16" s="21">
        <f t="shared" si="3"/>
        <v>26.412318519320628</v>
      </c>
    </row>
    <row r="17" spans="1:5" x14ac:dyDescent="0.2">
      <c r="A17" s="20">
        <f t="shared" si="4"/>
        <v>125</v>
      </c>
      <c r="B17" s="20">
        <f t="shared" si="0"/>
        <v>5040</v>
      </c>
      <c r="C17" s="20">
        <f t="shared" si="1"/>
        <v>491</v>
      </c>
      <c r="D17" s="39">
        <f t="shared" si="2"/>
        <v>2.5632563823424528</v>
      </c>
      <c r="E17" s="21">
        <f t="shared" si="3"/>
        <v>26.311226409380776</v>
      </c>
    </row>
    <row r="18" spans="1:5" x14ac:dyDescent="0.2">
      <c r="A18" s="20">
        <f t="shared" si="4"/>
        <v>135</v>
      </c>
      <c r="B18" s="20">
        <f t="shared" si="0"/>
        <v>5440</v>
      </c>
      <c r="C18" s="20">
        <f t="shared" si="1"/>
        <v>531</v>
      </c>
      <c r="D18" s="39">
        <f t="shared" si="2"/>
        <v>2.5598842696536508</v>
      </c>
      <c r="E18" s="21">
        <f t="shared" si="3"/>
        <v>26.225556359540228</v>
      </c>
    </row>
    <row r="19" spans="1:5" x14ac:dyDescent="0.2">
      <c r="A19" s="20">
        <f t="shared" si="4"/>
        <v>145</v>
      </c>
      <c r="B19" s="20">
        <f t="shared" si="0"/>
        <v>5840</v>
      </c>
      <c r="C19" s="20">
        <f t="shared" si="1"/>
        <v>571</v>
      </c>
      <c r="D19" s="39">
        <f t="shared" si="2"/>
        <v>2.5569878272913886</v>
      </c>
      <c r="E19" s="21">
        <f t="shared" si="3"/>
        <v>26.15202961713084</v>
      </c>
    </row>
    <row r="20" spans="1:5" x14ac:dyDescent="0.2">
      <c r="A20" s="20">
        <f t="shared" si="4"/>
        <v>155</v>
      </c>
      <c r="B20" s="20">
        <f t="shared" si="0"/>
        <v>6240</v>
      </c>
      <c r="C20" s="20">
        <f t="shared" si="1"/>
        <v>611</v>
      </c>
      <c r="D20" s="39">
        <f t="shared" si="2"/>
        <v>2.5544730399491931</v>
      </c>
      <c r="E20" s="21">
        <f t="shared" si="3"/>
        <v>26.08823530160878</v>
      </c>
    </row>
    <row r="21" spans="1:5" x14ac:dyDescent="0.2">
      <c r="A21" s="20">
        <f t="shared" si="4"/>
        <v>165</v>
      </c>
      <c r="B21" s="20">
        <f t="shared" si="0"/>
        <v>6640</v>
      </c>
      <c r="C21" s="20">
        <f t="shared" si="1"/>
        <v>651</v>
      </c>
      <c r="D21" s="39">
        <f t="shared" si="2"/>
        <v>2.5522691366485666</v>
      </c>
      <c r="E21" s="21">
        <f t="shared" si="3"/>
        <v>26.032361086553738</v>
      </c>
    </row>
    <row r="22" spans="1:5" x14ac:dyDescent="0.2">
      <c r="A22" s="20">
        <f t="shared" si="4"/>
        <v>175</v>
      </c>
      <c r="B22" s="20">
        <f t="shared" si="0"/>
        <v>7040</v>
      </c>
      <c r="C22" s="20">
        <f t="shared" si="1"/>
        <v>691</v>
      </c>
      <c r="D22" s="39">
        <f t="shared" si="2"/>
        <v>2.5503218253055171</v>
      </c>
      <c r="E22" s="21">
        <f t="shared" si="3"/>
        <v>25.983018307020028</v>
      </c>
    </row>
    <row r="23" spans="1:5" x14ac:dyDescent="0.2">
      <c r="A23" s="20">
        <f t="shared" si="4"/>
        <v>185</v>
      </c>
      <c r="B23" s="20">
        <f t="shared" si="0"/>
        <v>7440</v>
      </c>
      <c r="C23" s="20">
        <f t="shared" si="1"/>
        <v>731</v>
      </c>
      <c r="D23" s="39">
        <f t="shared" si="2"/>
        <v>2.5485887602540696</v>
      </c>
      <c r="E23" s="21">
        <f t="shared" si="3"/>
        <v>25.939125001765088</v>
      </c>
    </row>
    <row r="24" spans="1:5" x14ac:dyDescent="0.2">
      <c r="A24" s="20">
        <f t="shared" si="4"/>
        <v>195</v>
      </c>
      <c r="B24" s="20">
        <f t="shared" si="0"/>
        <v>7840</v>
      </c>
      <c r="C24" s="20">
        <f t="shared" si="1"/>
        <v>771</v>
      </c>
      <c r="D24" s="39">
        <f t="shared" si="2"/>
        <v>2.5470364277347728</v>
      </c>
      <c r="E24" s="21">
        <f t="shared" si="3"/>
        <v>25.899825672426221</v>
      </c>
    </row>
    <row r="25" spans="1:5" x14ac:dyDescent="0.2">
      <c r="A25" s="20">
        <f t="shared" si="4"/>
        <v>205</v>
      </c>
      <c r="B25" s="20">
        <f t="shared" si="0"/>
        <v>8240</v>
      </c>
      <c r="C25" s="20">
        <f t="shared" si="1"/>
        <v>811</v>
      </c>
      <c r="D25" s="39">
        <f t="shared" si="2"/>
        <v>2.5456379574603289</v>
      </c>
      <c r="E25" s="21">
        <f t="shared" si="3"/>
        <v>25.864434980854636</v>
      </c>
    </row>
    <row r="26" spans="1:5" x14ac:dyDescent="0.2">
      <c r="A26" s="20">
        <f t="shared" si="4"/>
        <v>215</v>
      </c>
      <c r="B26" s="20">
        <f t="shared" si="0"/>
        <v>8640</v>
      </c>
      <c r="C26" s="20">
        <f t="shared" si="1"/>
        <v>851</v>
      </c>
      <c r="D26" s="39">
        <f t="shared" si="2"/>
        <v>2.5443715541725096</v>
      </c>
      <c r="E26" s="21">
        <f t="shared" si="3"/>
        <v>25.832397447767903</v>
      </c>
    </row>
    <row r="27" spans="1:5" x14ac:dyDescent="0.2">
      <c r="A27" s="20">
        <f t="shared" si="4"/>
        <v>225</v>
      </c>
      <c r="B27" s="20">
        <f t="shared" si="0"/>
        <v>9040</v>
      </c>
      <c r="C27" s="20">
        <f t="shared" si="1"/>
        <v>891</v>
      </c>
      <c r="D27" s="39">
        <f t="shared" si="2"/>
        <v>2.5432193535107772</v>
      </c>
      <c r="E27" s="21">
        <f t="shared" si="3"/>
        <v>25.803258087247393</v>
      </c>
    </row>
    <row r="28" spans="1:5" x14ac:dyDescent="0.2">
      <c r="A28" s="20">
        <f t="shared" si="4"/>
        <v>235</v>
      </c>
      <c r="B28" s="20">
        <f t="shared" si="0"/>
        <v>9440</v>
      </c>
      <c r="C28" s="20">
        <f t="shared" si="1"/>
        <v>931</v>
      </c>
      <c r="D28" s="39">
        <f t="shared" si="2"/>
        <v>2.5421665740499173</v>
      </c>
      <c r="E28" s="21">
        <f t="shared" si="3"/>
        <v>25.776640664910008</v>
      </c>
    </row>
    <row r="29" spans="1:5" x14ac:dyDescent="0.2">
      <c r="A29" s="20">
        <f t="shared" si="4"/>
        <v>245</v>
      </c>
      <c r="B29" s="20">
        <f t="shared" si="0"/>
        <v>9840</v>
      </c>
      <c r="C29" s="20">
        <f t="shared" si="1"/>
        <v>971</v>
      </c>
      <c r="D29" s="39">
        <f t="shared" si="2"/>
        <v>2.5412008797625503</v>
      </c>
      <c r="E29" s="21">
        <f t="shared" si="3"/>
        <v>25.752231366491756</v>
      </c>
    </row>
    <row r="30" spans="1:5" x14ac:dyDescent="0.2">
      <c r="A30" s="20">
        <f t="shared" si="4"/>
        <v>255</v>
      </c>
      <c r="B30" s="20">
        <f t="shared" si="0"/>
        <v>10240</v>
      </c>
      <c r="C30" s="20">
        <f t="shared" si="1"/>
        <v>1011</v>
      </c>
      <c r="D30" s="39">
        <f t="shared" si="2"/>
        <v>2.5403118944056651</v>
      </c>
      <c r="E30" s="21">
        <f t="shared" si="3"/>
        <v>25.729766368658762</v>
      </c>
    </row>
    <row r="31" spans="1:5" x14ac:dyDescent="0.2">
      <c r="A31" s="20">
        <f t="shared" si="4"/>
        <v>265</v>
      </c>
      <c r="B31" s="20">
        <f t="shared" si="0"/>
        <v>10640</v>
      </c>
      <c r="C31" s="20">
        <f t="shared" si="1"/>
        <v>1051</v>
      </c>
      <c r="D31" s="39">
        <f t="shared" si="2"/>
        <v>2.5394908272076187</v>
      </c>
      <c r="E31" s="21">
        <f t="shared" si="3"/>
        <v>25.709022265926794</v>
      </c>
    </row>
    <row r="32" spans="1:5" x14ac:dyDescent="0.2">
      <c r="A32" s="20">
        <f t="shared" si="4"/>
        <v>275</v>
      </c>
      <c r="B32" s="20">
        <f t="shared" si="0"/>
        <v>11040</v>
      </c>
      <c r="C32" s="20">
        <f t="shared" si="1"/>
        <v>1091</v>
      </c>
      <c r="D32" s="39">
        <f t="shared" si="2"/>
        <v>2.5387301811894409</v>
      </c>
      <c r="E32" s="21">
        <f t="shared" si="3"/>
        <v>25.689808616252456</v>
      </c>
    </row>
    <row r="33" spans="1:5" x14ac:dyDescent="0.2">
      <c r="A33" s="20">
        <f t="shared" si="4"/>
        <v>285</v>
      </c>
      <c r="B33" s="20">
        <f t="shared" si="0"/>
        <v>11440</v>
      </c>
      <c r="C33" s="20">
        <f t="shared" si="1"/>
        <v>1131</v>
      </c>
      <c r="D33" s="39">
        <f t="shared" si="2"/>
        <v>2.5380235235929325</v>
      </c>
      <c r="E33" s="21">
        <f t="shared" si="3"/>
        <v>25.671962077721616</v>
      </c>
    </row>
    <row r="34" spans="1:5" x14ac:dyDescent="0.2">
      <c r="A34" s="20">
        <f t="shared" si="4"/>
        <v>295</v>
      </c>
      <c r="B34" s="20">
        <f t="shared" si="0"/>
        <v>11840</v>
      </c>
      <c r="C34" s="20">
        <f t="shared" si="1"/>
        <v>1171</v>
      </c>
      <c r="D34" s="39">
        <f t="shared" si="2"/>
        <v>2.5373653035159451</v>
      </c>
      <c r="E34" s="21">
        <f t="shared" si="3"/>
        <v>25.655341753739361</v>
      </c>
    </row>
    <row r="35" spans="1:5" x14ac:dyDescent="0.2">
      <c r="A35" s="20">
        <f t="shared" si="4"/>
        <v>305</v>
      </c>
      <c r="B35" s="20">
        <f t="shared" si="0"/>
        <v>12240</v>
      </c>
      <c r="C35" s="20">
        <f t="shared" si="1"/>
        <v>1211</v>
      </c>
      <c r="D35" s="39">
        <f t="shared" si="2"/>
        <v>2.5367507058048497</v>
      </c>
      <c r="E35" s="21">
        <f t="shared" si="3"/>
        <v>25.639825465773214</v>
      </c>
    </row>
    <row r="36" spans="1:5" x14ac:dyDescent="0.2">
      <c r="A36" s="20">
        <f t="shared" si="4"/>
        <v>315</v>
      </c>
      <c r="B36" s="20">
        <f t="shared" si="0"/>
        <v>12640</v>
      </c>
      <c r="C36" s="20">
        <f t="shared" si="1"/>
        <v>1251</v>
      </c>
      <c r="D36" s="39">
        <f t="shared" si="2"/>
        <v>2.536175533064208</v>
      </c>
      <c r="E36" s="21">
        <f t="shared" si="3"/>
        <v>25.625306744949313</v>
      </c>
    </row>
    <row r="37" spans="1:5" x14ac:dyDescent="0.2">
      <c r="A37" s="20">
        <f t="shared" si="4"/>
        <v>325</v>
      </c>
      <c r="B37" s="20">
        <f t="shared" si="0"/>
        <v>13040</v>
      </c>
      <c r="C37" s="20">
        <f t="shared" si="1"/>
        <v>1291</v>
      </c>
      <c r="D37" s="39">
        <f t="shared" si="2"/>
        <v>2.5356361096668674</v>
      </c>
      <c r="E37" s="21">
        <f t="shared" si="3"/>
        <v>25.611692385790821</v>
      </c>
    </row>
    <row r="38" spans="1:5" x14ac:dyDescent="0.2">
      <c r="A38" s="20">
        <f t="shared" si="4"/>
        <v>335</v>
      </c>
      <c r="B38" s="20">
        <f t="shared" si="0"/>
        <v>13440</v>
      </c>
      <c r="C38" s="20">
        <f t="shared" si="1"/>
        <v>1331</v>
      </c>
      <c r="D38" s="39">
        <f t="shared" si="2"/>
        <v>2.5351292031230832</v>
      </c>
      <c r="E38" s="21">
        <f t="shared" si="3"/>
        <v>25.598900443256376</v>
      </c>
    </row>
    <row r="39" spans="1:5" x14ac:dyDescent="0.2">
      <c r="A39" s="20">
        <f t="shared" si="4"/>
        <v>345</v>
      </c>
      <c r="B39" s="20">
        <f t="shared" ref="B39:B68" si="5">$B$1*(A39+1)*($B$2-1)</f>
        <v>13840</v>
      </c>
      <c r="C39" s="20">
        <f t="shared" ref="C39:C59" si="6">A39*$B$2-A39-$B$1+1</f>
        <v>1371</v>
      </c>
      <c r="D39" s="39">
        <f t="shared" ref="D39:D68" si="7">FINV($B$3,$B$1,C39)</f>
        <v>2.534651959253035</v>
      </c>
      <c r="E39" s="21">
        <f t="shared" ref="E39:E59" si="8">B39/C39*D39</f>
        <v>25.586858582102117</v>
      </c>
    </row>
    <row r="40" spans="1:5" x14ac:dyDescent="0.2">
      <c r="A40" s="20">
        <f t="shared" ref="A40:A58" si="9">A39+10</f>
        <v>355</v>
      </c>
      <c r="B40" s="20">
        <f t="shared" si="5"/>
        <v>14240</v>
      </c>
      <c r="C40" s="20">
        <f t="shared" si="6"/>
        <v>1411</v>
      </c>
      <c r="D40" s="39">
        <f t="shared" si="7"/>
        <v>2.5342018484165565</v>
      </c>
      <c r="E40" s="21">
        <f t="shared" si="8"/>
        <v>25.575502708328678</v>
      </c>
    </row>
    <row r="41" spans="1:5" x14ac:dyDescent="0.2">
      <c r="A41" s="20">
        <f t="shared" si="9"/>
        <v>365</v>
      </c>
      <c r="B41" s="20">
        <f t="shared" si="5"/>
        <v>14640</v>
      </c>
      <c r="C41" s="20">
        <f t="shared" si="6"/>
        <v>1451</v>
      </c>
      <c r="D41" s="39">
        <f t="shared" si="7"/>
        <v>2.5337766206602264</v>
      </c>
      <c r="E41" s="21">
        <f t="shared" si="8"/>
        <v>25.564775828025994</v>
      </c>
    </row>
    <row r="42" spans="1:5" x14ac:dyDescent="0.2">
      <c r="A42" s="20">
        <f t="shared" si="9"/>
        <v>375</v>
      </c>
      <c r="B42" s="20">
        <f t="shared" si="5"/>
        <v>15040</v>
      </c>
      <c r="C42" s="20">
        <f t="shared" si="6"/>
        <v>1491</v>
      </c>
      <c r="D42" s="39">
        <f t="shared" si="7"/>
        <v>2.5333742681030609</v>
      </c>
      <c r="E42" s="21">
        <f t="shared" si="8"/>
        <v>25.554627090724367</v>
      </c>
    </row>
    <row r="43" spans="1:5" x14ac:dyDescent="0.2">
      <c r="A43" s="20">
        <f t="shared" si="9"/>
        <v>385</v>
      </c>
      <c r="B43" s="20">
        <f t="shared" si="5"/>
        <v>15440</v>
      </c>
      <c r="C43" s="20">
        <f t="shared" si="6"/>
        <v>1531</v>
      </c>
      <c r="D43" s="39">
        <f t="shared" si="7"/>
        <v>2.5329929932335826</v>
      </c>
      <c r="E43" s="21">
        <f t="shared" si="8"/>
        <v>25.545010983361539</v>
      </c>
    </row>
    <row r="44" spans="1:5" x14ac:dyDescent="0.2">
      <c r="A44" s="20">
        <f t="shared" si="9"/>
        <v>395</v>
      </c>
      <c r="B44" s="20">
        <f t="shared" si="5"/>
        <v>15840</v>
      </c>
      <c r="C44" s="20">
        <f t="shared" si="6"/>
        <v>1571</v>
      </c>
      <c r="D44" s="39">
        <f t="shared" si="7"/>
        <v>2.5326311820620773</v>
      </c>
      <c r="E44" s="21">
        <f t="shared" si="8"/>
        <v>25.535886647907898</v>
      </c>
    </row>
    <row r="45" spans="1:5" x14ac:dyDescent="0.2">
      <c r="A45" s="20">
        <f t="shared" si="9"/>
        <v>405</v>
      </c>
      <c r="B45" s="20">
        <f t="shared" si="5"/>
        <v>16240</v>
      </c>
      <c r="C45" s="20">
        <f t="shared" si="6"/>
        <v>1611</v>
      </c>
      <c r="D45" s="39">
        <f t="shared" si="7"/>
        <v>2.5322873812821292</v>
      </c>
      <c r="E45" s="21">
        <f t="shared" si="8"/>
        <v>25.52721730106876</v>
      </c>
    </row>
    <row r="46" spans="1:5" x14ac:dyDescent="0.2">
      <c r="A46" s="20">
        <f t="shared" si="9"/>
        <v>415</v>
      </c>
      <c r="B46" s="20">
        <f t="shared" si="5"/>
        <v>16640</v>
      </c>
      <c r="C46" s="20">
        <f t="shared" si="6"/>
        <v>1651</v>
      </c>
      <c r="D46" s="39">
        <f t="shared" si="7"/>
        <v>2.531960278759863</v>
      </c>
      <c r="E46" s="21">
        <f t="shared" si="8"/>
        <v>25.518969738682085</v>
      </c>
    </row>
    <row r="47" spans="1:5" x14ac:dyDescent="0.2">
      <c r="A47" s="20">
        <f t="shared" si="9"/>
        <v>425</v>
      </c>
      <c r="B47" s="20">
        <f t="shared" si="5"/>
        <v>17040</v>
      </c>
      <c r="C47" s="20">
        <f t="shared" si="6"/>
        <v>1691</v>
      </c>
      <c r="D47" s="39">
        <f t="shared" si="7"/>
        <v>2.5316486867987495</v>
      </c>
      <c r="E47" s="21">
        <f t="shared" si="8"/>
        <v>25.511113910733702</v>
      </c>
    </row>
    <row r="48" spans="1:5" x14ac:dyDescent="0.2">
      <c r="A48" s="20">
        <f t="shared" si="9"/>
        <v>435</v>
      </c>
      <c r="B48" s="20">
        <f t="shared" si="5"/>
        <v>17440</v>
      </c>
      <c r="C48" s="20">
        <f t="shared" si="6"/>
        <v>1731</v>
      </c>
      <c r="D48" s="39">
        <f t="shared" si="7"/>
        <v>2.5313515277298535</v>
      </c>
      <c r="E48" s="21">
        <f t="shared" si="8"/>
        <v>25.503622555522035</v>
      </c>
    </row>
    <row r="49" spans="1:5" x14ac:dyDescent="0.2">
      <c r="A49" s="20">
        <f t="shared" si="9"/>
        <v>445</v>
      </c>
      <c r="B49" s="20">
        <f t="shared" si="5"/>
        <v>17840</v>
      </c>
      <c r="C49" s="20">
        <f t="shared" si="6"/>
        <v>1771</v>
      </c>
      <c r="D49" s="39">
        <f t="shared" si="7"/>
        <v>2.5310678214590823</v>
      </c>
      <c r="E49" s="21">
        <f t="shared" si="8"/>
        <v>25.496470883585559</v>
      </c>
    </row>
    <row r="50" spans="1:5" x14ac:dyDescent="0.2">
      <c r="A50" s="20">
        <f t="shared" si="9"/>
        <v>455</v>
      </c>
      <c r="B50" s="20">
        <f t="shared" si="5"/>
        <v>18240</v>
      </c>
      <c r="C50" s="20">
        <f t="shared" si="6"/>
        <v>1811</v>
      </c>
      <c r="D50" s="39">
        <f t="shared" si="7"/>
        <v>2.5307966746683301</v>
      </c>
      <c r="E50" s="21">
        <f t="shared" si="8"/>
        <v>25.489636303672192</v>
      </c>
    </row>
    <row r="51" spans="1:5" x14ac:dyDescent="0.2">
      <c r="A51" s="20">
        <f t="shared" si="9"/>
        <v>465</v>
      </c>
      <c r="B51" s="20">
        <f t="shared" si="5"/>
        <v>18640</v>
      </c>
      <c r="C51" s="20">
        <f t="shared" si="6"/>
        <v>1851</v>
      </c>
      <c r="D51" s="39">
        <f t="shared" si="7"/>
        <v>2.5305372714197021</v>
      </c>
      <c r="E51" s="21">
        <f t="shared" si="8"/>
        <v>25.483098184366963</v>
      </c>
    </row>
    <row r="52" spans="1:5" x14ac:dyDescent="0.2">
      <c r="A52" s="20">
        <f t="shared" si="9"/>
        <v>475</v>
      </c>
      <c r="B52" s="20">
        <f t="shared" si="5"/>
        <v>19040</v>
      </c>
      <c r="C52" s="20">
        <f t="shared" si="6"/>
        <v>1891</v>
      </c>
      <c r="D52" s="39">
        <f t="shared" si="7"/>
        <v>2.5302888649546529</v>
      </c>
      <c r="E52" s="21">
        <f t="shared" si="8"/>
        <v>25.476837646079638</v>
      </c>
    </row>
    <row r="53" spans="1:5" x14ac:dyDescent="0.2">
      <c r="A53" s="20">
        <f t="shared" si="9"/>
        <v>485</v>
      </c>
      <c r="B53" s="20">
        <f t="shared" si="5"/>
        <v>19440</v>
      </c>
      <c r="C53" s="20">
        <f t="shared" si="6"/>
        <v>1931</v>
      </c>
      <c r="D53" s="39">
        <f t="shared" si="7"/>
        <v>2.5300507705144177</v>
      </c>
      <c r="E53" s="21">
        <f t="shared" si="8"/>
        <v>25.470837378974771</v>
      </c>
    </row>
    <row r="54" spans="1:5" x14ac:dyDescent="0.2">
      <c r="A54" s="20">
        <f t="shared" si="9"/>
        <v>495</v>
      </c>
      <c r="B54" s="20">
        <f t="shared" si="5"/>
        <v>19840</v>
      </c>
      <c r="C54" s="20">
        <f t="shared" si="6"/>
        <v>1971</v>
      </c>
      <c r="D54" s="39">
        <f t="shared" si="7"/>
        <v>2.5298223590365443</v>
      </c>
      <c r="E54" s="21">
        <f t="shared" si="8"/>
        <v>25.465081483148165</v>
      </c>
    </row>
    <row r="55" spans="1:5" x14ac:dyDescent="0.2">
      <c r="A55" s="20">
        <f t="shared" si="9"/>
        <v>505</v>
      </c>
      <c r="B55" s="20">
        <f t="shared" si="5"/>
        <v>20240</v>
      </c>
      <c r="C55" s="20">
        <f t="shared" si="6"/>
        <v>2011</v>
      </c>
      <c r="D55" s="39">
        <f t="shared" si="7"/>
        <v>2.529603051604874</v>
      </c>
      <c r="E55" s="21">
        <f t="shared" si="8"/>
        <v>25.459555327937668</v>
      </c>
    </row>
    <row r="56" spans="1:5" x14ac:dyDescent="0.2">
      <c r="A56" s="20">
        <f t="shared" si="9"/>
        <v>515</v>
      </c>
      <c r="B56" s="20">
        <f t="shared" si="5"/>
        <v>20640</v>
      </c>
      <c r="C56" s="20">
        <f t="shared" si="6"/>
        <v>2051</v>
      </c>
      <c r="D56" s="39">
        <f t="shared" si="7"/>
        <v>2.5293923145504542</v>
      </c>
      <c r="E56" s="21">
        <f t="shared" si="8"/>
        <v>25.454245427752983</v>
      </c>
    </row>
    <row r="57" spans="1:5" x14ac:dyDescent="0.2">
      <c r="A57" s="20">
        <f t="shared" si="9"/>
        <v>525</v>
      </c>
      <c r="B57" s="20">
        <f t="shared" si="5"/>
        <v>21040</v>
      </c>
      <c r="C57" s="20">
        <f t="shared" si="6"/>
        <v>2091</v>
      </c>
      <c r="D57" s="39">
        <f t="shared" si="7"/>
        <v>2.5291896551156974</v>
      </c>
      <c r="E57" s="21">
        <f t="shared" si="8"/>
        <v>25.449139332201948</v>
      </c>
    </row>
    <row r="58" spans="1:5" x14ac:dyDescent="0.2">
      <c r="A58" s="20">
        <f t="shared" si="9"/>
        <v>535</v>
      </c>
      <c r="B58" s="20">
        <f t="shared" si="5"/>
        <v>21440</v>
      </c>
      <c r="C58" s="20">
        <f t="shared" si="6"/>
        <v>2131</v>
      </c>
      <c r="D58" s="39">
        <f t="shared" si="7"/>
        <v>2.528994617607669</v>
      </c>
      <c r="E58" s="21">
        <f t="shared" si="8"/>
        <v>25.444225528629008</v>
      </c>
    </row>
    <row r="59" spans="1:5" x14ac:dyDescent="0.2">
      <c r="A59" s="20">
        <f t="shared" ref="A59:A68" si="10">A58+1</f>
        <v>536</v>
      </c>
      <c r="B59" s="20">
        <f t="shared" si="5"/>
        <v>21480</v>
      </c>
      <c r="C59" s="20">
        <f t="shared" si="6"/>
        <v>2135</v>
      </c>
      <c r="D59" s="39">
        <f t="shared" si="7"/>
        <v>2.5289755165394836</v>
      </c>
      <c r="E59" s="21">
        <f t="shared" si="8"/>
        <v>25.443744306917147</v>
      </c>
    </row>
    <row r="60" spans="1:5" x14ac:dyDescent="0.2">
      <c r="A60" s="20">
        <f t="shared" si="10"/>
        <v>537</v>
      </c>
      <c r="B60" s="20">
        <f t="shared" si="5"/>
        <v>21520</v>
      </c>
      <c r="C60" s="20">
        <f t="shared" ref="C60:C68" si="11">A60*$B$2-A60-$B$1+1</f>
        <v>2139</v>
      </c>
      <c r="D60" s="39">
        <f t="shared" si="7"/>
        <v>2.5289564870403418</v>
      </c>
      <c r="E60" s="21">
        <f t="shared" ref="E60:E68" si="12">B60/C60*D60</f>
        <v>25.443264890653648</v>
      </c>
    </row>
    <row r="61" spans="1:5" x14ac:dyDescent="0.2">
      <c r="A61" s="20">
        <f t="shared" si="10"/>
        <v>538</v>
      </c>
      <c r="B61" s="20">
        <f t="shared" si="5"/>
        <v>21560</v>
      </c>
      <c r="C61" s="20">
        <f t="shared" si="11"/>
        <v>2143</v>
      </c>
      <c r="D61" s="39">
        <f t="shared" si="7"/>
        <v>2.5289375287087785</v>
      </c>
      <c r="E61" s="21">
        <f t="shared" si="12"/>
        <v>25.442787269697281</v>
      </c>
    </row>
    <row r="62" spans="1:5" x14ac:dyDescent="0.2">
      <c r="A62" s="20">
        <f t="shared" si="10"/>
        <v>539</v>
      </c>
      <c r="B62" s="20">
        <f t="shared" si="5"/>
        <v>21600</v>
      </c>
      <c r="C62" s="20">
        <f t="shared" si="11"/>
        <v>2147</v>
      </c>
      <c r="D62" s="39">
        <f t="shared" si="7"/>
        <v>2.5289186411463245</v>
      </c>
      <c r="E62" s="21">
        <f t="shared" si="12"/>
        <v>25.442311433982585</v>
      </c>
    </row>
    <row r="63" spans="1:5" x14ac:dyDescent="0.2">
      <c r="A63" s="20">
        <f t="shared" si="10"/>
        <v>540</v>
      </c>
      <c r="B63" s="20">
        <f t="shared" si="5"/>
        <v>21640</v>
      </c>
      <c r="C63" s="20">
        <f t="shared" si="11"/>
        <v>2151</v>
      </c>
      <c r="D63" s="39">
        <f t="shared" si="7"/>
        <v>2.5288998239573979</v>
      </c>
      <c r="E63" s="21">
        <f t="shared" si="12"/>
        <v>25.441837373518407</v>
      </c>
    </row>
    <row r="64" spans="1:5" x14ac:dyDescent="0.2">
      <c r="A64" s="20">
        <f t="shared" si="10"/>
        <v>541</v>
      </c>
      <c r="B64" s="20">
        <f t="shared" si="5"/>
        <v>21680</v>
      </c>
      <c r="C64" s="20">
        <f t="shared" si="11"/>
        <v>2155</v>
      </c>
      <c r="D64" s="39">
        <f t="shared" si="7"/>
        <v>2.5288810767494834</v>
      </c>
      <c r="E64" s="21">
        <f t="shared" si="12"/>
        <v>25.441365078389236</v>
      </c>
    </row>
    <row r="65" spans="1:5" x14ac:dyDescent="0.2">
      <c r="A65" s="20">
        <f t="shared" si="10"/>
        <v>542</v>
      </c>
      <c r="B65" s="20">
        <f t="shared" si="5"/>
        <v>21720</v>
      </c>
      <c r="C65" s="20">
        <f t="shared" si="11"/>
        <v>2159</v>
      </c>
      <c r="D65" s="39">
        <f t="shared" si="7"/>
        <v>2.5288623991328891</v>
      </c>
      <c r="E65" s="21">
        <f t="shared" si="12"/>
        <v>25.440894538752364</v>
      </c>
    </row>
    <row r="66" spans="1:5" x14ac:dyDescent="0.2">
      <c r="A66" s="20">
        <f t="shared" si="10"/>
        <v>543</v>
      </c>
      <c r="B66" s="20">
        <f t="shared" si="5"/>
        <v>21760</v>
      </c>
      <c r="C66" s="20">
        <f t="shared" si="11"/>
        <v>2163</v>
      </c>
      <c r="D66" s="39">
        <f t="shared" si="7"/>
        <v>2.5288437907208507</v>
      </c>
      <c r="E66" s="21">
        <f t="shared" si="12"/>
        <v>25.440425744838517</v>
      </c>
    </row>
    <row r="67" spans="1:5" s="42" customFormat="1" x14ac:dyDescent="0.2">
      <c r="A67" s="42">
        <f t="shared" si="10"/>
        <v>544</v>
      </c>
      <c r="B67" s="42">
        <f t="shared" si="5"/>
        <v>21800</v>
      </c>
      <c r="C67" s="42">
        <f t="shared" si="11"/>
        <v>2167</v>
      </c>
      <c r="D67" s="43">
        <f t="shared" si="7"/>
        <v>2.5288252511294411</v>
      </c>
      <c r="E67" s="44">
        <f t="shared" si="12"/>
        <v>25.43995868695054</v>
      </c>
    </row>
    <row r="68" spans="1:5" x14ac:dyDescent="0.2">
      <c r="A68" s="20">
        <f t="shared" si="10"/>
        <v>545</v>
      </c>
      <c r="B68" s="20">
        <f t="shared" si="5"/>
        <v>21840</v>
      </c>
      <c r="C68" s="20">
        <f t="shared" si="11"/>
        <v>2171</v>
      </c>
      <c r="D68" s="39">
        <f t="shared" si="7"/>
        <v>2.5288067799775673</v>
      </c>
      <c r="E68" s="21">
        <f t="shared" si="12"/>
        <v>25.43949335546295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zoomScaleNormal="100" workbookViewId="0"/>
  </sheetViews>
  <sheetFormatPr defaultRowHeight="12.75" x14ac:dyDescent="0.2"/>
  <cols>
    <col min="1" max="1" width="17.85546875" style="50" bestFit="1" customWidth="1"/>
    <col min="2" max="2" width="6.42578125" style="53" bestFit="1" customWidth="1"/>
    <col min="3" max="3" width="4.42578125" style="50" bestFit="1" customWidth="1"/>
    <col min="4" max="4" width="4" style="50" bestFit="1" customWidth="1"/>
    <col min="5" max="5" width="8" style="50" bestFit="1" customWidth="1"/>
    <col min="6" max="6" width="6.7109375" style="50" customWidth="1"/>
    <col min="7" max="7" width="16.28515625" style="50" bestFit="1" customWidth="1"/>
    <col min="8" max="10" width="6" style="50" bestFit="1" customWidth="1"/>
    <col min="11" max="11" width="6.7109375" style="50" customWidth="1"/>
    <col min="12" max="12" width="29.140625" style="50" bestFit="1" customWidth="1"/>
    <col min="13" max="15" width="6" style="50" bestFit="1" customWidth="1"/>
    <col min="16" max="17" width="6.7109375" style="50" customWidth="1"/>
    <col min="18" max="16384" width="9.140625" style="50"/>
  </cols>
  <sheetData>
    <row r="1" spans="1:15" s="47" customFormat="1" x14ac:dyDescent="0.2">
      <c r="A1" s="45" t="s">
        <v>45</v>
      </c>
      <c r="B1" s="46"/>
    </row>
    <row r="2" spans="1:15" x14ac:dyDescent="0.2">
      <c r="A2" s="48" t="s">
        <v>15</v>
      </c>
      <c r="B2" s="49">
        <v>0.01</v>
      </c>
    </row>
    <row r="3" spans="1:15" x14ac:dyDescent="0.2">
      <c r="A3" s="48" t="s">
        <v>11</v>
      </c>
      <c r="B3" s="49">
        <v>4</v>
      </c>
    </row>
    <row r="4" spans="1:15" ht="13.5" thickBot="1" x14ac:dyDescent="0.25">
      <c r="A4" s="51" t="s">
        <v>46</v>
      </c>
      <c r="B4" s="52">
        <f>CHIINV(B2,B3)</f>
        <v>13.276704135987623</v>
      </c>
    </row>
    <row r="5" spans="1:15" x14ac:dyDescent="0.2">
      <c r="C5" s="54"/>
    </row>
    <row r="6" spans="1:15" ht="13.5" thickBot="1" x14ac:dyDescent="0.25"/>
    <row r="7" spans="1:15" s="47" customFormat="1" x14ac:dyDescent="0.2">
      <c r="A7" s="45" t="s">
        <v>39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</row>
    <row r="8" spans="1:15" x14ac:dyDescent="0.2">
      <c r="A8" s="48" t="s">
        <v>35</v>
      </c>
      <c r="B8" s="58"/>
      <c r="C8" s="59" t="s">
        <v>36</v>
      </c>
      <c r="D8" s="59"/>
      <c r="E8" s="59" t="s">
        <v>43</v>
      </c>
      <c r="F8" s="59"/>
      <c r="G8" s="59" t="s">
        <v>33</v>
      </c>
      <c r="H8" s="59"/>
      <c r="I8" s="59"/>
      <c r="J8" s="59"/>
      <c r="K8" s="59"/>
      <c r="L8" s="59" t="s">
        <v>34</v>
      </c>
      <c r="M8" s="59"/>
      <c r="N8" s="59"/>
      <c r="O8" s="60"/>
    </row>
    <row r="9" spans="1:15" x14ac:dyDescent="0.2">
      <c r="A9" s="48">
        <v>3.5</v>
      </c>
      <c r="B9" s="58"/>
      <c r="C9" s="59">
        <v>0</v>
      </c>
      <c r="D9" s="59"/>
      <c r="E9" s="59">
        <f>A9-C9</f>
        <v>3.5</v>
      </c>
      <c r="F9" s="59"/>
      <c r="G9" s="59">
        <v>1</v>
      </c>
      <c r="H9" s="59">
        <v>0.7</v>
      </c>
      <c r="I9" s="59">
        <v>0.7</v>
      </c>
      <c r="J9" s="59">
        <v>0.7</v>
      </c>
      <c r="K9" s="59"/>
      <c r="L9" s="61">
        <f t="array" ref="L9:O12">MINVERSE(G9:J12)</f>
        <v>2.5806451612903225</v>
      </c>
      <c r="M9" s="61">
        <v>-0.75268817204301097</v>
      </c>
      <c r="N9" s="61">
        <v>-0.75268817204301053</v>
      </c>
      <c r="O9" s="62">
        <v>-0.75268817204301053</v>
      </c>
    </row>
    <row r="10" spans="1:15" x14ac:dyDescent="0.2">
      <c r="A10" s="48">
        <v>3.5</v>
      </c>
      <c r="B10" s="58"/>
      <c r="C10" s="59">
        <v>0</v>
      </c>
      <c r="D10" s="59"/>
      <c r="E10" s="59">
        <f>A10-C10</f>
        <v>3.5</v>
      </c>
      <c r="F10" s="59"/>
      <c r="G10" s="59">
        <v>0.7</v>
      </c>
      <c r="H10" s="59">
        <v>1</v>
      </c>
      <c r="I10" s="59">
        <v>0.7</v>
      </c>
      <c r="J10" s="59">
        <v>0.7</v>
      </c>
      <c r="K10" s="59"/>
      <c r="L10" s="61">
        <v>-0.75268817204301064</v>
      </c>
      <c r="M10" s="61">
        <v>2.580645161290323</v>
      </c>
      <c r="N10" s="61">
        <v>-0.75268817204301086</v>
      </c>
      <c r="O10" s="62">
        <v>-0.75268817204301086</v>
      </c>
    </row>
    <row r="11" spans="1:15" x14ac:dyDescent="0.2">
      <c r="A11" s="48">
        <v>3.5</v>
      </c>
      <c r="B11" s="58"/>
      <c r="C11" s="59">
        <v>0</v>
      </c>
      <c r="D11" s="59"/>
      <c r="E11" s="59">
        <f>A11-C11</f>
        <v>3.5</v>
      </c>
      <c r="F11" s="59"/>
      <c r="G11" s="59">
        <v>0.7</v>
      </c>
      <c r="H11" s="59">
        <v>0.7</v>
      </c>
      <c r="I11" s="59">
        <v>1</v>
      </c>
      <c r="J11" s="59">
        <v>0.7</v>
      </c>
      <c r="K11" s="59"/>
      <c r="L11" s="61">
        <v>-0.75268817204301064</v>
      </c>
      <c r="M11" s="61">
        <v>-0.75268817204301086</v>
      </c>
      <c r="N11" s="61">
        <v>2.5806451612903225</v>
      </c>
      <c r="O11" s="62">
        <v>-0.75268817204301075</v>
      </c>
    </row>
    <row r="12" spans="1:15" x14ac:dyDescent="0.2">
      <c r="A12" s="48">
        <v>3.5</v>
      </c>
      <c r="B12" s="58"/>
      <c r="C12" s="59">
        <v>0</v>
      </c>
      <c r="D12" s="59"/>
      <c r="E12" s="59">
        <f>A12-C12</f>
        <v>3.5</v>
      </c>
      <c r="F12" s="59"/>
      <c r="G12" s="59">
        <v>0.7</v>
      </c>
      <c r="H12" s="59">
        <v>0.7</v>
      </c>
      <c r="I12" s="59">
        <v>0.7</v>
      </c>
      <c r="J12" s="59">
        <v>1</v>
      </c>
      <c r="K12" s="59"/>
      <c r="L12" s="61">
        <v>-0.75268817204301064</v>
      </c>
      <c r="M12" s="61">
        <v>-0.75268817204301075</v>
      </c>
      <c r="N12" s="61">
        <v>-0.75268817204301075</v>
      </c>
      <c r="O12" s="62">
        <v>2.5806451612903225</v>
      </c>
    </row>
    <row r="13" spans="1:15" x14ac:dyDescent="0.2">
      <c r="A13" s="48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60"/>
    </row>
    <row r="14" spans="1:15" x14ac:dyDescent="0.2">
      <c r="A14" s="48" t="s">
        <v>37</v>
      </c>
      <c r="B14" s="58"/>
      <c r="C14" s="59"/>
      <c r="D14" s="59"/>
      <c r="E14" s="59"/>
      <c r="F14" s="59"/>
      <c r="G14" s="59" t="s">
        <v>38</v>
      </c>
      <c r="H14" s="59"/>
      <c r="I14" s="59"/>
      <c r="J14" s="59"/>
      <c r="K14" s="59"/>
      <c r="L14" s="59" t="s">
        <v>41</v>
      </c>
      <c r="M14" s="59"/>
      <c r="N14" s="59"/>
      <c r="O14" s="60"/>
    </row>
    <row r="15" spans="1:15" ht="13.5" thickBot="1" x14ac:dyDescent="0.25">
      <c r="A15" s="51">
        <f>E9</f>
        <v>3.5</v>
      </c>
      <c r="B15" s="63">
        <f>E10</f>
        <v>3.5</v>
      </c>
      <c r="C15" s="64">
        <f>E11</f>
        <v>3.5</v>
      </c>
      <c r="D15" s="64">
        <f>E12</f>
        <v>3.5</v>
      </c>
      <c r="E15" s="64"/>
      <c r="F15" s="64"/>
      <c r="G15" s="65">
        <f t="array" ref="G15:J15">MMULT(A15:D15,L9:O12)</f>
        <v>1.1290322580645169</v>
      </c>
      <c r="H15" s="65">
        <v>1.1290322580645165</v>
      </c>
      <c r="I15" s="65">
        <v>1.1290322580645156</v>
      </c>
      <c r="J15" s="65">
        <v>1.129032258064516</v>
      </c>
      <c r="K15" s="64"/>
      <c r="L15" s="66">
        <f>MMULT(G15:J15,E9:E12)</f>
        <v>15.806451612903228</v>
      </c>
      <c r="M15" s="64"/>
      <c r="N15" s="64"/>
      <c r="O15" s="67"/>
    </row>
    <row r="17" spans="1:17" ht="13.5" thickBot="1" x14ac:dyDescent="0.25"/>
    <row r="18" spans="1:17" s="47" customFormat="1" x14ac:dyDescent="0.2">
      <c r="A18" s="45" t="s">
        <v>40</v>
      </c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7"/>
    </row>
    <row r="19" spans="1:17" x14ac:dyDescent="0.2">
      <c r="A19" s="68" t="s">
        <v>61</v>
      </c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</row>
    <row r="20" spans="1:17" x14ac:dyDescent="0.2">
      <c r="A20" s="48" t="s">
        <v>47</v>
      </c>
      <c r="B20" s="58"/>
      <c r="C20" s="59" t="s">
        <v>48</v>
      </c>
      <c r="D20" s="59"/>
      <c r="E20" s="59" t="s">
        <v>49</v>
      </c>
      <c r="F20" s="59"/>
      <c r="G20" s="59" t="s">
        <v>51</v>
      </c>
      <c r="H20" s="59"/>
      <c r="I20" s="59"/>
      <c r="J20" s="59"/>
      <c r="K20" s="59"/>
      <c r="L20" s="59" t="s">
        <v>52</v>
      </c>
      <c r="M20" s="59"/>
      <c r="N20" s="59"/>
      <c r="O20" s="60"/>
    </row>
    <row r="21" spans="1:17" x14ac:dyDescent="0.2">
      <c r="A21" s="48">
        <v>3.5</v>
      </c>
      <c r="B21" s="58"/>
      <c r="C21" s="59">
        <v>0</v>
      </c>
      <c r="D21" s="59"/>
      <c r="E21" s="59">
        <f>A21-C21</f>
        <v>3.5</v>
      </c>
      <c r="F21" s="59"/>
      <c r="G21" s="59">
        <v>1</v>
      </c>
      <c r="H21" s="59">
        <v>0.7</v>
      </c>
      <c r="I21" s="59">
        <v>0.7</v>
      </c>
      <c r="J21" s="59"/>
      <c r="K21" s="59"/>
      <c r="L21" s="61">
        <f t="array" ref="L21:N23">MINVERSE(G21:I23)</f>
        <v>2.3611111111111107</v>
      </c>
      <c r="M21" s="61">
        <v>-0.9722222222222221</v>
      </c>
      <c r="N21" s="61">
        <v>-0.9722222222222221</v>
      </c>
      <c r="O21" s="60"/>
    </row>
    <row r="22" spans="1:17" x14ac:dyDescent="0.2">
      <c r="A22" s="48">
        <v>3.5</v>
      </c>
      <c r="B22" s="58"/>
      <c r="C22" s="59">
        <v>0</v>
      </c>
      <c r="D22" s="59"/>
      <c r="E22" s="59">
        <f>A22-C22</f>
        <v>3.5</v>
      </c>
      <c r="F22" s="59"/>
      <c r="G22" s="59">
        <v>0.7</v>
      </c>
      <c r="H22" s="59">
        <v>1</v>
      </c>
      <c r="I22" s="59">
        <v>0.7</v>
      </c>
      <c r="J22" s="59"/>
      <c r="K22" s="59"/>
      <c r="L22" s="61">
        <v>-0.9722222222222221</v>
      </c>
      <c r="M22" s="61">
        <v>2.3611111111111112</v>
      </c>
      <c r="N22" s="61">
        <v>-0.97222222222222232</v>
      </c>
      <c r="O22" s="60"/>
    </row>
    <row r="23" spans="1:17" x14ac:dyDescent="0.2">
      <c r="A23" s="48">
        <v>3.5</v>
      </c>
      <c r="B23" s="58"/>
      <c r="C23" s="59">
        <v>0</v>
      </c>
      <c r="D23" s="59"/>
      <c r="E23" s="59">
        <f>A23-C23</f>
        <v>3.5</v>
      </c>
      <c r="F23" s="59"/>
      <c r="G23" s="59">
        <v>0.7</v>
      </c>
      <c r="H23" s="59">
        <v>0.7</v>
      </c>
      <c r="I23" s="59">
        <v>1</v>
      </c>
      <c r="J23" s="59"/>
      <c r="K23" s="59"/>
      <c r="L23" s="61">
        <v>-0.9722222222222221</v>
      </c>
      <c r="M23" s="61">
        <v>-0.97222222222222232</v>
      </c>
      <c r="N23" s="61">
        <v>2.3611111111111112</v>
      </c>
      <c r="O23" s="60"/>
    </row>
    <row r="24" spans="1:17" x14ac:dyDescent="0.2">
      <c r="A24" s="48"/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</row>
    <row r="25" spans="1:17" x14ac:dyDescent="0.2">
      <c r="A25" s="48" t="s">
        <v>63</v>
      </c>
      <c r="B25" s="58"/>
      <c r="C25" s="59"/>
      <c r="D25" s="59"/>
      <c r="E25" s="59"/>
      <c r="F25" s="59"/>
      <c r="G25" s="59" t="s">
        <v>50</v>
      </c>
      <c r="H25" s="59"/>
      <c r="I25" s="59"/>
      <c r="J25" s="59"/>
      <c r="K25" s="59"/>
      <c r="L25" s="59" t="s">
        <v>73</v>
      </c>
      <c r="M25" s="59"/>
      <c r="N25" s="59"/>
      <c r="O25" s="60"/>
    </row>
    <row r="26" spans="1:17" x14ac:dyDescent="0.2">
      <c r="A26" s="48">
        <f>E21</f>
        <v>3.5</v>
      </c>
      <c r="B26" s="58">
        <f>E22</f>
        <v>3.5</v>
      </c>
      <c r="C26" s="59">
        <f>E23</f>
        <v>3.5</v>
      </c>
      <c r="D26" s="59"/>
      <c r="E26" s="59"/>
      <c r="F26" s="59"/>
      <c r="G26" s="61">
        <f t="array" ref="G26:I26">MMULT(A26:C26,L21:N23)</f>
        <v>1.4583333333333335</v>
      </c>
      <c r="H26" s="61">
        <v>1.4583333333333344</v>
      </c>
      <c r="I26" s="61">
        <v>1.4583333333333339</v>
      </c>
      <c r="J26" s="59"/>
      <c r="K26" s="59"/>
      <c r="L26" s="61">
        <f>MMULT(G26:I26,E21:E23)</f>
        <v>15.312500000000007</v>
      </c>
      <c r="M26" s="59"/>
      <c r="N26" s="59"/>
      <c r="O26" s="60"/>
    </row>
    <row r="27" spans="1:17" x14ac:dyDescent="0.2">
      <c r="A27" s="48"/>
      <c r="B27" s="58"/>
      <c r="C27" s="59"/>
      <c r="D27" s="59"/>
      <c r="E27" s="59"/>
      <c r="F27" s="59"/>
      <c r="G27" s="61"/>
      <c r="H27" s="61"/>
      <c r="I27" s="61"/>
      <c r="J27" s="59"/>
      <c r="K27" s="59"/>
      <c r="L27" s="61"/>
      <c r="M27" s="59"/>
      <c r="N27" s="59"/>
      <c r="O27" s="60"/>
      <c r="Q27" s="69"/>
    </row>
    <row r="28" spans="1:17" x14ac:dyDescent="0.2">
      <c r="A28" s="48" t="s">
        <v>75</v>
      </c>
      <c r="B28" s="70">
        <f>CHIINV(0.01,1)</f>
        <v>6.6348966010212118</v>
      </c>
      <c r="C28" s="59"/>
      <c r="D28" s="59"/>
      <c r="E28" s="59"/>
      <c r="F28" s="59"/>
      <c r="G28" s="61"/>
      <c r="H28" s="61"/>
      <c r="I28" s="61"/>
      <c r="J28" s="59"/>
      <c r="K28" s="59"/>
      <c r="L28" s="61"/>
      <c r="M28" s="59"/>
      <c r="N28" s="59"/>
      <c r="O28" s="60"/>
      <c r="Q28" s="69"/>
    </row>
    <row r="29" spans="1:17" ht="13.5" thickBot="1" x14ac:dyDescent="0.25">
      <c r="A29" s="51" t="s">
        <v>76</v>
      </c>
      <c r="B29" s="71">
        <f>L15-L26</f>
        <v>0.49395161290322065</v>
      </c>
      <c r="C29" s="64"/>
      <c r="D29" s="64"/>
      <c r="E29" s="64"/>
      <c r="F29" s="64"/>
      <c r="G29" s="65"/>
      <c r="H29" s="65"/>
      <c r="I29" s="65"/>
      <c r="J29" s="64"/>
      <c r="K29" s="64"/>
      <c r="L29" s="65"/>
      <c r="M29" s="64"/>
      <c r="N29" s="64"/>
      <c r="O29" s="67"/>
      <c r="Q29" s="69"/>
    </row>
    <row r="30" spans="1:17" x14ac:dyDescent="0.2">
      <c r="B30" s="72"/>
      <c r="G30" s="54"/>
      <c r="H30" s="54"/>
      <c r="I30" s="54"/>
      <c r="L30" s="54"/>
      <c r="Q30" s="69"/>
    </row>
    <row r="31" spans="1:17" ht="13.5" thickBot="1" x14ac:dyDescent="0.25">
      <c r="G31" s="54"/>
      <c r="H31" s="54"/>
      <c r="I31" s="54"/>
      <c r="L31" s="54"/>
      <c r="Q31" s="69"/>
    </row>
    <row r="32" spans="1:17" x14ac:dyDescent="0.2">
      <c r="A32" s="45" t="s">
        <v>60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/>
      <c r="Q32" s="69"/>
    </row>
    <row r="33" spans="1:17" x14ac:dyDescent="0.2">
      <c r="A33" s="48" t="s">
        <v>35</v>
      </c>
      <c r="B33" s="58"/>
      <c r="C33" s="59" t="s">
        <v>36</v>
      </c>
      <c r="D33" s="59"/>
      <c r="E33" s="59" t="s">
        <v>43</v>
      </c>
      <c r="F33" s="59"/>
      <c r="G33" s="59" t="s">
        <v>33</v>
      </c>
      <c r="H33" s="59"/>
      <c r="I33" s="59"/>
      <c r="J33" s="59"/>
      <c r="K33" s="59"/>
      <c r="L33" s="59" t="s">
        <v>34</v>
      </c>
      <c r="M33" s="59"/>
      <c r="N33" s="59"/>
      <c r="O33" s="60"/>
      <c r="Q33" s="69"/>
    </row>
    <row r="34" spans="1:17" x14ac:dyDescent="0.2">
      <c r="A34" s="48">
        <v>2.5</v>
      </c>
      <c r="B34" s="58"/>
      <c r="C34" s="59">
        <v>0</v>
      </c>
      <c r="D34" s="59"/>
      <c r="E34" s="59">
        <f>A34-C34</f>
        <v>2.5</v>
      </c>
      <c r="F34" s="59"/>
      <c r="G34" s="59">
        <v>1</v>
      </c>
      <c r="H34" s="59">
        <v>0.7</v>
      </c>
      <c r="I34" s="59">
        <v>0.7</v>
      </c>
      <c r="J34" s="59">
        <v>0.7</v>
      </c>
      <c r="K34" s="59"/>
      <c r="L34" s="61">
        <f t="array" ref="L34:O37">MINVERSE(G34:J37)</f>
        <v>2.5806451612903225</v>
      </c>
      <c r="M34" s="61">
        <v>-0.75268817204301097</v>
      </c>
      <c r="N34" s="61">
        <v>-0.75268817204301053</v>
      </c>
      <c r="O34" s="62">
        <v>-0.75268817204301053</v>
      </c>
      <c r="Q34" s="69"/>
    </row>
    <row r="35" spans="1:17" x14ac:dyDescent="0.2">
      <c r="A35" s="48">
        <v>2</v>
      </c>
      <c r="B35" s="58"/>
      <c r="C35" s="59">
        <v>0</v>
      </c>
      <c r="D35" s="59"/>
      <c r="E35" s="59">
        <f>A35-C35</f>
        <v>2</v>
      </c>
      <c r="F35" s="59"/>
      <c r="G35" s="59">
        <v>0.7</v>
      </c>
      <c r="H35" s="59">
        <v>1</v>
      </c>
      <c r="I35" s="59">
        <v>0.7</v>
      </c>
      <c r="J35" s="59">
        <v>0.7</v>
      </c>
      <c r="K35" s="59"/>
      <c r="L35" s="61">
        <v>-0.75268817204301064</v>
      </c>
      <c r="M35" s="61">
        <v>2.580645161290323</v>
      </c>
      <c r="N35" s="61">
        <v>-0.75268817204301086</v>
      </c>
      <c r="O35" s="62">
        <v>-0.75268817204301086</v>
      </c>
      <c r="Q35" s="69"/>
    </row>
    <row r="36" spans="1:17" x14ac:dyDescent="0.2">
      <c r="A36" s="48">
        <v>-1</v>
      </c>
      <c r="B36" s="58"/>
      <c r="C36" s="59">
        <v>0</v>
      </c>
      <c r="D36" s="59"/>
      <c r="E36" s="59">
        <f>A36-C36</f>
        <v>-1</v>
      </c>
      <c r="F36" s="59"/>
      <c r="G36" s="59">
        <v>0.7</v>
      </c>
      <c r="H36" s="59">
        <v>0.7</v>
      </c>
      <c r="I36" s="59">
        <v>1</v>
      </c>
      <c r="J36" s="59">
        <v>0.7</v>
      </c>
      <c r="K36" s="59"/>
      <c r="L36" s="61">
        <v>-0.75268817204301064</v>
      </c>
      <c r="M36" s="61">
        <v>-0.75268817204301086</v>
      </c>
      <c r="N36" s="61">
        <v>2.5806451612903225</v>
      </c>
      <c r="O36" s="62">
        <v>-0.75268817204301075</v>
      </c>
      <c r="Q36" s="69"/>
    </row>
    <row r="37" spans="1:17" x14ac:dyDescent="0.2">
      <c r="A37" s="48">
        <v>0</v>
      </c>
      <c r="B37" s="58"/>
      <c r="C37" s="59">
        <v>0</v>
      </c>
      <c r="D37" s="59"/>
      <c r="E37" s="59">
        <f>A37-C37</f>
        <v>0</v>
      </c>
      <c r="F37" s="59"/>
      <c r="G37" s="59">
        <v>0.7</v>
      </c>
      <c r="H37" s="59">
        <v>0.7</v>
      </c>
      <c r="I37" s="59">
        <v>0.7</v>
      </c>
      <c r="J37" s="59">
        <v>1</v>
      </c>
      <c r="K37" s="59"/>
      <c r="L37" s="61">
        <v>-0.75268817204301064</v>
      </c>
      <c r="M37" s="61">
        <v>-0.75268817204301075</v>
      </c>
      <c r="N37" s="61">
        <v>-0.75268817204301075</v>
      </c>
      <c r="O37" s="62">
        <v>2.5806451612903225</v>
      </c>
      <c r="Q37" s="69"/>
    </row>
    <row r="38" spans="1:17" x14ac:dyDescent="0.2">
      <c r="A38" s="48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0"/>
      <c r="Q38" s="69"/>
    </row>
    <row r="39" spans="1:17" x14ac:dyDescent="0.2">
      <c r="A39" s="48" t="s">
        <v>37</v>
      </c>
      <c r="B39" s="58"/>
      <c r="C39" s="59"/>
      <c r="D39" s="59"/>
      <c r="E39" s="59"/>
      <c r="F39" s="59"/>
      <c r="G39" s="59" t="s">
        <v>38</v>
      </c>
      <c r="H39" s="59"/>
      <c r="I39" s="59"/>
      <c r="J39" s="59"/>
      <c r="K39" s="59"/>
      <c r="L39" s="59" t="s">
        <v>41</v>
      </c>
      <c r="M39" s="59"/>
      <c r="N39" s="59"/>
      <c r="O39" s="60"/>
      <c r="Q39" s="69"/>
    </row>
    <row r="40" spans="1:17" ht="13.5" thickBot="1" x14ac:dyDescent="0.25">
      <c r="A40" s="51">
        <f>E34</f>
        <v>2.5</v>
      </c>
      <c r="B40" s="63">
        <f>E35</f>
        <v>2</v>
      </c>
      <c r="C40" s="64">
        <f>E36</f>
        <v>-1</v>
      </c>
      <c r="D40" s="64">
        <f>E37</f>
        <v>0</v>
      </c>
      <c r="E40" s="64"/>
      <c r="F40" s="64"/>
      <c r="G40" s="65">
        <f t="array" ref="G40:J40">MMULT(A40:D40,L34:O37)</f>
        <v>5.698924731182796</v>
      </c>
      <c r="H40" s="65">
        <v>4.032258064516129</v>
      </c>
      <c r="I40" s="65">
        <v>-5.9677419354838701</v>
      </c>
      <c r="J40" s="65">
        <v>-2.6344086021505371</v>
      </c>
      <c r="K40" s="64"/>
      <c r="L40" s="66">
        <f>MMULT(G40:J40,E34:E37)</f>
        <v>28.27956989247312</v>
      </c>
      <c r="M40" s="64"/>
      <c r="N40" s="64"/>
      <c r="O40" s="67"/>
      <c r="Q40" s="69"/>
    </row>
    <row r="42" spans="1:17" ht="13.5" thickBot="1" x14ac:dyDescent="0.25"/>
    <row r="43" spans="1:17" s="47" customFormat="1" x14ac:dyDescent="0.2">
      <c r="A43" s="45" t="s">
        <v>74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</row>
    <row r="44" spans="1:17" x14ac:dyDescent="0.2">
      <c r="A44" s="48" t="s">
        <v>75</v>
      </c>
      <c r="B44" s="70">
        <f>CHIINV(0.01,1)</f>
        <v>6.6348966010212118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</row>
    <row r="45" spans="1:17" x14ac:dyDescent="0.2">
      <c r="A45" s="48"/>
      <c r="B45" s="70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</row>
    <row r="46" spans="1:17" x14ac:dyDescent="0.2">
      <c r="A46" s="68" t="s">
        <v>42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</row>
    <row r="47" spans="1:17" x14ac:dyDescent="0.2">
      <c r="A47" s="48" t="s">
        <v>29</v>
      </c>
      <c r="B47" s="58"/>
      <c r="C47" s="59" t="s">
        <v>54</v>
      </c>
      <c r="D47" s="59"/>
      <c r="E47" s="59" t="s">
        <v>55</v>
      </c>
      <c r="F47" s="59"/>
      <c r="G47" s="59" t="s">
        <v>56</v>
      </c>
      <c r="H47" s="59"/>
      <c r="I47" s="59"/>
      <c r="J47" s="59"/>
      <c r="K47" s="59"/>
      <c r="L47" s="59" t="s">
        <v>58</v>
      </c>
      <c r="M47" s="59"/>
      <c r="N47" s="59"/>
      <c r="O47" s="59"/>
      <c r="P47" s="60"/>
    </row>
    <row r="48" spans="1:17" x14ac:dyDescent="0.2">
      <c r="A48" s="48">
        <f>A35</f>
        <v>2</v>
      </c>
      <c r="B48" s="58"/>
      <c r="C48" s="59">
        <v>0</v>
      </c>
      <c r="D48" s="59"/>
      <c r="E48" s="59">
        <f>A48-C48</f>
        <v>2</v>
      </c>
      <c r="F48" s="59"/>
      <c r="G48" s="59">
        <v>1</v>
      </c>
      <c r="H48" s="59">
        <v>0.7</v>
      </c>
      <c r="I48" s="59">
        <v>0.7</v>
      </c>
      <c r="J48" s="59"/>
      <c r="K48" s="59"/>
      <c r="L48" s="61">
        <f t="array" ref="L48:N50">MINVERSE(G48:I50)</f>
        <v>2.3611111111111107</v>
      </c>
      <c r="M48" s="61">
        <v>-0.9722222222222221</v>
      </c>
      <c r="N48" s="61">
        <v>-0.9722222222222221</v>
      </c>
      <c r="O48" s="59"/>
      <c r="P48" s="60"/>
    </row>
    <row r="49" spans="1:17" x14ac:dyDescent="0.2">
      <c r="A49" s="48">
        <f>A36</f>
        <v>-1</v>
      </c>
      <c r="B49" s="58"/>
      <c r="C49" s="59">
        <v>0</v>
      </c>
      <c r="D49" s="59"/>
      <c r="E49" s="59">
        <f>A49-C49</f>
        <v>-1</v>
      </c>
      <c r="F49" s="59"/>
      <c r="G49" s="59">
        <v>0.7</v>
      </c>
      <c r="H49" s="59">
        <v>1</v>
      </c>
      <c r="I49" s="59">
        <v>0.7</v>
      </c>
      <c r="J49" s="59"/>
      <c r="K49" s="59"/>
      <c r="L49" s="61">
        <v>-0.9722222222222221</v>
      </c>
      <c r="M49" s="61">
        <v>2.3611111111111112</v>
      </c>
      <c r="N49" s="61">
        <v>-0.97222222222222232</v>
      </c>
      <c r="O49" s="59"/>
      <c r="P49" s="60"/>
    </row>
    <row r="50" spans="1:17" x14ac:dyDescent="0.2">
      <c r="A50" s="48">
        <f>A37</f>
        <v>0</v>
      </c>
      <c r="B50" s="58"/>
      <c r="C50" s="59">
        <v>0</v>
      </c>
      <c r="D50" s="59"/>
      <c r="E50" s="59">
        <f>A50-C50</f>
        <v>0</v>
      </c>
      <c r="F50" s="59"/>
      <c r="G50" s="59">
        <v>0.7</v>
      </c>
      <c r="H50" s="59">
        <v>0.7</v>
      </c>
      <c r="I50" s="59">
        <v>1</v>
      </c>
      <c r="J50" s="59"/>
      <c r="K50" s="59"/>
      <c r="L50" s="61">
        <v>-0.9722222222222221</v>
      </c>
      <c r="M50" s="61">
        <v>-0.97222222222222232</v>
      </c>
      <c r="N50" s="61">
        <v>2.3611111111111112</v>
      </c>
      <c r="O50" s="59"/>
      <c r="P50" s="60"/>
    </row>
    <row r="51" spans="1:17" x14ac:dyDescent="0.2">
      <c r="A51" s="48"/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</row>
    <row r="52" spans="1:17" x14ac:dyDescent="0.2">
      <c r="A52" s="48" t="s">
        <v>53</v>
      </c>
      <c r="B52" s="58"/>
      <c r="C52" s="59"/>
      <c r="D52" s="59"/>
      <c r="E52" s="59"/>
      <c r="F52" s="59"/>
      <c r="G52" s="59" t="s">
        <v>57</v>
      </c>
      <c r="H52" s="59"/>
      <c r="I52" s="59"/>
      <c r="J52" s="59"/>
      <c r="K52" s="59"/>
      <c r="L52" s="59" t="s">
        <v>59</v>
      </c>
      <c r="M52" s="59"/>
      <c r="N52" s="59"/>
      <c r="O52" s="59"/>
      <c r="P52" s="60"/>
    </row>
    <row r="53" spans="1:17" x14ac:dyDescent="0.2">
      <c r="A53" s="48">
        <f>E48</f>
        <v>2</v>
      </c>
      <c r="B53" s="58">
        <f>E49</f>
        <v>-1</v>
      </c>
      <c r="C53" s="59">
        <f>E50</f>
        <v>0</v>
      </c>
      <c r="D53" s="59"/>
      <c r="E53" s="59"/>
      <c r="F53" s="59"/>
      <c r="G53" s="61">
        <f t="array" ref="G53:I53">MMULT(A53:C53,L48:N50)</f>
        <v>5.6944444444444438</v>
      </c>
      <c r="H53" s="61">
        <v>-4.3055555555555554</v>
      </c>
      <c r="I53" s="61">
        <v>-0.97222222222222188</v>
      </c>
      <c r="J53" s="59"/>
      <c r="K53" s="59"/>
      <c r="L53" s="61">
        <f>MMULT(G53:I53,E48:E50)</f>
        <v>15.694444444444443</v>
      </c>
      <c r="M53" s="59"/>
      <c r="N53" s="59"/>
      <c r="O53" s="59"/>
      <c r="P53" s="60"/>
    </row>
    <row r="54" spans="1:17" x14ac:dyDescent="0.2">
      <c r="A54" s="48"/>
      <c r="B54" s="58"/>
      <c r="C54" s="59"/>
      <c r="D54" s="59"/>
      <c r="E54" s="59"/>
      <c r="F54" s="59"/>
      <c r="G54" s="61"/>
      <c r="H54" s="61"/>
      <c r="I54" s="61"/>
      <c r="J54" s="59"/>
      <c r="K54" s="59"/>
      <c r="L54" s="61"/>
      <c r="M54" s="59"/>
      <c r="N54" s="59"/>
      <c r="O54" s="59"/>
      <c r="P54" s="60"/>
    </row>
    <row r="55" spans="1:17" x14ac:dyDescent="0.2">
      <c r="A55" s="48" t="s">
        <v>44</v>
      </c>
      <c r="B55" s="70">
        <f>L40-L53</f>
        <v>12.585125448028677</v>
      </c>
      <c r="C55" s="59" t="s">
        <v>96</v>
      </c>
      <c r="D55" s="59"/>
      <c r="E55" s="59"/>
      <c r="F55" s="59"/>
      <c r="G55" s="61"/>
      <c r="H55" s="61"/>
      <c r="I55" s="61"/>
      <c r="J55" s="59"/>
      <c r="K55" s="59"/>
      <c r="L55" s="61"/>
      <c r="M55" s="59"/>
      <c r="N55" s="59"/>
      <c r="O55" s="59"/>
      <c r="P55" s="60"/>
      <c r="Q55" s="69"/>
    </row>
    <row r="56" spans="1:17" x14ac:dyDescent="0.2">
      <c r="A56" s="48"/>
      <c r="B56" s="5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</row>
    <row r="57" spans="1:17" x14ac:dyDescent="0.2">
      <c r="A57" s="68" t="s">
        <v>77</v>
      </c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0"/>
    </row>
    <row r="58" spans="1:17" x14ac:dyDescent="0.2">
      <c r="A58" s="48" t="s">
        <v>30</v>
      </c>
      <c r="B58" s="58"/>
      <c r="C58" s="59" t="s">
        <v>79</v>
      </c>
      <c r="D58" s="59"/>
      <c r="E58" s="59" t="s">
        <v>80</v>
      </c>
      <c r="F58" s="59"/>
      <c r="G58" s="59" t="s">
        <v>81</v>
      </c>
      <c r="H58" s="59"/>
      <c r="I58" s="59"/>
      <c r="J58" s="59"/>
      <c r="K58" s="59"/>
      <c r="L58" s="59" t="s">
        <v>82</v>
      </c>
      <c r="M58" s="59"/>
      <c r="N58" s="59"/>
      <c r="O58" s="59"/>
      <c r="P58" s="60"/>
    </row>
    <row r="59" spans="1:17" x14ac:dyDescent="0.2">
      <c r="A59" s="48">
        <f>A34</f>
        <v>2.5</v>
      </c>
      <c r="B59" s="58"/>
      <c r="C59" s="59">
        <v>0</v>
      </c>
      <c r="D59" s="59"/>
      <c r="E59" s="59">
        <f>A59-C59</f>
        <v>2.5</v>
      </c>
      <c r="F59" s="59"/>
      <c r="G59" s="59">
        <v>1</v>
      </c>
      <c r="H59" s="59">
        <v>0.7</v>
      </c>
      <c r="I59" s="59">
        <v>0.7</v>
      </c>
      <c r="J59" s="59"/>
      <c r="K59" s="59"/>
      <c r="L59" s="61">
        <f t="array" ref="L59:N61">MINVERSE(G59:I61)</f>
        <v>2.3611111111111107</v>
      </c>
      <c r="M59" s="61">
        <v>-0.9722222222222221</v>
      </c>
      <c r="N59" s="61">
        <v>-0.9722222222222221</v>
      </c>
      <c r="O59" s="59"/>
      <c r="P59" s="60"/>
    </row>
    <row r="60" spans="1:17" x14ac:dyDescent="0.2">
      <c r="A60" s="48">
        <f>A36</f>
        <v>-1</v>
      </c>
      <c r="B60" s="58"/>
      <c r="C60" s="59">
        <v>0</v>
      </c>
      <c r="D60" s="59"/>
      <c r="E60" s="59">
        <f>A60-C60</f>
        <v>-1</v>
      </c>
      <c r="F60" s="59"/>
      <c r="G60" s="59">
        <v>0.7</v>
      </c>
      <c r="H60" s="59">
        <v>1</v>
      </c>
      <c r="I60" s="59">
        <v>0.7</v>
      </c>
      <c r="J60" s="59"/>
      <c r="K60" s="59"/>
      <c r="L60" s="61">
        <v>-0.9722222222222221</v>
      </c>
      <c r="M60" s="61">
        <v>2.3611111111111112</v>
      </c>
      <c r="N60" s="61">
        <v>-0.97222222222222232</v>
      </c>
      <c r="O60" s="59"/>
      <c r="P60" s="60"/>
    </row>
    <row r="61" spans="1:17" x14ac:dyDescent="0.2">
      <c r="A61" s="48">
        <f>A37</f>
        <v>0</v>
      </c>
      <c r="B61" s="58"/>
      <c r="C61" s="59">
        <v>0</v>
      </c>
      <c r="D61" s="59"/>
      <c r="E61" s="59">
        <f>A61-C61</f>
        <v>0</v>
      </c>
      <c r="F61" s="59"/>
      <c r="G61" s="59">
        <v>0.7</v>
      </c>
      <c r="H61" s="59">
        <v>0.7</v>
      </c>
      <c r="I61" s="59">
        <v>1</v>
      </c>
      <c r="J61" s="59"/>
      <c r="K61" s="59"/>
      <c r="L61" s="61">
        <v>-0.9722222222222221</v>
      </c>
      <c r="M61" s="61">
        <v>-0.97222222222222232</v>
      </c>
      <c r="N61" s="61">
        <v>2.3611111111111112</v>
      </c>
      <c r="O61" s="59"/>
      <c r="P61" s="60"/>
    </row>
    <row r="62" spans="1:17" x14ac:dyDescent="0.2">
      <c r="A62" s="48"/>
      <c r="B62" s="58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0"/>
    </row>
    <row r="63" spans="1:17" x14ac:dyDescent="0.2">
      <c r="A63" s="48" t="s">
        <v>83</v>
      </c>
      <c r="B63" s="58"/>
      <c r="C63" s="59"/>
      <c r="D63" s="59"/>
      <c r="E63" s="59"/>
      <c r="F63" s="59"/>
      <c r="G63" s="59" t="s">
        <v>84</v>
      </c>
      <c r="H63" s="59"/>
      <c r="I63" s="59"/>
      <c r="J63" s="59"/>
      <c r="K63" s="59"/>
      <c r="L63" s="59" t="s">
        <v>85</v>
      </c>
      <c r="M63" s="59"/>
      <c r="N63" s="59"/>
      <c r="O63" s="59"/>
      <c r="P63" s="60"/>
    </row>
    <row r="64" spans="1:17" x14ac:dyDescent="0.2">
      <c r="A64" s="48">
        <f>E59</f>
        <v>2.5</v>
      </c>
      <c r="B64" s="58">
        <f>E60</f>
        <v>-1</v>
      </c>
      <c r="C64" s="59">
        <f>E61</f>
        <v>0</v>
      </c>
      <c r="D64" s="59"/>
      <c r="E64" s="59"/>
      <c r="F64" s="59"/>
      <c r="G64" s="61">
        <f t="array" ref="G64:I64">MMULT(A64:C64,L59:N61)</f>
        <v>6.8749999999999991</v>
      </c>
      <c r="H64" s="61">
        <v>-4.7916666666666661</v>
      </c>
      <c r="I64" s="61">
        <v>-1.458333333333333</v>
      </c>
      <c r="J64" s="59"/>
      <c r="K64" s="59"/>
      <c r="L64" s="61">
        <f>MMULT(G64:I64,E59:E61)</f>
        <v>21.979166666666664</v>
      </c>
      <c r="M64" s="59"/>
      <c r="N64" s="59"/>
      <c r="O64" s="59"/>
      <c r="P64" s="60"/>
    </row>
    <row r="65" spans="1:17" x14ac:dyDescent="0.2">
      <c r="A65" s="48"/>
      <c r="B65" s="58"/>
      <c r="C65" s="59"/>
      <c r="D65" s="59"/>
      <c r="E65" s="59"/>
      <c r="F65" s="59"/>
      <c r="G65" s="61"/>
      <c r="H65" s="61"/>
      <c r="I65" s="61"/>
      <c r="J65" s="59"/>
      <c r="K65" s="59"/>
      <c r="L65" s="61"/>
      <c r="M65" s="59"/>
      <c r="N65" s="59"/>
      <c r="O65" s="59"/>
      <c r="P65" s="60"/>
    </row>
    <row r="66" spans="1:17" x14ac:dyDescent="0.2">
      <c r="A66" s="48" t="s">
        <v>86</v>
      </c>
      <c r="B66" s="70">
        <f>L40-L64</f>
        <v>6.3004032258064555</v>
      </c>
      <c r="C66" s="59"/>
      <c r="D66" s="59"/>
      <c r="E66" s="59"/>
      <c r="F66" s="59"/>
      <c r="G66" s="61"/>
      <c r="H66" s="61"/>
      <c r="I66" s="61"/>
      <c r="J66" s="59"/>
      <c r="K66" s="59"/>
      <c r="L66" s="61"/>
      <c r="M66" s="59"/>
      <c r="N66" s="59"/>
      <c r="O66" s="59"/>
      <c r="P66" s="60"/>
      <c r="Q66" s="69"/>
    </row>
    <row r="67" spans="1:17" x14ac:dyDescent="0.2">
      <c r="A67" s="48"/>
      <c r="B67" s="58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60"/>
    </row>
    <row r="68" spans="1:17" x14ac:dyDescent="0.2">
      <c r="A68" s="68" t="s">
        <v>78</v>
      </c>
      <c r="B68" s="58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60"/>
    </row>
    <row r="69" spans="1:17" x14ac:dyDescent="0.2">
      <c r="A69" s="48" t="s">
        <v>88</v>
      </c>
      <c r="B69" s="58"/>
      <c r="C69" s="59" t="s">
        <v>90</v>
      </c>
      <c r="D69" s="59"/>
      <c r="E69" s="59" t="s">
        <v>91</v>
      </c>
      <c r="F69" s="59"/>
      <c r="G69" s="59" t="s">
        <v>92</v>
      </c>
      <c r="H69" s="59"/>
      <c r="I69" s="59"/>
      <c r="J69" s="59"/>
      <c r="K69" s="59"/>
      <c r="L69" s="59" t="s">
        <v>93</v>
      </c>
      <c r="M69" s="59"/>
      <c r="N69" s="59"/>
      <c r="O69" s="59"/>
      <c r="P69" s="60"/>
    </row>
    <row r="70" spans="1:17" x14ac:dyDescent="0.2">
      <c r="A70" s="48">
        <f>A34</f>
        <v>2.5</v>
      </c>
      <c r="B70" s="58"/>
      <c r="C70" s="59">
        <v>0</v>
      </c>
      <c r="D70" s="59"/>
      <c r="E70" s="59">
        <f>A70-C70</f>
        <v>2.5</v>
      </c>
      <c r="F70" s="59"/>
      <c r="G70" s="59">
        <v>1</v>
      </c>
      <c r="H70" s="59">
        <v>0.7</v>
      </c>
      <c r="I70" s="59">
        <v>0.7</v>
      </c>
      <c r="J70" s="59"/>
      <c r="K70" s="59"/>
      <c r="L70" s="61">
        <f t="array" ref="L70:N72">MINVERSE(G70:I72)</f>
        <v>2.3611111111111107</v>
      </c>
      <c r="M70" s="61">
        <v>-0.9722222222222221</v>
      </c>
      <c r="N70" s="61">
        <v>-0.9722222222222221</v>
      </c>
      <c r="O70" s="59"/>
      <c r="P70" s="60"/>
    </row>
    <row r="71" spans="1:17" x14ac:dyDescent="0.2">
      <c r="A71" s="48">
        <f>A35</f>
        <v>2</v>
      </c>
      <c r="B71" s="58"/>
      <c r="C71" s="59">
        <v>0</v>
      </c>
      <c r="D71" s="59"/>
      <c r="E71" s="59">
        <f>A71-C71</f>
        <v>2</v>
      </c>
      <c r="F71" s="59"/>
      <c r="G71" s="59">
        <v>0.7</v>
      </c>
      <c r="H71" s="59">
        <v>1</v>
      </c>
      <c r="I71" s="59">
        <v>0.7</v>
      </c>
      <c r="J71" s="59"/>
      <c r="K71" s="59"/>
      <c r="L71" s="61">
        <v>-0.9722222222222221</v>
      </c>
      <c r="M71" s="61">
        <v>2.3611111111111112</v>
      </c>
      <c r="N71" s="61">
        <v>-0.97222222222222232</v>
      </c>
      <c r="O71" s="59"/>
      <c r="P71" s="60"/>
    </row>
    <row r="72" spans="1:17" x14ac:dyDescent="0.2">
      <c r="A72" s="48">
        <f>A37</f>
        <v>0</v>
      </c>
      <c r="B72" s="58"/>
      <c r="C72" s="59">
        <v>0</v>
      </c>
      <c r="D72" s="59"/>
      <c r="E72" s="59">
        <f>A72-C72</f>
        <v>0</v>
      </c>
      <c r="F72" s="59"/>
      <c r="G72" s="59">
        <v>0.7</v>
      </c>
      <c r="H72" s="59">
        <v>0.7</v>
      </c>
      <c r="I72" s="59">
        <v>1</v>
      </c>
      <c r="J72" s="59"/>
      <c r="K72" s="59"/>
      <c r="L72" s="61">
        <v>-0.9722222222222221</v>
      </c>
      <c r="M72" s="61">
        <v>-0.97222222222222232</v>
      </c>
      <c r="N72" s="61">
        <v>2.3611111111111112</v>
      </c>
      <c r="O72" s="59"/>
      <c r="P72" s="60"/>
    </row>
    <row r="73" spans="1:17" x14ac:dyDescent="0.2">
      <c r="A73" s="48"/>
      <c r="B73" s="58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60"/>
    </row>
    <row r="74" spans="1:17" x14ac:dyDescent="0.2">
      <c r="A74" s="48" t="s">
        <v>89</v>
      </c>
      <c r="B74" s="58"/>
      <c r="C74" s="59"/>
      <c r="D74" s="59"/>
      <c r="E74" s="59"/>
      <c r="F74" s="59"/>
      <c r="G74" s="59" t="s">
        <v>95</v>
      </c>
      <c r="H74" s="59"/>
      <c r="I74" s="59"/>
      <c r="J74" s="59"/>
      <c r="K74" s="59"/>
      <c r="L74" s="59" t="s">
        <v>94</v>
      </c>
      <c r="M74" s="59"/>
      <c r="N74" s="59"/>
      <c r="O74" s="59"/>
      <c r="P74" s="60"/>
    </row>
    <row r="75" spans="1:17" x14ac:dyDescent="0.2">
      <c r="A75" s="48">
        <f>E70</f>
        <v>2.5</v>
      </c>
      <c r="B75" s="58">
        <f>E71</f>
        <v>2</v>
      </c>
      <c r="C75" s="59">
        <f>E72</f>
        <v>0</v>
      </c>
      <c r="D75" s="59"/>
      <c r="E75" s="59"/>
      <c r="F75" s="59"/>
      <c r="G75" s="61">
        <f t="array" ref="G75:I75">MMULT(A75:C75,L70:N72)</f>
        <v>3.9583333333333326</v>
      </c>
      <c r="H75" s="61">
        <v>2.291666666666667</v>
      </c>
      <c r="I75" s="61">
        <v>-4.375</v>
      </c>
      <c r="J75" s="59"/>
      <c r="K75" s="59"/>
      <c r="L75" s="61">
        <f>MMULT(G75:I75,E70:E72)</f>
        <v>14.479166666666666</v>
      </c>
      <c r="M75" s="59"/>
      <c r="N75" s="59"/>
      <c r="O75" s="59"/>
      <c r="P75" s="60"/>
    </row>
    <row r="76" spans="1:17" x14ac:dyDescent="0.2">
      <c r="A76" s="48"/>
      <c r="B76" s="58"/>
      <c r="C76" s="59"/>
      <c r="D76" s="59"/>
      <c r="E76" s="59"/>
      <c r="F76" s="59"/>
      <c r="G76" s="61"/>
      <c r="H76" s="61"/>
      <c r="I76" s="61"/>
      <c r="J76" s="59"/>
      <c r="K76" s="59"/>
      <c r="L76" s="61"/>
      <c r="M76" s="59"/>
      <c r="N76" s="59"/>
      <c r="O76" s="59"/>
      <c r="P76" s="60"/>
    </row>
    <row r="77" spans="1:17" x14ac:dyDescent="0.2">
      <c r="A77" s="48" t="s">
        <v>87</v>
      </c>
      <c r="B77" s="70">
        <f>L40-L75</f>
        <v>13.800403225806454</v>
      </c>
      <c r="C77" s="59" t="s">
        <v>96</v>
      </c>
      <c r="D77" s="59"/>
      <c r="E77" s="59"/>
      <c r="F77" s="59"/>
      <c r="G77" s="61"/>
      <c r="H77" s="61"/>
      <c r="I77" s="61"/>
      <c r="J77" s="59"/>
      <c r="K77" s="59"/>
      <c r="L77" s="61"/>
      <c r="M77" s="59"/>
      <c r="N77" s="59"/>
      <c r="O77" s="59"/>
      <c r="P77" s="60"/>
      <c r="Q77" s="69"/>
    </row>
    <row r="78" spans="1:17" x14ac:dyDescent="0.2">
      <c r="A78" s="48"/>
      <c r="B78" s="58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0"/>
    </row>
    <row r="79" spans="1:17" x14ac:dyDescent="0.2">
      <c r="A79" s="68" t="s">
        <v>62</v>
      </c>
      <c r="B79" s="58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60"/>
    </row>
    <row r="80" spans="1:17" x14ac:dyDescent="0.2">
      <c r="A80" s="48" t="s">
        <v>64</v>
      </c>
      <c r="B80" s="58"/>
      <c r="C80" s="59" t="s">
        <v>65</v>
      </c>
      <c r="D80" s="59"/>
      <c r="E80" s="59" t="s">
        <v>66</v>
      </c>
      <c r="F80" s="59"/>
      <c r="G80" s="59" t="s">
        <v>67</v>
      </c>
      <c r="H80" s="59"/>
      <c r="I80" s="59"/>
      <c r="J80" s="59"/>
      <c r="K80" s="59"/>
      <c r="L80" s="59" t="s">
        <v>68</v>
      </c>
      <c r="M80" s="59"/>
      <c r="N80" s="59"/>
      <c r="O80" s="59"/>
      <c r="P80" s="60"/>
    </row>
    <row r="81" spans="1:16" x14ac:dyDescent="0.2">
      <c r="A81" s="48">
        <f>A34</f>
        <v>2.5</v>
      </c>
      <c r="B81" s="58"/>
      <c r="C81" s="59">
        <v>0</v>
      </c>
      <c r="D81" s="59"/>
      <c r="E81" s="59">
        <f>A81-C81</f>
        <v>2.5</v>
      </c>
      <c r="F81" s="59"/>
      <c r="G81" s="59">
        <v>1</v>
      </c>
      <c r="H81" s="59">
        <v>0.7</v>
      </c>
      <c r="I81" s="59">
        <v>0.7</v>
      </c>
      <c r="J81" s="59"/>
      <c r="K81" s="59"/>
      <c r="L81" s="61">
        <f t="array" ref="L81:N83">MINVERSE(G81:I83)</f>
        <v>2.3611111111111107</v>
      </c>
      <c r="M81" s="61">
        <v>-0.9722222222222221</v>
      </c>
      <c r="N81" s="61">
        <v>-0.9722222222222221</v>
      </c>
      <c r="O81" s="59"/>
      <c r="P81" s="60"/>
    </row>
    <row r="82" spans="1:16" x14ac:dyDescent="0.2">
      <c r="A82" s="48">
        <f>A35</f>
        <v>2</v>
      </c>
      <c r="B82" s="58"/>
      <c r="C82" s="59">
        <v>0</v>
      </c>
      <c r="D82" s="59"/>
      <c r="E82" s="59">
        <f>A82-C82</f>
        <v>2</v>
      </c>
      <c r="F82" s="59"/>
      <c r="G82" s="59">
        <v>0.7</v>
      </c>
      <c r="H82" s="59">
        <v>1</v>
      </c>
      <c r="I82" s="59">
        <v>0.7</v>
      </c>
      <c r="J82" s="59"/>
      <c r="K82" s="59"/>
      <c r="L82" s="61">
        <v>-0.9722222222222221</v>
      </c>
      <c r="M82" s="61">
        <v>2.3611111111111112</v>
      </c>
      <c r="N82" s="61">
        <v>-0.97222222222222232</v>
      </c>
      <c r="O82" s="59"/>
      <c r="P82" s="60"/>
    </row>
    <row r="83" spans="1:16" x14ac:dyDescent="0.2">
      <c r="A83" s="48">
        <f>A36</f>
        <v>-1</v>
      </c>
      <c r="B83" s="58"/>
      <c r="C83" s="59">
        <v>0</v>
      </c>
      <c r="D83" s="59"/>
      <c r="E83" s="59">
        <f>A83-C83</f>
        <v>-1</v>
      </c>
      <c r="F83" s="59"/>
      <c r="G83" s="59">
        <v>0.7</v>
      </c>
      <c r="H83" s="59">
        <v>0.7</v>
      </c>
      <c r="I83" s="59">
        <v>1</v>
      </c>
      <c r="J83" s="59"/>
      <c r="K83" s="59"/>
      <c r="L83" s="61">
        <v>-0.9722222222222221</v>
      </c>
      <c r="M83" s="61">
        <v>-0.97222222222222232</v>
      </c>
      <c r="N83" s="61">
        <v>2.3611111111111112</v>
      </c>
      <c r="O83" s="59"/>
      <c r="P83" s="60"/>
    </row>
    <row r="84" spans="1:16" x14ac:dyDescent="0.2">
      <c r="A84" s="48"/>
      <c r="B84" s="58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0"/>
    </row>
    <row r="85" spans="1:16" x14ac:dyDescent="0.2">
      <c r="A85" s="48" t="s">
        <v>69</v>
      </c>
      <c r="B85" s="58"/>
      <c r="C85" s="59"/>
      <c r="D85" s="59"/>
      <c r="E85" s="59"/>
      <c r="F85" s="59"/>
      <c r="G85" s="59" t="s">
        <v>70</v>
      </c>
      <c r="H85" s="59"/>
      <c r="I85" s="59"/>
      <c r="J85" s="59"/>
      <c r="K85" s="59"/>
      <c r="L85" s="59" t="s">
        <v>71</v>
      </c>
      <c r="M85" s="59"/>
      <c r="N85" s="59"/>
      <c r="O85" s="59"/>
      <c r="P85" s="60"/>
    </row>
    <row r="86" spans="1:16" x14ac:dyDescent="0.2">
      <c r="A86" s="48">
        <f>E81</f>
        <v>2.5</v>
      </c>
      <c r="B86" s="58">
        <f>E82</f>
        <v>2</v>
      </c>
      <c r="C86" s="59">
        <f>E83</f>
        <v>-1</v>
      </c>
      <c r="D86" s="59"/>
      <c r="E86" s="59"/>
      <c r="F86" s="59"/>
      <c r="G86" s="61">
        <f t="array" ref="G86:I86">MMULT(A86:C86,L81:N83)</f>
        <v>4.9305555555555545</v>
      </c>
      <c r="H86" s="61">
        <v>3.2638888888888893</v>
      </c>
      <c r="I86" s="61">
        <v>-6.7361111111111107</v>
      </c>
      <c r="J86" s="59"/>
      <c r="K86" s="59"/>
      <c r="L86" s="61">
        <f>MMULT(G86:I86,E81:E83)</f>
        <v>25.590277777777775</v>
      </c>
      <c r="M86" s="59"/>
      <c r="N86" s="59"/>
      <c r="O86" s="59"/>
      <c r="P86" s="60"/>
    </row>
    <row r="87" spans="1:16" x14ac:dyDescent="0.2">
      <c r="A87" s="48"/>
      <c r="B87" s="58"/>
      <c r="C87" s="59"/>
      <c r="D87" s="59"/>
      <c r="E87" s="59"/>
      <c r="F87" s="59"/>
      <c r="G87" s="61"/>
      <c r="H87" s="61"/>
      <c r="I87" s="61"/>
      <c r="J87" s="59"/>
      <c r="K87" s="59"/>
      <c r="L87" s="61"/>
      <c r="M87" s="59"/>
      <c r="N87" s="59"/>
      <c r="O87" s="59"/>
      <c r="P87" s="60"/>
    </row>
    <row r="88" spans="1:16" ht="13.5" thickBot="1" x14ac:dyDescent="0.25">
      <c r="A88" s="51" t="s">
        <v>72</v>
      </c>
      <c r="B88" s="71">
        <f>L40-L86</f>
        <v>2.6892921146953448</v>
      </c>
      <c r="C88" s="64"/>
      <c r="D88" s="64"/>
      <c r="E88" s="64"/>
      <c r="F88" s="64"/>
      <c r="G88" s="65"/>
      <c r="H88" s="65"/>
      <c r="I88" s="65"/>
      <c r="J88" s="64"/>
      <c r="K88" s="64"/>
      <c r="L88" s="65"/>
      <c r="M88" s="64"/>
      <c r="N88" s="64"/>
      <c r="O88" s="64"/>
      <c r="P88" s="6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zoomScaleNormal="100" workbookViewId="0"/>
  </sheetViews>
  <sheetFormatPr defaultRowHeight="12.75" x14ac:dyDescent="0.2"/>
  <cols>
    <col min="1" max="1" width="16.7109375" style="50" bestFit="1" customWidth="1"/>
    <col min="2" max="2" width="5.42578125" style="53" bestFit="1" customWidth="1"/>
    <col min="3" max="3" width="4" style="50" bestFit="1" customWidth="1"/>
    <col min="4" max="4" width="11.42578125" style="50" customWidth="1"/>
    <col min="5" max="5" width="7.140625" style="50" bestFit="1" customWidth="1"/>
    <col min="6" max="6" width="6.7109375" style="50" customWidth="1"/>
    <col min="7" max="7" width="15" style="50" bestFit="1" customWidth="1"/>
    <col min="8" max="9" width="6" style="50" bestFit="1" customWidth="1"/>
    <col min="10" max="11" width="6.7109375" style="50" customWidth="1"/>
    <col min="12" max="12" width="26.5703125" style="50" bestFit="1" customWidth="1"/>
    <col min="13" max="13" width="12.5703125" style="50" bestFit="1" customWidth="1"/>
    <col min="14" max="14" width="6" style="50" bestFit="1" customWidth="1"/>
    <col min="15" max="17" width="6.7109375" style="50" customWidth="1"/>
    <col min="18" max="16384" width="9.140625" style="50"/>
  </cols>
  <sheetData>
    <row r="1" spans="1:15" s="47" customFormat="1" x14ac:dyDescent="0.2">
      <c r="A1" s="45" t="s">
        <v>97</v>
      </c>
      <c r="B1" s="55"/>
      <c r="C1" s="57"/>
    </row>
    <row r="2" spans="1:15" x14ac:dyDescent="0.2">
      <c r="A2" s="48" t="s">
        <v>33</v>
      </c>
      <c r="B2" s="59"/>
      <c r="C2" s="60"/>
    </row>
    <row r="3" spans="1:15" x14ac:dyDescent="0.2">
      <c r="A3" s="48">
        <v>1</v>
      </c>
      <c r="B3" s="59">
        <v>0.8</v>
      </c>
      <c r="C3" s="60">
        <v>0.8</v>
      </c>
    </row>
    <row r="4" spans="1:15" x14ac:dyDescent="0.2">
      <c r="A4" s="48">
        <v>0.8</v>
      </c>
      <c r="B4" s="59">
        <v>1</v>
      </c>
      <c r="C4" s="60">
        <v>0.8</v>
      </c>
    </row>
    <row r="5" spans="1:15" ht="13.5" thickBot="1" x14ac:dyDescent="0.25">
      <c r="A5" s="51">
        <v>0.8</v>
      </c>
      <c r="B5" s="64">
        <v>0.8</v>
      </c>
      <c r="C5" s="67">
        <v>1</v>
      </c>
    </row>
    <row r="7" spans="1:15" ht="13.5" thickBot="1" x14ac:dyDescent="0.25"/>
    <row r="8" spans="1:15" s="47" customFormat="1" x14ac:dyDescent="0.2">
      <c r="A8" s="45" t="s">
        <v>45</v>
      </c>
      <c r="B8" s="46"/>
    </row>
    <row r="9" spans="1:15" x14ac:dyDescent="0.2">
      <c r="A9" s="48" t="s">
        <v>15</v>
      </c>
      <c r="B9" s="49">
        <v>0.05</v>
      </c>
    </row>
    <row r="10" spans="1:15" x14ac:dyDescent="0.2">
      <c r="A10" s="48" t="s">
        <v>11</v>
      </c>
      <c r="B10" s="49">
        <v>3</v>
      </c>
    </row>
    <row r="11" spans="1:15" ht="13.5" thickBot="1" x14ac:dyDescent="0.25">
      <c r="A11" s="51" t="s">
        <v>46</v>
      </c>
      <c r="B11" s="52">
        <f>CHIINV(B9,B10)</f>
        <v>7.8147279032511792</v>
      </c>
    </row>
    <row r="12" spans="1:15" x14ac:dyDescent="0.2">
      <c r="C12" s="54"/>
    </row>
    <row r="13" spans="1:15" ht="13.5" thickBot="1" x14ac:dyDescent="0.25"/>
    <row r="14" spans="1:15" s="47" customFormat="1" x14ac:dyDescent="0.2">
      <c r="A14" s="45" t="s">
        <v>39</v>
      </c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5" x14ac:dyDescent="0.2">
      <c r="A15" s="48" t="s">
        <v>35</v>
      </c>
      <c r="B15" s="58"/>
      <c r="C15" s="59" t="s">
        <v>36</v>
      </c>
      <c r="D15" s="59"/>
      <c r="E15" s="59" t="s">
        <v>43</v>
      </c>
      <c r="F15" s="59"/>
      <c r="G15" s="59" t="s">
        <v>33</v>
      </c>
      <c r="H15" s="59"/>
      <c r="I15" s="59"/>
      <c r="J15" s="59"/>
      <c r="K15" s="59"/>
      <c r="L15" s="59" t="s">
        <v>34</v>
      </c>
      <c r="M15" s="59"/>
      <c r="N15" s="60"/>
    </row>
    <row r="16" spans="1:15" x14ac:dyDescent="0.2">
      <c r="A16" s="48">
        <v>1</v>
      </c>
      <c r="B16" s="58"/>
      <c r="C16" s="59">
        <v>0</v>
      </c>
      <c r="D16" s="59"/>
      <c r="E16" s="59">
        <f>A16-C16</f>
        <v>1</v>
      </c>
      <c r="F16" s="59"/>
      <c r="G16" s="59">
        <f t="shared" ref="G16:I18" si="0">A3</f>
        <v>1</v>
      </c>
      <c r="H16" s="59">
        <f t="shared" si="0"/>
        <v>0.8</v>
      </c>
      <c r="I16" s="59">
        <f t="shared" si="0"/>
        <v>0.8</v>
      </c>
      <c r="J16" s="59"/>
      <c r="K16" s="59"/>
      <c r="L16" s="61">
        <f t="array" ref="L16:N18">MINVERSE(G16:I18)</f>
        <v>3.4615384615384626</v>
      </c>
      <c r="M16" s="61">
        <v>-1.5384615384615392</v>
      </c>
      <c r="N16" s="62">
        <v>-1.538461538461539</v>
      </c>
      <c r="O16" s="54"/>
    </row>
    <row r="17" spans="1:17" x14ac:dyDescent="0.2">
      <c r="A17" s="48">
        <v>2</v>
      </c>
      <c r="B17" s="58"/>
      <c r="C17" s="59">
        <v>0</v>
      </c>
      <c r="D17" s="59"/>
      <c r="E17" s="59">
        <f>A17-C17</f>
        <v>2</v>
      </c>
      <c r="F17" s="59"/>
      <c r="G17" s="59">
        <f t="shared" si="0"/>
        <v>0.8</v>
      </c>
      <c r="H17" s="59">
        <f t="shared" si="0"/>
        <v>1</v>
      </c>
      <c r="I17" s="59">
        <f t="shared" si="0"/>
        <v>0.8</v>
      </c>
      <c r="J17" s="59"/>
      <c r="K17" s="59"/>
      <c r="L17" s="61">
        <v>-1.538461538461539</v>
      </c>
      <c r="M17" s="61">
        <v>3.4615384615384626</v>
      </c>
      <c r="N17" s="62">
        <v>-1.5384615384615388</v>
      </c>
      <c r="O17" s="54"/>
    </row>
    <row r="18" spans="1:17" x14ac:dyDescent="0.2">
      <c r="A18" s="48">
        <v>0</v>
      </c>
      <c r="B18" s="58"/>
      <c r="C18" s="59">
        <v>0</v>
      </c>
      <c r="D18" s="59"/>
      <c r="E18" s="59">
        <f>A18-C18</f>
        <v>0</v>
      </c>
      <c r="F18" s="59"/>
      <c r="G18" s="59">
        <f t="shared" si="0"/>
        <v>0.8</v>
      </c>
      <c r="H18" s="59">
        <f t="shared" si="0"/>
        <v>0.8</v>
      </c>
      <c r="I18" s="59">
        <f t="shared" si="0"/>
        <v>1</v>
      </c>
      <c r="J18" s="59"/>
      <c r="K18" s="59"/>
      <c r="L18" s="61">
        <v>-1.5384615384615392</v>
      </c>
      <c r="M18" s="61">
        <v>-1.5384615384615385</v>
      </c>
      <c r="N18" s="62">
        <v>3.4615384615384626</v>
      </c>
      <c r="O18" s="54"/>
    </row>
    <row r="19" spans="1:17" x14ac:dyDescent="0.2">
      <c r="A19" s="48"/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</row>
    <row r="20" spans="1:17" x14ac:dyDescent="0.2">
      <c r="A20" s="48" t="s">
        <v>37</v>
      </c>
      <c r="B20" s="58"/>
      <c r="C20" s="59"/>
      <c r="D20" s="59"/>
      <c r="E20" s="59"/>
      <c r="F20" s="59"/>
      <c r="G20" s="59" t="s">
        <v>38</v>
      </c>
      <c r="H20" s="59"/>
      <c r="I20" s="59"/>
      <c r="J20" s="59"/>
      <c r="K20" s="59"/>
      <c r="L20" s="59" t="s">
        <v>41</v>
      </c>
      <c r="M20" s="59"/>
      <c r="N20" s="60"/>
    </row>
    <row r="21" spans="1:17" ht="13.5" thickBot="1" x14ac:dyDescent="0.25">
      <c r="A21" s="51">
        <f>E16</f>
        <v>1</v>
      </c>
      <c r="B21" s="63">
        <f>E17</f>
        <v>2</v>
      </c>
      <c r="C21" s="64">
        <f>E18</f>
        <v>0</v>
      </c>
      <c r="D21" s="64"/>
      <c r="E21" s="64"/>
      <c r="F21" s="64"/>
      <c r="G21" s="65">
        <f t="array" ref="G21:I21">MMULT(A21:C21,L16:N18)</f>
        <v>0.38461538461538458</v>
      </c>
      <c r="H21" s="65">
        <v>5.3846153846153859</v>
      </c>
      <c r="I21" s="65">
        <v>-4.6153846153846168</v>
      </c>
      <c r="J21" s="65"/>
      <c r="K21" s="64"/>
      <c r="L21" s="66">
        <f>MMULT(G21:I21,E16:E18)</f>
        <v>11.153846153846157</v>
      </c>
      <c r="M21" s="64"/>
      <c r="N21" s="67"/>
    </row>
    <row r="23" spans="1:17" ht="13.5" thickBot="1" x14ac:dyDescent="0.25"/>
    <row r="24" spans="1:17" s="47" customFormat="1" x14ac:dyDescent="0.2">
      <c r="A24" s="45" t="s">
        <v>40</v>
      </c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</row>
    <row r="25" spans="1:17" x14ac:dyDescent="0.2">
      <c r="A25" s="48" t="s">
        <v>101</v>
      </c>
      <c r="B25" s="70">
        <f>CHIINV(0.05,1)</f>
        <v>3.8414588206941236</v>
      </c>
      <c r="C25" s="59"/>
      <c r="D25" s="59"/>
      <c r="E25" s="59"/>
      <c r="F25" s="59"/>
      <c r="G25" s="61"/>
      <c r="H25" s="61"/>
      <c r="I25" s="61"/>
      <c r="J25" s="59"/>
      <c r="K25" s="59"/>
      <c r="L25" s="61"/>
      <c r="M25" s="59"/>
      <c r="N25" s="59"/>
      <c r="O25" s="60"/>
      <c r="Q25" s="69"/>
    </row>
    <row r="26" spans="1:17" x14ac:dyDescent="0.2">
      <c r="A26" s="48"/>
      <c r="B26" s="70"/>
      <c r="C26" s="59"/>
      <c r="D26" s="59"/>
      <c r="E26" s="59"/>
      <c r="F26" s="59"/>
      <c r="G26" s="61"/>
      <c r="H26" s="61"/>
      <c r="I26" s="61"/>
      <c r="J26" s="59"/>
      <c r="K26" s="59"/>
      <c r="L26" s="61"/>
      <c r="M26" s="59"/>
      <c r="N26" s="59"/>
      <c r="O26" s="60"/>
      <c r="Q26" s="69"/>
    </row>
    <row r="27" spans="1:17" x14ac:dyDescent="0.2">
      <c r="A27" s="68" t="s">
        <v>42</v>
      </c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</row>
    <row r="28" spans="1:17" x14ac:dyDescent="0.2">
      <c r="A28" s="48" t="s">
        <v>47</v>
      </c>
      <c r="B28" s="58"/>
      <c r="C28" s="59" t="s">
        <v>48</v>
      </c>
      <c r="D28" s="59"/>
      <c r="E28" s="59" t="s">
        <v>49</v>
      </c>
      <c r="F28" s="59"/>
      <c r="G28" s="59" t="s">
        <v>51</v>
      </c>
      <c r="H28" s="59"/>
      <c r="I28" s="59"/>
      <c r="J28" s="59"/>
      <c r="K28" s="59"/>
      <c r="L28" s="59" t="s">
        <v>52</v>
      </c>
      <c r="M28" s="59"/>
      <c r="N28" s="59"/>
      <c r="O28" s="60"/>
    </row>
    <row r="29" spans="1:17" x14ac:dyDescent="0.2">
      <c r="A29" s="48">
        <v>2</v>
      </c>
      <c r="B29" s="58"/>
      <c r="C29" s="59">
        <v>0</v>
      </c>
      <c r="D29" s="59"/>
      <c r="E29" s="59">
        <f>A29-C29</f>
        <v>2</v>
      </c>
      <c r="F29" s="59"/>
      <c r="G29" s="59">
        <v>1</v>
      </c>
      <c r="H29" s="59">
        <v>0.8</v>
      </c>
      <c r="I29" s="59"/>
      <c r="J29" s="59"/>
      <c r="K29" s="59"/>
      <c r="L29" s="61">
        <f t="array" ref="L29:M30">MINVERSE(G29:H30)</f>
        <v>2.7777777777777786</v>
      </c>
      <c r="M29" s="61">
        <v>-2.2222222222222228</v>
      </c>
      <c r="N29" s="61"/>
      <c r="O29" s="60"/>
    </row>
    <row r="30" spans="1:17" x14ac:dyDescent="0.2">
      <c r="A30" s="48">
        <v>0</v>
      </c>
      <c r="B30" s="58"/>
      <c r="C30" s="59">
        <v>0</v>
      </c>
      <c r="D30" s="59"/>
      <c r="E30" s="59">
        <f>A30-C30</f>
        <v>0</v>
      </c>
      <c r="F30" s="59"/>
      <c r="G30" s="59">
        <v>0.8</v>
      </c>
      <c r="H30" s="59">
        <v>1</v>
      </c>
      <c r="I30" s="59"/>
      <c r="J30" s="59"/>
      <c r="K30" s="59"/>
      <c r="L30" s="61">
        <v>-2.2222222222222232</v>
      </c>
      <c r="M30" s="61">
        <v>2.7777777777777786</v>
      </c>
      <c r="N30" s="61"/>
      <c r="O30" s="60"/>
    </row>
    <row r="31" spans="1:17" x14ac:dyDescent="0.2">
      <c r="A31" s="48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60"/>
    </row>
    <row r="32" spans="1:17" x14ac:dyDescent="0.2">
      <c r="A32" s="48" t="s">
        <v>63</v>
      </c>
      <c r="B32" s="58"/>
      <c r="C32" s="59"/>
      <c r="D32" s="59"/>
      <c r="E32" s="59"/>
      <c r="F32" s="59"/>
      <c r="G32" s="59" t="s">
        <v>50</v>
      </c>
      <c r="H32" s="59"/>
      <c r="I32" s="59"/>
      <c r="J32" s="59"/>
      <c r="K32" s="59"/>
      <c r="L32" s="59" t="s">
        <v>73</v>
      </c>
      <c r="M32" s="59"/>
      <c r="N32" s="59"/>
      <c r="O32" s="60"/>
    </row>
    <row r="33" spans="1:17" x14ac:dyDescent="0.2">
      <c r="A33" s="48">
        <f>E29</f>
        <v>2</v>
      </c>
      <c r="B33" s="58">
        <f>E30</f>
        <v>0</v>
      </c>
      <c r="C33" s="59"/>
      <c r="D33" s="59"/>
      <c r="E33" s="59"/>
      <c r="F33" s="59"/>
      <c r="G33" s="61">
        <f t="array" ref="G33:H33">MMULT(A33:B33,L29:M30)</f>
        <v>5.5555555555555571</v>
      </c>
      <c r="H33" s="61">
        <v>-4.4444444444444455</v>
      </c>
      <c r="I33" s="61"/>
      <c r="J33" s="59"/>
      <c r="K33" s="59"/>
      <c r="L33" s="61">
        <f t="array" ref="L33">MMULT(G33:H33,E29:E30)</f>
        <v>11.111111111111114</v>
      </c>
      <c r="M33" s="59"/>
      <c r="N33" s="59"/>
      <c r="O33" s="60"/>
    </row>
    <row r="34" spans="1:17" x14ac:dyDescent="0.2">
      <c r="A34" s="48"/>
      <c r="B34" s="58"/>
      <c r="C34" s="59"/>
      <c r="D34" s="59"/>
      <c r="E34" s="59"/>
      <c r="F34" s="59"/>
      <c r="G34" s="61"/>
      <c r="H34" s="61"/>
      <c r="I34" s="61"/>
      <c r="J34" s="59"/>
      <c r="K34" s="59"/>
      <c r="L34" s="61"/>
      <c r="M34" s="59"/>
      <c r="N34" s="59"/>
      <c r="O34" s="60"/>
      <c r="Q34" s="69"/>
    </row>
    <row r="35" spans="1:17" x14ac:dyDescent="0.2">
      <c r="A35" s="48" t="s">
        <v>99</v>
      </c>
      <c r="B35" s="70">
        <f>$L$21-L33</f>
        <v>4.2735042735042583E-2</v>
      </c>
      <c r="C35" s="59"/>
      <c r="D35" s="59"/>
      <c r="E35" s="59"/>
      <c r="F35" s="59"/>
      <c r="G35" s="61"/>
      <c r="H35" s="61"/>
      <c r="I35" s="61"/>
      <c r="J35" s="59"/>
      <c r="K35" s="59"/>
      <c r="L35" s="61"/>
      <c r="M35" s="59"/>
      <c r="N35" s="59"/>
      <c r="O35" s="60"/>
      <c r="Q35" s="69"/>
    </row>
    <row r="36" spans="1:17" x14ac:dyDescent="0.2">
      <c r="A36" s="48"/>
      <c r="B36" s="70"/>
      <c r="C36" s="59"/>
      <c r="D36" s="59"/>
      <c r="E36" s="59"/>
      <c r="F36" s="59"/>
      <c r="G36" s="61"/>
      <c r="H36" s="61"/>
      <c r="I36" s="61"/>
      <c r="J36" s="59"/>
      <c r="K36" s="59"/>
      <c r="L36" s="61"/>
      <c r="M36" s="59"/>
      <c r="N36" s="59"/>
      <c r="O36" s="60"/>
      <c r="Q36" s="69"/>
    </row>
    <row r="37" spans="1:17" x14ac:dyDescent="0.2">
      <c r="A37" s="68" t="s">
        <v>77</v>
      </c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/>
      <c r="Q37" s="69"/>
    </row>
    <row r="38" spans="1:17" x14ac:dyDescent="0.2">
      <c r="A38" s="48" t="s">
        <v>47</v>
      </c>
      <c r="B38" s="58"/>
      <c r="C38" s="59" t="s">
        <v>48</v>
      </c>
      <c r="D38" s="59"/>
      <c r="E38" s="59" t="s">
        <v>49</v>
      </c>
      <c r="F38" s="59"/>
      <c r="G38" s="59" t="s">
        <v>51</v>
      </c>
      <c r="H38" s="59"/>
      <c r="I38" s="59"/>
      <c r="J38" s="59"/>
      <c r="K38" s="59"/>
      <c r="L38" s="59" t="s">
        <v>52</v>
      </c>
      <c r="M38" s="59"/>
      <c r="N38" s="59"/>
      <c r="O38" s="60"/>
      <c r="Q38" s="69"/>
    </row>
    <row r="39" spans="1:17" x14ac:dyDescent="0.2">
      <c r="A39" s="48">
        <v>1</v>
      </c>
      <c r="B39" s="58"/>
      <c r="C39" s="59">
        <v>0</v>
      </c>
      <c r="D39" s="59"/>
      <c r="E39" s="59">
        <f>A39-C39</f>
        <v>1</v>
      </c>
      <c r="F39" s="59"/>
      <c r="G39" s="59">
        <v>1</v>
      </c>
      <c r="H39" s="59">
        <v>0.8</v>
      </c>
      <c r="I39" s="59"/>
      <c r="J39" s="59"/>
      <c r="K39" s="59"/>
      <c r="L39" s="61">
        <f t="array" ref="L39:M40">MINVERSE(G39:H40)</f>
        <v>2.7777777777777786</v>
      </c>
      <c r="M39" s="59">
        <v>-2.2222222222222228</v>
      </c>
      <c r="N39" s="59"/>
      <c r="O39" s="60"/>
      <c r="Q39" s="69"/>
    </row>
    <row r="40" spans="1:17" x14ac:dyDescent="0.2">
      <c r="A40" s="48">
        <v>0</v>
      </c>
      <c r="B40" s="58"/>
      <c r="C40" s="59">
        <v>0</v>
      </c>
      <c r="D40" s="59"/>
      <c r="E40" s="59">
        <f>A40-C40</f>
        <v>0</v>
      </c>
      <c r="F40" s="59"/>
      <c r="G40" s="59">
        <v>0.8</v>
      </c>
      <c r="H40" s="59">
        <v>1</v>
      </c>
      <c r="I40" s="59"/>
      <c r="J40" s="59"/>
      <c r="K40" s="59"/>
      <c r="L40" s="61">
        <v>-2.2222222222222232</v>
      </c>
      <c r="M40" s="59">
        <v>2.7777777777777786</v>
      </c>
      <c r="N40" s="59"/>
      <c r="O40" s="60"/>
      <c r="Q40" s="69"/>
    </row>
    <row r="41" spans="1:17" x14ac:dyDescent="0.2">
      <c r="A41" s="48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0"/>
      <c r="Q41" s="69"/>
    </row>
    <row r="42" spans="1:17" x14ac:dyDescent="0.2">
      <c r="A42" s="48" t="s">
        <v>63</v>
      </c>
      <c r="B42" s="58"/>
      <c r="C42" s="59"/>
      <c r="D42" s="59"/>
      <c r="E42" s="59"/>
      <c r="F42" s="59"/>
      <c r="G42" s="59" t="s">
        <v>50</v>
      </c>
      <c r="H42" s="59"/>
      <c r="I42" s="59"/>
      <c r="J42" s="59"/>
      <c r="K42" s="59"/>
      <c r="L42" s="59" t="s">
        <v>73</v>
      </c>
      <c r="M42" s="59"/>
      <c r="N42" s="59"/>
      <c r="O42" s="60"/>
      <c r="Q42" s="69"/>
    </row>
    <row r="43" spans="1:17" x14ac:dyDescent="0.2">
      <c r="A43" s="48">
        <f>E39</f>
        <v>1</v>
      </c>
      <c r="B43" s="58">
        <f>E40</f>
        <v>0</v>
      </c>
      <c r="C43" s="59"/>
      <c r="D43" s="59"/>
      <c r="E43" s="59"/>
      <c r="F43" s="59"/>
      <c r="G43" s="61">
        <f t="array" ref="G43:H43">MMULT(A43:B43,L39:M40)</f>
        <v>2.7777777777777786</v>
      </c>
      <c r="H43" s="61">
        <v>-2.2222222222222228</v>
      </c>
      <c r="I43" s="61"/>
      <c r="J43" s="59"/>
      <c r="K43" s="59"/>
      <c r="L43" s="61">
        <f t="array" ref="L43">MMULT(G43:H43,E39:E40)</f>
        <v>2.7777777777777786</v>
      </c>
      <c r="M43" s="59"/>
      <c r="N43" s="59"/>
      <c r="O43" s="60"/>
      <c r="Q43" s="69"/>
    </row>
    <row r="44" spans="1:17" x14ac:dyDescent="0.2">
      <c r="A44" s="48"/>
      <c r="B44" s="58"/>
      <c r="C44" s="59"/>
      <c r="D44" s="59"/>
      <c r="E44" s="59"/>
      <c r="F44" s="59"/>
      <c r="G44" s="61"/>
      <c r="H44" s="61"/>
      <c r="I44" s="61"/>
      <c r="J44" s="59"/>
      <c r="K44" s="59"/>
      <c r="L44" s="61"/>
      <c r="M44" s="59"/>
      <c r="N44" s="59"/>
      <c r="O44" s="60"/>
      <c r="Q44" s="69"/>
    </row>
    <row r="45" spans="1:17" x14ac:dyDescent="0.2">
      <c r="A45" s="48" t="s">
        <v>98</v>
      </c>
      <c r="B45" s="70">
        <f>$L$21-L43</f>
        <v>8.3760683760683783</v>
      </c>
      <c r="C45" s="59" t="s">
        <v>96</v>
      </c>
      <c r="D45" s="59"/>
      <c r="E45" s="59"/>
      <c r="F45" s="59"/>
      <c r="G45" s="61"/>
      <c r="H45" s="61"/>
      <c r="I45" s="61"/>
      <c r="J45" s="59"/>
      <c r="K45" s="59"/>
      <c r="L45" s="61"/>
      <c r="M45" s="59"/>
      <c r="N45" s="59"/>
      <c r="O45" s="60"/>
      <c r="Q45" s="69"/>
    </row>
    <row r="46" spans="1:17" x14ac:dyDescent="0.2">
      <c r="A46" s="48"/>
      <c r="B46" s="70"/>
      <c r="C46" s="59"/>
      <c r="D46" s="59"/>
      <c r="E46" s="59"/>
      <c r="F46" s="59"/>
      <c r="G46" s="61"/>
      <c r="H46" s="61"/>
      <c r="I46" s="61"/>
      <c r="J46" s="59"/>
      <c r="K46" s="59"/>
      <c r="L46" s="61"/>
      <c r="M46" s="59"/>
      <c r="N46" s="59"/>
      <c r="O46" s="60"/>
      <c r="Q46" s="69"/>
    </row>
    <row r="47" spans="1:17" x14ac:dyDescent="0.2">
      <c r="A47" s="68" t="s">
        <v>78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60"/>
      <c r="Q47" s="69"/>
    </row>
    <row r="48" spans="1:17" x14ac:dyDescent="0.2">
      <c r="A48" s="48" t="s">
        <v>47</v>
      </c>
      <c r="B48" s="58"/>
      <c r="C48" s="59" t="s">
        <v>48</v>
      </c>
      <c r="D48" s="59"/>
      <c r="E48" s="59" t="s">
        <v>49</v>
      </c>
      <c r="F48" s="59"/>
      <c r="G48" s="59" t="s">
        <v>51</v>
      </c>
      <c r="H48" s="59"/>
      <c r="I48" s="59"/>
      <c r="J48" s="59"/>
      <c r="K48" s="59"/>
      <c r="L48" s="59" t="s">
        <v>52</v>
      </c>
      <c r="M48" s="59"/>
      <c r="N48" s="59"/>
      <c r="O48" s="60"/>
      <c r="Q48" s="69"/>
    </row>
    <row r="49" spans="1:17" x14ac:dyDescent="0.2">
      <c r="A49" s="48">
        <v>1</v>
      </c>
      <c r="B49" s="58"/>
      <c r="C49" s="59">
        <v>0</v>
      </c>
      <c r="D49" s="59"/>
      <c r="E49" s="59">
        <f>A49-C49</f>
        <v>1</v>
      </c>
      <c r="F49" s="59"/>
      <c r="G49" s="59">
        <v>1</v>
      </c>
      <c r="H49" s="59">
        <v>0.8</v>
      </c>
      <c r="I49" s="59"/>
      <c r="J49" s="59"/>
      <c r="K49" s="59"/>
      <c r="L49" s="61">
        <f t="array" ref="L49:M50">MINVERSE(G49:H50)</f>
        <v>2.7777777777777786</v>
      </c>
      <c r="M49" s="59">
        <v>-2.2222222222222228</v>
      </c>
      <c r="N49" s="59"/>
      <c r="O49" s="60"/>
      <c r="Q49" s="69"/>
    </row>
    <row r="50" spans="1:17" x14ac:dyDescent="0.2">
      <c r="A50" s="48">
        <v>2</v>
      </c>
      <c r="B50" s="58"/>
      <c r="C50" s="59">
        <v>0</v>
      </c>
      <c r="D50" s="59"/>
      <c r="E50" s="59">
        <f>A50-C50</f>
        <v>2</v>
      </c>
      <c r="F50" s="59"/>
      <c r="G50" s="59">
        <v>0.8</v>
      </c>
      <c r="H50" s="59">
        <v>1</v>
      </c>
      <c r="I50" s="59"/>
      <c r="J50" s="59"/>
      <c r="K50" s="59"/>
      <c r="L50" s="61">
        <v>-2.2222222222222232</v>
      </c>
      <c r="M50" s="59">
        <v>2.7777777777777786</v>
      </c>
      <c r="N50" s="59"/>
      <c r="O50" s="60"/>
      <c r="Q50" s="69"/>
    </row>
    <row r="51" spans="1:17" x14ac:dyDescent="0.2">
      <c r="A51" s="48"/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60"/>
      <c r="Q51" s="69"/>
    </row>
    <row r="52" spans="1:17" x14ac:dyDescent="0.2">
      <c r="A52" s="48" t="s">
        <v>63</v>
      </c>
      <c r="B52" s="58"/>
      <c r="C52" s="59"/>
      <c r="D52" s="59"/>
      <c r="E52" s="59"/>
      <c r="F52" s="59"/>
      <c r="G52" s="59" t="s">
        <v>50</v>
      </c>
      <c r="H52" s="59"/>
      <c r="I52" s="59"/>
      <c r="J52" s="59"/>
      <c r="K52" s="59"/>
      <c r="L52" s="59" t="s">
        <v>73</v>
      </c>
      <c r="M52" s="59"/>
      <c r="N52" s="59"/>
      <c r="O52" s="60"/>
      <c r="Q52" s="69"/>
    </row>
    <row r="53" spans="1:17" x14ac:dyDescent="0.2">
      <c r="A53" s="48">
        <f>E49</f>
        <v>1</v>
      </c>
      <c r="B53" s="58">
        <f>E50</f>
        <v>2</v>
      </c>
      <c r="C53" s="59"/>
      <c r="D53" s="59"/>
      <c r="E53" s="59"/>
      <c r="F53" s="59"/>
      <c r="G53" s="61">
        <f t="array" ref="G53:H53">MMULT(A53:B53,L49:M50)</f>
        <v>-1.6666666666666679</v>
      </c>
      <c r="H53" s="61">
        <v>3.3333333333333344</v>
      </c>
      <c r="I53" s="61"/>
      <c r="J53" s="59"/>
      <c r="K53" s="59"/>
      <c r="L53" s="61">
        <f t="array" ref="L53">MMULT(G53:H53,E49:E50)</f>
        <v>5.0000000000000009</v>
      </c>
      <c r="M53" s="59"/>
      <c r="N53" s="59"/>
      <c r="O53" s="60"/>
      <c r="Q53" s="69"/>
    </row>
    <row r="54" spans="1:17" x14ac:dyDescent="0.2">
      <c r="A54" s="48"/>
      <c r="B54" s="58"/>
      <c r="C54" s="59"/>
      <c r="D54" s="59"/>
      <c r="E54" s="59"/>
      <c r="F54" s="59"/>
      <c r="G54" s="61"/>
      <c r="H54" s="61"/>
      <c r="I54" s="61"/>
      <c r="J54" s="59"/>
      <c r="K54" s="59"/>
      <c r="L54" s="61"/>
      <c r="M54" s="59"/>
      <c r="N54" s="59"/>
      <c r="O54" s="60"/>
      <c r="Q54" s="69"/>
    </row>
    <row r="55" spans="1:17" ht="13.5" thickBot="1" x14ac:dyDescent="0.25">
      <c r="A55" s="51" t="s">
        <v>100</v>
      </c>
      <c r="B55" s="71">
        <f>$L$21-L53</f>
        <v>6.153846153846156</v>
      </c>
      <c r="C55" s="64"/>
      <c r="D55" s="64"/>
      <c r="E55" s="64"/>
      <c r="F55" s="64"/>
      <c r="G55" s="65"/>
      <c r="H55" s="65"/>
      <c r="I55" s="65"/>
      <c r="J55" s="64"/>
      <c r="K55" s="64"/>
      <c r="L55" s="65"/>
      <c r="M55" s="64"/>
      <c r="N55" s="64"/>
      <c r="O55" s="67"/>
      <c r="Q55" s="69"/>
    </row>
    <row r="56" spans="1:17" x14ac:dyDescent="0.2">
      <c r="B56" s="72"/>
      <c r="G56" s="54"/>
      <c r="H56" s="54"/>
      <c r="I56" s="54"/>
      <c r="L56" s="54"/>
      <c r="Q56" s="69"/>
    </row>
    <row r="57" spans="1:17" ht="13.5" thickBot="1" x14ac:dyDescent="0.25">
      <c r="G57" s="54"/>
      <c r="H57" s="54"/>
      <c r="I57" s="54"/>
      <c r="L57" s="54"/>
      <c r="Q57" s="69"/>
    </row>
    <row r="58" spans="1:17" x14ac:dyDescent="0.2">
      <c r="A58" s="45" t="s">
        <v>60</v>
      </c>
      <c r="B58" s="55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7"/>
      <c r="O58" s="47"/>
      <c r="Q58" s="69"/>
    </row>
    <row r="59" spans="1:17" x14ac:dyDescent="0.2">
      <c r="A59" s="48" t="s">
        <v>35</v>
      </c>
      <c r="B59" s="58"/>
      <c r="C59" s="59" t="s">
        <v>36</v>
      </c>
      <c r="D59" s="59"/>
      <c r="E59" s="59" t="s">
        <v>43</v>
      </c>
      <c r="F59" s="59"/>
      <c r="G59" s="59" t="s">
        <v>33</v>
      </c>
      <c r="H59" s="59"/>
      <c r="I59" s="59"/>
      <c r="J59" s="59"/>
      <c r="K59" s="59"/>
      <c r="L59" s="59" t="s">
        <v>34</v>
      </c>
      <c r="M59" s="59"/>
      <c r="N59" s="60"/>
      <c r="Q59" s="69"/>
    </row>
    <row r="60" spans="1:17" x14ac:dyDescent="0.2">
      <c r="A60" s="48">
        <v>2</v>
      </c>
      <c r="B60" s="58"/>
      <c r="C60" s="59">
        <v>0</v>
      </c>
      <c r="D60" s="59"/>
      <c r="E60" s="59">
        <f>A60-C60</f>
        <v>2</v>
      </c>
      <c r="F60" s="59"/>
      <c r="G60" s="59">
        <f t="shared" ref="G60:I62" si="1">A3</f>
        <v>1</v>
      </c>
      <c r="H60" s="59">
        <f t="shared" si="1"/>
        <v>0.8</v>
      </c>
      <c r="I60" s="59">
        <f t="shared" si="1"/>
        <v>0.8</v>
      </c>
      <c r="J60" s="59"/>
      <c r="K60" s="59"/>
      <c r="L60" s="61">
        <f t="array" ref="L60:N62">MINVERSE(G60:I62)</f>
        <v>3.4615384615384626</v>
      </c>
      <c r="M60" s="61">
        <v>-1.5384615384615392</v>
      </c>
      <c r="N60" s="62">
        <v>-1.538461538461539</v>
      </c>
      <c r="O60" s="54"/>
      <c r="Q60" s="69"/>
    </row>
    <row r="61" spans="1:17" x14ac:dyDescent="0.2">
      <c r="A61" s="48">
        <v>2</v>
      </c>
      <c r="B61" s="58"/>
      <c r="C61" s="59">
        <v>0</v>
      </c>
      <c r="D61" s="59"/>
      <c r="E61" s="59">
        <f>A61-C61</f>
        <v>2</v>
      </c>
      <c r="F61" s="59"/>
      <c r="G61" s="59">
        <f t="shared" si="1"/>
        <v>0.8</v>
      </c>
      <c r="H61" s="59">
        <f t="shared" si="1"/>
        <v>1</v>
      </c>
      <c r="I61" s="59">
        <f t="shared" si="1"/>
        <v>0.8</v>
      </c>
      <c r="J61" s="59"/>
      <c r="K61" s="59"/>
      <c r="L61" s="61">
        <v>-1.538461538461539</v>
      </c>
      <c r="M61" s="61">
        <v>3.4615384615384626</v>
      </c>
      <c r="N61" s="62">
        <v>-1.5384615384615388</v>
      </c>
      <c r="O61" s="54"/>
      <c r="Q61" s="69"/>
    </row>
    <row r="62" spans="1:17" x14ac:dyDescent="0.2">
      <c r="A62" s="48">
        <v>1</v>
      </c>
      <c r="B62" s="58"/>
      <c r="C62" s="59">
        <v>0</v>
      </c>
      <c r="D62" s="59"/>
      <c r="E62" s="59">
        <f>A62-C62</f>
        <v>1</v>
      </c>
      <c r="F62" s="59"/>
      <c r="G62" s="59">
        <f t="shared" si="1"/>
        <v>0.8</v>
      </c>
      <c r="H62" s="59">
        <f t="shared" si="1"/>
        <v>0.8</v>
      </c>
      <c r="I62" s="59">
        <f t="shared" si="1"/>
        <v>1</v>
      </c>
      <c r="J62" s="59"/>
      <c r="K62" s="59"/>
      <c r="L62" s="61">
        <v>-1.5384615384615392</v>
      </c>
      <c r="M62" s="61">
        <v>-1.5384615384615385</v>
      </c>
      <c r="N62" s="62">
        <v>3.4615384615384626</v>
      </c>
      <c r="O62" s="54"/>
      <c r="Q62" s="69"/>
    </row>
    <row r="63" spans="1:17" x14ac:dyDescent="0.2">
      <c r="A63" s="48"/>
      <c r="B63" s="58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60"/>
      <c r="Q63" s="69"/>
    </row>
    <row r="64" spans="1:17" x14ac:dyDescent="0.2">
      <c r="A64" s="48" t="s">
        <v>37</v>
      </c>
      <c r="B64" s="58"/>
      <c r="C64" s="59"/>
      <c r="D64" s="59"/>
      <c r="E64" s="59"/>
      <c r="F64" s="59"/>
      <c r="G64" s="59" t="s">
        <v>38</v>
      </c>
      <c r="H64" s="59"/>
      <c r="I64" s="59"/>
      <c r="J64" s="59"/>
      <c r="K64" s="59"/>
      <c r="L64" s="59" t="s">
        <v>41</v>
      </c>
      <c r="M64" s="59"/>
      <c r="N64" s="60"/>
      <c r="Q64" s="69"/>
    </row>
    <row r="65" spans="1:17" ht="13.5" thickBot="1" x14ac:dyDescent="0.25">
      <c r="A65" s="51">
        <f>E60</f>
        <v>2</v>
      </c>
      <c r="B65" s="63">
        <f>E61</f>
        <v>2</v>
      </c>
      <c r="C65" s="64">
        <f>E62</f>
        <v>1</v>
      </c>
      <c r="D65" s="64"/>
      <c r="E65" s="64"/>
      <c r="F65" s="64"/>
      <c r="G65" s="65">
        <f t="array" ref="G65:I65">MMULT(A65:C65,L60:N62)</f>
        <v>2.3076923076923079</v>
      </c>
      <c r="H65" s="65">
        <v>2.3076923076923084</v>
      </c>
      <c r="I65" s="65">
        <v>-2.6923076923076925</v>
      </c>
      <c r="J65" s="65"/>
      <c r="K65" s="64"/>
      <c r="L65" s="66">
        <f t="array" ref="L65">MMULT(G65:I65,E60:E62)</f>
        <v>6.538461538461541</v>
      </c>
      <c r="M65" s="64"/>
      <c r="N65" s="67"/>
      <c r="Q65" s="69"/>
    </row>
    <row r="67" spans="1:17" ht="13.5" thickBot="1" x14ac:dyDescent="0.25"/>
    <row r="68" spans="1:17" s="47" customFormat="1" x14ac:dyDescent="0.2">
      <c r="A68" s="45" t="s">
        <v>74</v>
      </c>
      <c r="B68" s="55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/>
    </row>
    <row r="69" spans="1:17" x14ac:dyDescent="0.2">
      <c r="A69" s="48" t="s">
        <v>101</v>
      </c>
      <c r="B69" s="70">
        <f>CHIINV(0.05,1)</f>
        <v>3.8414588206941236</v>
      </c>
      <c r="C69" s="59"/>
      <c r="D69" s="59"/>
      <c r="E69" s="59"/>
      <c r="F69" s="59"/>
      <c r="G69" s="61"/>
      <c r="H69" s="61"/>
      <c r="I69" s="61"/>
      <c r="J69" s="59"/>
      <c r="K69" s="59"/>
      <c r="L69" s="61"/>
      <c r="M69" s="59"/>
      <c r="N69" s="59"/>
      <c r="O69" s="60"/>
    </row>
    <row r="70" spans="1:17" x14ac:dyDescent="0.2">
      <c r="A70" s="48"/>
      <c r="B70" s="70"/>
      <c r="C70" s="59"/>
      <c r="D70" s="59"/>
      <c r="E70" s="59"/>
      <c r="F70" s="59"/>
      <c r="G70" s="61"/>
      <c r="H70" s="61"/>
      <c r="I70" s="61"/>
      <c r="J70" s="59"/>
      <c r="K70" s="59"/>
      <c r="L70" s="61"/>
      <c r="M70" s="59"/>
      <c r="N70" s="59"/>
      <c r="O70" s="60"/>
    </row>
    <row r="71" spans="1:17" x14ac:dyDescent="0.2">
      <c r="A71" s="68" t="s">
        <v>42</v>
      </c>
      <c r="B71" s="58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</row>
    <row r="72" spans="1:17" x14ac:dyDescent="0.2">
      <c r="A72" s="48" t="s">
        <v>47</v>
      </c>
      <c r="B72" s="58"/>
      <c r="C72" s="59" t="s">
        <v>48</v>
      </c>
      <c r="D72" s="59"/>
      <c r="E72" s="59" t="s">
        <v>49</v>
      </c>
      <c r="F72" s="59"/>
      <c r="G72" s="59" t="s">
        <v>51</v>
      </c>
      <c r="H72" s="59"/>
      <c r="I72" s="59"/>
      <c r="J72" s="59"/>
      <c r="K72" s="59"/>
      <c r="L72" s="59" t="s">
        <v>52</v>
      </c>
      <c r="M72" s="59"/>
      <c r="N72" s="59"/>
      <c r="O72" s="60"/>
    </row>
    <row r="73" spans="1:17" x14ac:dyDescent="0.2">
      <c r="A73" s="48">
        <v>2</v>
      </c>
      <c r="B73" s="58"/>
      <c r="C73" s="59">
        <v>0</v>
      </c>
      <c r="D73" s="59"/>
      <c r="E73" s="59">
        <f>A73-C73</f>
        <v>2</v>
      </c>
      <c r="F73" s="59"/>
      <c r="G73" s="59">
        <v>1</v>
      </c>
      <c r="H73" s="59">
        <v>0.8</v>
      </c>
      <c r="I73" s="59"/>
      <c r="J73" s="59"/>
      <c r="K73" s="59"/>
      <c r="L73" s="61">
        <f t="array" ref="L73:M74">MINVERSE(G73:H74)</f>
        <v>2.7777777777777786</v>
      </c>
      <c r="M73" s="61">
        <v>-2.2222222222222228</v>
      </c>
      <c r="N73" s="61"/>
      <c r="O73" s="60"/>
    </row>
    <row r="74" spans="1:17" x14ac:dyDescent="0.2">
      <c r="A74" s="48">
        <v>1</v>
      </c>
      <c r="B74" s="58"/>
      <c r="C74" s="59">
        <v>0</v>
      </c>
      <c r="D74" s="59"/>
      <c r="E74" s="59">
        <f>A74-C74</f>
        <v>1</v>
      </c>
      <c r="F74" s="59"/>
      <c r="G74" s="59">
        <v>0.8</v>
      </c>
      <c r="H74" s="59">
        <v>1</v>
      </c>
      <c r="I74" s="59"/>
      <c r="J74" s="59"/>
      <c r="K74" s="59"/>
      <c r="L74" s="61">
        <v>-2.2222222222222232</v>
      </c>
      <c r="M74" s="61">
        <v>2.7777777777777786</v>
      </c>
      <c r="N74" s="61"/>
      <c r="O74" s="60"/>
    </row>
    <row r="75" spans="1:17" x14ac:dyDescent="0.2">
      <c r="A75" s="48"/>
      <c r="B75" s="58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</row>
    <row r="76" spans="1:17" x14ac:dyDescent="0.2">
      <c r="A76" s="48" t="s">
        <v>63</v>
      </c>
      <c r="B76" s="58"/>
      <c r="C76" s="59"/>
      <c r="D76" s="59"/>
      <c r="E76" s="59"/>
      <c r="F76" s="59"/>
      <c r="G76" s="59" t="s">
        <v>50</v>
      </c>
      <c r="H76" s="59"/>
      <c r="I76" s="59"/>
      <c r="J76" s="59"/>
      <c r="K76" s="59"/>
      <c r="L76" s="59" t="s">
        <v>73</v>
      </c>
      <c r="M76" s="59"/>
      <c r="N76" s="59"/>
      <c r="O76" s="60"/>
    </row>
    <row r="77" spans="1:17" x14ac:dyDescent="0.2">
      <c r="A77" s="48">
        <f>E73</f>
        <v>2</v>
      </c>
      <c r="B77" s="58">
        <f>E74</f>
        <v>1</v>
      </c>
      <c r="C77" s="59"/>
      <c r="D77" s="59"/>
      <c r="E77" s="59"/>
      <c r="F77" s="59"/>
      <c r="G77" s="61">
        <f t="array" ref="G77:H77">MMULT(A77:B77,L73:M74)</f>
        <v>3.3333333333333339</v>
      </c>
      <c r="H77" s="61">
        <v>-1.666666666666667</v>
      </c>
      <c r="I77" s="61"/>
      <c r="J77" s="59"/>
      <c r="K77" s="59"/>
      <c r="L77" s="61">
        <f t="array" ref="L77">MMULT(G77:H77,E73:E74)</f>
        <v>5.0000000000000009</v>
      </c>
      <c r="M77" s="59"/>
      <c r="N77" s="59"/>
      <c r="O77" s="60"/>
    </row>
    <row r="78" spans="1:17" x14ac:dyDescent="0.2">
      <c r="A78" s="48"/>
      <c r="B78" s="58"/>
      <c r="C78" s="59"/>
      <c r="D78" s="59"/>
      <c r="E78" s="59"/>
      <c r="F78" s="59"/>
      <c r="G78" s="61"/>
      <c r="H78" s="61"/>
      <c r="I78" s="61"/>
      <c r="J78" s="59"/>
      <c r="K78" s="59"/>
      <c r="L78" s="61"/>
      <c r="M78" s="59"/>
      <c r="N78" s="59"/>
      <c r="O78" s="60"/>
      <c r="Q78" s="69"/>
    </row>
    <row r="79" spans="1:17" x14ac:dyDescent="0.2">
      <c r="A79" s="48" t="s">
        <v>99</v>
      </c>
      <c r="B79" s="70">
        <f>$L$65-L77</f>
        <v>1.5384615384615401</v>
      </c>
      <c r="C79" s="59"/>
      <c r="D79" s="59"/>
      <c r="E79" s="59"/>
      <c r="F79" s="59"/>
      <c r="G79" s="61"/>
      <c r="H79" s="61"/>
      <c r="I79" s="61"/>
      <c r="J79" s="59"/>
      <c r="K79" s="59"/>
      <c r="L79" s="61"/>
      <c r="M79" s="59"/>
      <c r="N79" s="59"/>
      <c r="O79" s="60"/>
    </row>
    <row r="80" spans="1:17" x14ac:dyDescent="0.2">
      <c r="A80" s="48"/>
      <c r="B80" s="70"/>
      <c r="C80" s="59"/>
      <c r="D80" s="59"/>
      <c r="E80" s="59"/>
      <c r="F80" s="59"/>
      <c r="G80" s="61"/>
      <c r="H80" s="61"/>
      <c r="I80" s="61"/>
      <c r="J80" s="59"/>
      <c r="K80" s="59"/>
      <c r="L80" s="61"/>
      <c r="M80" s="59"/>
      <c r="N80" s="59"/>
      <c r="O80" s="60"/>
    </row>
    <row r="81" spans="1:17" x14ac:dyDescent="0.2">
      <c r="A81" s="68" t="s">
        <v>77</v>
      </c>
      <c r="B81" s="58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/>
    </row>
    <row r="82" spans="1:17" x14ac:dyDescent="0.2">
      <c r="A82" s="48" t="s">
        <v>47</v>
      </c>
      <c r="B82" s="58"/>
      <c r="C82" s="59" t="s">
        <v>48</v>
      </c>
      <c r="D82" s="59"/>
      <c r="E82" s="59" t="s">
        <v>49</v>
      </c>
      <c r="F82" s="59"/>
      <c r="G82" s="59" t="s">
        <v>51</v>
      </c>
      <c r="H82" s="59"/>
      <c r="I82" s="59"/>
      <c r="J82" s="59"/>
      <c r="K82" s="59"/>
      <c r="L82" s="59" t="s">
        <v>52</v>
      </c>
      <c r="M82" s="59"/>
      <c r="N82" s="59"/>
      <c r="O82" s="60"/>
    </row>
    <row r="83" spans="1:17" x14ac:dyDescent="0.2">
      <c r="A83" s="48">
        <v>2</v>
      </c>
      <c r="B83" s="58"/>
      <c r="C83" s="59">
        <v>0</v>
      </c>
      <c r="D83" s="59"/>
      <c r="E83" s="59">
        <f>A83-C83</f>
        <v>2</v>
      </c>
      <c r="F83" s="59"/>
      <c r="G83" s="59">
        <v>1</v>
      </c>
      <c r="H83" s="59">
        <v>0.8</v>
      </c>
      <c r="I83" s="59"/>
      <c r="J83" s="59"/>
      <c r="K83" s="59"/>
      <c r="L83" s="61">
        <f t="array" ref="L83:M84">MINVERSE(G83:H84)</f>
        <v>2.7777777777777786</v>
      </c>
      <c r="M83" s="59">
        <v>-2.2222222222222228</v>
      </c>
      <c r="N83" s="59"/>
      <c r="O83" s="60"/>
    </row>
    <row r="84" spans="1:17" x14ac:dyDescent="0.2">
      <c r="A84" s="48">
        <v>1</v>
      </c>
      <c r="B84" s="58"/>
      <c r="C84" s="59">
        <v>0</v>
      </c>
      <c r="D84" s="59"/>
      <c r="E84" s="59">
        <f>A84-C84</f>
        <v>1</v>
      </c>
      <c r="F84" s="59"/>
      <c r="G84" s="59">
        <v>0.8</v>
      </c>
      <c r="H84" s="59">
        <v>1</v>
      </c>
      <c r="I84" s="59"/>
      <c r="J84" s="59"/>
      <c r="K84" s="59"/>
      <c r="L84" s="61">
        <v>-2.2222222222222232</v>
      </c>
      <c r="M84" s="59">
        <v>2.7777777777777786</v>
      </c>
      <c r="N84" s="59"/>
      <c r="O84" s="60"/>
    </row>
    <row r="85" spans="1:17" x14ac:dyDescent="0.2">
      <c r="A85" s="48"/>
      <c r="B85" s="58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0"/>
    </row>
    <row r="86" spans="1:17" x14ac:dyDescent="0.2">
      <c r="A86" s="48" t="s">
        <v>63</v>
      </c>
      <c r="B86" s="58"/>
      <c r="C86" s="59"/>
      <c r="D86" s="59"/>
      <c r="E86" s="59"/>
      <c r="F86" s="59"/>
      <c r="G86" s="59" t="s">
        <v>50</v>
      </c>
      <c r="H86" s="59"/>
      <c r="I86" s="59"/>
      <c r="J86" s="59"/>
      <c r="K86" s="59"/>
      <c r="L86" s="59" t="s">
        <v>73</v>
      </c>
      <c r="M86" s="59"/>
      <c r="N86" s="59"/>
      <c r="O86" s="60"/>
    </row>
    <row r="87" spans="1:17" x14ac:dyDescent="0.2">
      <c r="A87" s="48">
        <f>E83</f>
        <v>2</v>
      </c>
      <c r="B87" s="58">
        <f>E84</f>
        <v>1</v>
      </c>
      <c r="C87" s="59"/>
      <c r="D87" s="59"/>
      <c r="E87" s="59"/>
      <c r="F87" s="59"/>
      <c r="G87" s="61">
        <f t="array" ref="G87:H87">MMULT(A87:B87,L83:M84)</f>
        <v>3.3333333333333339</v>
      </c>
      <c r="H87" s="61">
        <v>-1.666666666666667</v>
      </c>
      <c r="I87" s="61"/>
      <c r="J87" s="59"/>
      <c r="K87" s="59"/>
      <c r="L87" s="61">
        <f t="array" ref="L87">MMULT(G87:H87,E83:E84)</f>
        <v>5.0000000000000009</v>
      </c>
      <c r="M87" s="59"/>
      <c r="N87" s="59"/>
      <c r="O87" s="60"/>
    </row>
    <row r="88" spans="1:17" x14ac:dyDescent="0.2">
      <c r="A88" s="48"/>
      <c r="B88" s="58"/>
      <c r="C88" s="59"/>
      <c r="D88" s="59"/>
      <c r="E88" s="59"/>
      <c r="F88" s="59"/>
      <c r="G88" s="61"/>
      <c r="H88" s="61"/>
      <c r="I88" s="61"/>
      <c r="J88" s="59"/>
      <c r="K88" s="59"/>
      <c r="L88" s="61"/>
      <c r="M88" s="59"/>
      <c r="N88" s="59"/>
      <c r="O88" s="60"/>
      <c r="Q88" s="69"/>
    </row>
    <row r="89" spans="1:17" x14ac:dyDescent="0.2">
      <c r="A89" s="48" t="s">
        <v>98</v>
      </c>
      <c r="B89" s="70">
        <f>$L$65-L87</f>
        <v>1.5384615384615401</v>
      </c>
      <c r="C89" s="59"/>
      <c r="D89" s="59"/>
      <c r="E89" s="59"/>
      <c r="F89" s="59"/>
      <c r="G89" s="61"/>
      <c r="H89" s="61"/>
      <c r="I89" s="61"/>
      <c r="J89" s="59"/>
      <c r="K89" s="59"/>
      <c r="L89" s="61"/>
      <c r="M89" s="59"/>
      <c r="N89" s="59"/>
      <c r="O89" s="60"/>
    </row>
    <row r="90" spans="1:17" x14ac:dyDescent="0.2">
      <c r="A90" s="48"/>
      <c r="B90" s="70"/>
      <c r="C90" s="59"/>
      <c r="D90" s="59"/>
      <c r="E90" s="59"/>
      <c r="F90" s="59"/>
      <c r="G90" s="61"/>
      <c r="H90" s="61"/>
      <c r="I90" s="61"/>
      <c r="J90" s="59"/>
      <c r="K90" s="59"/>
      <c r="L90" s="61"/>
      <c r="M90" s="59"/>
      <c r="N90" s="59"/>
      <c r="O90" s="60"/>
    </row>
    <row r="91" spans="1:17" x14ac:dyDescent="0.2">
      <c r="A91" s="68" t="s">
        <v>78</v>
      </c>
      <c r="B91" s="58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60"/>
    </row>
    <row r="92" spans="1:17" x14ac:dyDescent="0.2">
      <c r="A92" s="48" t="s">
        <v>47</v>
      </c>
      <c r="B92" s="58"/>
      <c r="C92" s="59" t="s">
        <v>48</v>
      </c>
      <c r="D92" s="59"/>
      <c r="E92" s="59" t="s">
        <v>49</v>
      </c>
      <c r="F92" s="59"/>
      <c r="G92" s="59" t="s">
        <v>51</v>
      </c>
      <c r="H92" s="59"/>
      <c r="I92" s="59"/>
      <c r="J92" s="59"/>
      <c r="K92" s="59"/>
      <c r="L92" s="59" t="s">
        <v>52</v>
      </c>
      <c r="M92" s="59"/>
      <c r="N92" s="59"/>
      <c r="O92" s="60"/>
    </row>
    <row r="93" spans="1:17" x14ac:dyDescent="0.2">
      <c r="A93" s="48">
        <v>2</v>
      </c>
      <c r="B93" s="58"/>
      <c r="C93" s="59">
        <v>0</v>
      </c>
      <c r="D93" s="59"/>
      <c r="E93" s="59">
        <f>A93-C93</f>
        <v>2</v>
      </c>
      <c r="F93" s="59"/>
      <c r="G93" s="59">
        <v>1</v>
      </c>
      <c r="H93" s="59">
        <v>0.8</v>
      </c>
      <c r="I93" s="59"/>
      <c r="J93" s="59"/>
      <c r="K93" s="59"/>
      <c r="L93" s="61">
        <f t="array" ref="L93:M94">MINVERSE(G93:H94)</f>
        <v>2.7777777777777786</v>
      </c>
      <c r="M93" s="59">
        <v>-2.2222222222222228</v>
      </c>
      <c r="N93" s="59"/>
      <c r="O93" s="60"/>
    </row>
    <row r="94" spans="1:17" x14ac:dyDescent="0.2">
      <c r="A94" s="48">
        <v>2</v>
      </c>
      <c r="B94" s="58"/>
      <c r="C94" s="59">
        <v>0</v>
      </c>
      <c r="D94" s="59"/>
      <c r="E94" s="59">
        <f>A94-C94</f>
        <v>2</v>
      </c>
      <c r="F94" s="59"/>
      <c r="G94" s="59">
        <v>0.8</v>
      </c>
      <c r="H94" s="59">
        <v>1</v>
      </c>
      <c r="I94" s="59"/>
      <c r="J94" s="59"/>
      <c r="K94" s="59"/>
      <c r="L94" s="61">
        <v>-2.2222222222222232</v>
      </c>
      <c r="M94" s="59">
        <v>2.7777777777777786</v>
      </c>
      <c r="N94" s="59"/>
      <c r="O94" s="60"/>
    </row>
    <row r="95" spans="1:17" x14ac:dyDescent="0.2">
      <c r="A95" s="48"/>
      <c r="B95" s="58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1:17" x14ac:dyDescent="0.2">
      <c r="A96" s="48" t="s">
        <v>63</v>
      </c>
      <c r="B96" s="58"/>
      <c r="C96" s="59"/>
      <c r="D96" s="59"/>
      <c r="E96" s="59"/>
      <c r="F96" s="59"/>
      <c r="G96" s="59" t="s">
        <v>50</v>
      </c>
      <c r="H96" s="59"/>
      <c r="I96" s="59"/>
      <c r="J96" s="59"/>
      <c r="K96" s="59"/>
      <c r="L96" s="59" t="s">
        <v>73</v>
      </c>
      <c r="M96" s="59"/>
      <c r="N96" s="59"/>
      <c r="O96" s="60"/>
    </row>
    <row r="97" spans="1:17" x14ac:dyDescent="0.2">
      <c r="A97" s="48">
        <f>E93</f>
        <v>2</v>
      </c>
      <c r="B97" s="58">
        <f>E94</f>
        <v>2</v>
      </c>
      <c r="C97" s="59"/>
      <c r="D97" s="59"/>
      <c r="E97" s="59"/>
      <c r="F97" s="59"/>
      <c r="G97" s="61">
        <f t="array" ref="G97:H97">MMULT(A97:B97,L93:M94)</f>
        <v>1.1111111111111107</v>
      </c>
      <c r="H97" s="61">
        <v>1.1111111111111116</v>
      </c>
      <c r="I97" s="61"/>
      <c r="J97" s="59"/>
      <c r="K97" s="59"/>
      <c r="L97" s="61">
        <f t="array" ref="L97">MMULT(G97:H97,E93:E94)</f>
        <v>4.4444444444444446</v>
      </c>
      <c r="M97" s="59"/>
      <c r="N97" s="59"/>
      <c r="O97" s="60"/>
    </row>
    <row r="98" spans="1:17" x14ac:dyDescent="0.2">
      <c r="A98" s="48"/>
      <c r="B98" s="58"/>
      <c r="C98" s="59"/>
      <c r="D98" s="59"/>
      <c r="E98" s="59"/>
      <c r="F98" s="59"/>
      <c r="G98" s="61"/>
      <c r="H98" s="61"/>
      <c r="I98" s="61"/>
      <c r="J98" s="59"/>
      <c r="K98" s="59"/>
      <c r="L98" s="61"/>
      <c r="M98" s="59"/>
      <c r="N98" s="59"/>
      <c r="O98" s="60"/>
      <c r="Q98" s="69"/>
    </row>
    <row r="99" spans="1:17" ht="13.5" thickBot="1" x14ac:dyDescent="0.25">
      <c r="A99" s="51" t="s">
        <v>100</v>
      </c>
      <c r="B99" s="71">
        <f>$L$65-L97</f>
        <v>2.0940170940170963</v>
      </c>
      <c r="C99" s="64"/>
      <c r="D99" s="64"/>
      <c r="E99" s="64"/>
      <c r="F99" s="64"/>
      <c r="G99" s="65"/>
      <c r="H99" s="65"/>
      <c r="I99" s="65"/>
      <c r="J99" s="64"/>
      <c r="K99" s="64"/>
      <c r="L99" s="65"/>
      <c r="M99" s="64"/>
      <c r="N99" s="64"/>
      <c r="O99" s="67"/>
    </row>
    <row r="100" spans="1:17" x14ac:dyDescent="0.2">
      <c r="A100" s="73"/>
    </row>
    <row r="102" spans="1:17" x14ac:dyDescent="0.2">
      <c r="L102" s="54"/>
      <c r="M102" s="54"/>
      <c r="N102" s="54"/>
    </row>
    <row r="103" spans="1:17" x14ac:dyDescent="0.2">
      <c r="L103" s="54"/>
      <c r="M103" s="54"/>
      <c r="N103" s="54"/>
    </row>
    <row r="104" spans="1:17" x14ac:dyDescent="0.2">
      <c r="L104" s="54"/>
      <c r="M104" s="54"/>
      <c r="N104" s="54"/>
    </row>
    <row r="107" spans="1:17" x14ac:dyDescent="0.2">
      <c r="G107" s="54"/>
      <c r="H107" s="54"/>
      <c r="I107" s="54"/>
      <c r="L107" s="54"/>
    </row>
    <row r="108" spans="1:17" x14ac:dyDescent="0.2">
      <c r="G108" s="54"/>
      <c r="H108" s="54"/>
      <c r="I108" s="54"/>
      <c r="L108" s="54"/>
    </row>
    <row r="109" spans="1:17" x14ac:dyDescent="0.2">
      <c r="B109" s="72"/>
      <c r="G109" s="54"/>
      <c r="H109" s="54"/>
      <c r="I109" s="54"/>
      <c r="L109" s="5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zoomScaleNormal="100" workbookViewId="0"/>
  </sheetViews>
  <sheetFormatPr defaultRowHeight="12.75" x14ac:dyDescent="0.2"/>
  <cols>
    <col min="1" max="1" width="6" style="2" bestFit="1" customWidth="1"/>
    <col min="2" max="2" width="5" style="2" bestFit="1" customWidth="1"/>
    <col min="3" max="3" width="6.85546875" style="32" customWidth="1"/>
    <col min="4" max="5" width="7.85546875" style="32" bestFit="1" customWidth="1"/>
    <col min="6" max="6" width="6.85546875" style="32" customWidth="1"/>
    <col min="7" max="7" width="18.140625" style="32" bestFit="1" customWidth="1"/>
    <col min="8" max="8" width="6.85546875" style="32" customWidth="1"/>
    <col min="9" max="10" width="6" style="32" bestFit="1" customWidth="1"/>
    <col min="11" max="11" width="6.85546875" style="32" customWidth="1"/>
    <col min="12" max="12" width="3.28515625" style="32" bestFit="1" customWidth="1"/>
    <col min="13" max="13" width="6" style="32" bestFit="1" customWidth="1"/>
    <col min="14" max="14" width="7.42578125" style="32" bestFit="1" customWidth="1"/>
    <col min="15" max="15" width="6.42578125" style="32" bestFit="1" customWidth="1"/>
    <col min="16" max="21" width="6" style="32" bestFit="1" customWidth="1"/>
    <col min="22" max="22" width="5.42578125" style="32" bestFit="1" customWidth="1"/>
    <col min="23" max="27" width="6" style="32" bestFit="1" customWidth="1"/>
    <col min="28" max="28" width="5.42578125" style="32" bestFit="1" customWidth="1"/>
    <col min="29" max="30" width="6" style="32" bestFit="1" customWidth="1"/>
    <col min="31" max="32" width="5.42578125" style="32" bestFit="1" customWidth="1"/>
    <col min="33" max="34" width="6" style="32" bestFit="1" customWidth="1"/>
    <col min="35" max="35" width="5.42578125" style="32" bestFit="1" customWidth="1"/>
    <col min="36" max="38" width="6" style="32" bestFit="1" customWidth="1"/>
    <col min="39" max="40" width="5.42578125" style="32" bestFit="1" customWidth="1"/>
    <col min="41" max="41" width="6" style="32" bestFit="1" customWidth="1"/>
    <col min="42" max="42" width="5.42578125" style="32" bestFit="1" customWidth="1"/>
    <col min="43" max="44" width="6" style="32" bestFit="1" customWidth="1"/>
    <col min="45" max="46" width="5.42578125" style="32" bestFit="1" customWidth="1"/>
    <col min="47" max="47" width="6" style="32" bestFit="1" customWidth="1"/>
    <col min="48" max="48" width="5.42578125" style="32" bestFit="1" customWidth="1"/>
    <col min="49" max="50" width="6" style="32" bestFit="1" customWidth="1"/>
    <col min="51" max="51" width="5.42578125" style="32" bestFit="1" customWidth="1"/>
    <col min="52" max="256" width="6.85546875" style="32" customWidth="1"/>
    <col min="257" max="16384" width="9.140625" style="32"/>
  </cols>
  <sheetData>
    <row r="1" spans="1:51" x14ac:dyDescent="0.2">
      <c r="A1" s="33" t="s">
        <v>20</v>
      </c>
      <c r="B1" s="33" t="s">
        <v>21</v>
      </c>
      <c r="C1" s="74"/>
      <c r="D1" s="74" t="s">
        <v>104</v>
      </c>
      <c r="E1" s="74" t="s">
        <v>105</v>
      </c>
      <c r="F1" s="74"/>
      <c r="G1" s="74" t="s">
        <v>106</v>
      </c>
      <c r="H1" s="74"/>
      <c r="I1" s="74" t="s">
        <v>107</v>
      </c>
      <c r="J1" s="74" t="s">
        <v>108</v>
      </c>
      <c r="N1" s="75" t="s">
        <v>102</v>
      </c>
      <c r="O1" s="76"/>
    </row>
    <row r="2" spans="1:51" x14ac:dyDescent="0.2">
      <c r="A2" s="2">
        <v>12.78</v>
      </c>
      <c r="B2" s="2">
        <v>0.15</v>
      </c>
      <c r="D2" s="32">
        <f>A2-$O$2</f>
        <v>-2.5589999999999993</v>
      </c>
      <c r="E2" s="32">
        <f>B2-$O$3</f>
        <v>4.5749999999999971E-2</v>
      </c>
      <c r="G2" s="32">
        <f>D2*E2</f>
        <v>-0.11707424999999989</v>
      </c>
      <c r="I2" s="32">
        <f>A3-A2</f>
        <v>2.1900000000000013</v>
      </c>
      <c r="J2" s="32">
        <f>B3-B2</f>
        <v>-4.9999999999999989E-2</v>
      </c>
      <c r="N2" s="77" t="s">
        <v>2</v>
      </c>
      <c r="O2" s="78">
        <f>AVERAGE(A2:A41)</f>
        <v>15.338999999999999</v>
      </c>
    </row>
    <row r="3" spans="1:51" ht="13.5" thickBot="1" x14ac:dyDescent="0.25">
      <c r="A3" s="2">
        <v>14.97</v>
      </c>
      <c r="B3" s="2">
        <v>0.1</v>
      </c>
      <c r="D3" s="32">
        <f t="shared" ref="D3:D41" si="0">A3-$O$2</f>
        <v>-0.368999999999998</v>
      </c>
      <c r="E3" s="32">
        <f t="shared" ref="E3:E41" si="1">B3-$O$3</f>
        <v>-4.2500000000000177E-3</v>
      </c>
      <c r="G3" s="32">
        <f t="shared" ref="G3:G41" si="2">D3*E3</f>
        <v>1.568249999999998E-3</v>
      </c>
      <c r="I3" s="32">
        <f t="shared" ref="I3:I40" si="3">A4-A3</f>
        <v>0.45999999999999908</v>
      </c>
      <c r="J3" s="32">
        <f t="shared" ref="J3:J40" si="4">B4-B3</f>
        <v>-0.03</v>
      </c>
      <c r="N3" s="79" t="s">
        <v>3</v>
      </c>
      <c r="O3" s="80">
        <f>AVERAGE(B2:B41)</f>
        <v>0.10425000000000002</v>
      </c>
    </row>
    <row r="4" spans="1:51" ht="13.5" thickBot="1" x14ac:dyDescent="0.25">
      <c r="A4" s="2">
        <v>15.43</v>
      </c>
      <c r="B4" s="2">
        <v>7.0000000000000007E-2</v>
      </c>
      <c r="D4" s="32">
        <f t="shared" si="0"/>
        <v>9.100000000000108E-2</v>
      </c>
      <c r="E4" s="32">
        <f t="shared" si="1"/>
        <v>-3.4250000000000017E-2</v>
      </c>
      <c r="G4" s="32">
        <f t="shared" si="2"/>
        <v>-3.1167500000000383E-3</v>
      </c>
      <c r="I4" s="32">
        <f t="shared" si="3"/>
        <v>-0.48000000000000043</v>
      </c>
      <c r="J4" s="32">
        <f t="shared" si="4"/>
        <v>4.9999999999999989E-2</v>
      </c>
    </row>
    <row r="5" spans="1:51" x14ac:dyDescent="0.2">
      <c r="A5" s="2">
        <v>14.95</v>
      </c>
      <c r="B5" s="2">
        <v>0.12</v>
      </c>
      <c r="D5" s="32">
        <f t="shared" si="0"/>
        <v>-0.38899999999999935</v>
      </c>
      <c r="E5" s="32">
        <f t="shared" si="1"/>
        <v>1.5749999999999972E-2</v>
      </c>
      <c r="G5" s="32">
        <f t="shared" si="2"/>
        <v>-6.1267499999999786E-3</v>
      </c>
      <c r="I5" s="32">
        <f t="shared" si="3"/>
        <v>1.2200000000000024</v>
      </c>
      <c r="J5" s="32">
        <f t="shared" si="4"/>
        <v>-1.999999999999999E-2</v>
      </c>
      <c r="N5" s="75" t="s">
        <v>103</v>
      </c>
      <c r="O5" s="76"/>
    </row>
    <row r="6" spans="1:51" x14ac:dyDescent="0.2">
      <c r="A6" s="2">
        <v>16.170000000000002</v>
      </c>
      <c r="B6" s="2">
        <v>0.1</v>
      </c>
      <c r="D6" s="32">
        <f t="shared" si="0"/>
        <v>0.83100000000000307</v>
      </c>
      <c r="E6" s="32">
        <f t="shared" si="1"/>
        <v>-4.2500000000000177E-3</v>
      </c>
      <c r="G6" s="32">
        <f t="shared" si="2"/>
        <v>-3.5317500000000279E-3</v>
      </c>
      <c r="I6" s="32">
        <f t="shared" si="3"/>
        <v>1.0799999999999983</v>
      </c>
      <c r="J6" s="32">
        <f t="shared" si="4"/>
        <v>-0.03</v>
      </c>
      <c r="N6" s="81">
        <f>VAR(A2:A41)</f>
        <v>4.4397425641026276</v>
      </c>
      <c r="O6" s="78">
        <f>N7</f>
        <v>-1.6280256410256412E-2</v>
      </c>
    </row>
    <row r="7" spans="1:51" ht="13.5" thickBot="1" x14ac:dyDescent="0.25">
      <c r="A7" s="2">
        <v>17.25</v>
      </c>
      <c r="B7" s="2">
        <v>7.0000000000000007E-2</v>
      </c>
      <c r="D7" s="32">
        <f t="shared" si="0"/>
        <v>1.9110000000000014</v>
      </c>
      <c r="E7" s="32">
        <f t="shared" si="1"/>
        <v>-3.4250000000000017E-2</v>
      </c>
      <c r="G7" s="32">
        <f t="shared" si="2"/>
        <v>-6.5451750000000072E-2</v>
      </c>
      <c r="I7" s="32">
        <f t="shared" si="3"/>
        <v>-0.67999999999999972</v>
      </c>
      <c r="J7" s="32">
        <f t="shared" si="4"/>
        <v>4.9999999999999989E-2</v>
      </c>
      <c r="N7" s="82">
        <f>SUM(G2:G41)/(40-1)</f>
        <v>-1.6280256410256412E-2</v>
      </c>
      <c r="O7" s="80">
        <f>VAR(B2:B41)</f>
        <v>9.6352564102564068E-4</v>
      </c>
    </row>
    <row r="8" spans="1:51" ht="13.5" thickBot="1" x14ac:dyDescent="0.25">
      <c r="A8" s="2">
        <v>16.57</v>
      </c>
      <c r="B8" s="2">
        <v>0.12</v>
      </c>
      <c r="D8" s="32">
        <f t="shared" si="0"/>
        <v>1.2310000000000016</v>
      </c>
      <c r="E8" s="32">
        <f t="shared" si="1"/>
        <v>1.5749999999999972E-2</v>
      </c>
      <c r="G8" s="32">
        <f t="shared" si="2"/>
        <v>1.9388249999999992E-2</v>
      </c>
      <c r="I8" s="32">
        <f t="shared" si="3"/>
        <v>2.7399999999999984</v>
      </c>
      <c r="J8" s="32">
        <f t="shared" si="4"/>
        <v>-3.9999999999999994E-2</v>
      </c>
    </row>
    <row r="9" spans="1:51" x14ac:dyDescent="0.2">
      <c r="A9" s="2">
        <v>19.309999999999999</v>
      </c>
      <c r="B9" s="2">
        <v>0.08</v>
      </c>
      <c r="D9" s="32">
        <f t="shared" si="0"/>
        <v>3.9710000000000001</v>
      </c>
      <c r="E9" s="32">
        <f t="shared" si="1"/>
        <v>-2.4250000000000022E-2</v>
      </c>
      <c r="G9" s="32">
        <f t="shared" si="2"/>
        <v>-9.6296750000000084E-2</v>
      </c>
      <c r="I9" s="32">
        <f t="shared" si="3"/>
        <v>-0.55999999999999872</v>
      </c>
      <c r="J9" s="32">
        <f t="shared" si="4"/>
        <v>-0.04</v>
      </c>
      <c r="N9" s="75" t="s">
        <v>112</v>
      </c>
      <c r="O9" s="76"/>
      <c r="Q9" s="75" t="s">
        <v>109</v>
      </c>
      <c r="R9" s="76"/>
    </row>
    <row r="10" spans="1:51" x14ac:dyDescent="0.2">
      <c r="A10" s="2">
        <v>18.75</v>
      </c>
      <c r="B10" s="2">
        <v>0.04</v>
      </c>
      <c r="D10" s="32">
        <f t="shared" si="0"/>
        <v>3.4110000000000014</v>
      </c>
      <c r="E10" s="32">
        <f t="shared" si="1"/>
        <v>-6.4250000000000029E-2</v>
      </c>
      <c r="G10" s="32">
        <f t="shared" si="2"/>
        <v>-0.21915675000000018</v>
      </c>
      <c r="I10" s="32">
        <f t="shared" si="3"/>
        <v>-1.7600000000000016</v>
      </c>
      <c r="J10" s="32">
        <f t="shared" si="4"/>
        <v>4.9999999999999996E-2</v>
      </c>
      <c r="N10" s="81">
        <f t="array" ref="N10:O11">MMULT(M13:AY14,I2:J40)</f>
        <v>121.10140000000001</v>
      </c>
      <c r="O10" s="78">
        <v>-0.25600000000000034</v>
      </c>
      <c r="Q10" s="81">
        <f>(1/2)*N10/(40-1)</f>
        <v>1.5525820512820514</v>
      </c>
      <c r="R10" s="78">
        <f>Q11</f>
        <v>-3.2820512820512927E-3</v>
      </c>
    </row>
    <row r="11" spans="1:51" ht="13.5" thickBot="1" x14ac:dyDescent="0.25">
      <c r="A11" s="2">
        <v>16.989999999999998</v>
      </c>
      <c r="B11" s="2">
        <v>0.09</v>
      </c>
      <c r="D11" s="32">
        <f t="shared" si="0"/>
        <v>1.6509999999999998</v>
      </c>
      <c r="E11" s="32">
        <f t="shared" si="1"/>
        <v>-1.4250000000000027E-2</v>
      </c>
      <c r="G11" s="32">
        <f t="shared" si="2"/>
        <v>-2.3526750000000041E-2</v>
      </c>
      <c r="I11" s="32">
        <f t="shared" si="3"/>
        <v>1.2100000000000009</v>
      </c>
      <c r="J11" s="32">
        <f t="shared" si="4"/>
        <v>4.0000000000000008E-2</v>
      </c>
      <c r="N11" s="82">
        <v>-0.25600000000000084</v>
      </c>
      <c r="O11" s="80">
        <v>7.1400000000000019E-2</v>
      </c>
      <c r="Q11" s="82">
        <f>(1/2)*N11/(40-1)</f>
        <v>-3.2820512820512927E-3</v>
      </c>
      <c r="R11" s="80">
        <f>(1/2)*O11/(40-1)</f>
        <v>9.1538461538461565E-4</v>
      </c>
    </row>
    <row r="12" spans="1:51" x14ac:dyDescent="0.2">
      <c r="A12" s="2">
        <v>18.2</v>
      </c>
      <c r="B12" s="2">
        <v>0.13</v>
      </c>
      <c r="D12" s="32">
        <f t="shared" si="0"/>
        <v>2.8610000000000007</v>
      </c>
      <c r="E12" s="32">
        <f t="shared" si="1"/>
        <v>2.5749999999999981E-2</v>
      </c>
      <c r="G12" s="32">
        <f t="shared" si="2"/>
        <v>7.3670749999999965E-2</v>
      </c>
      <c r="I12" s="32">
        <f t="shared" si="3"/>
        <v>-2</v>
      </c>
      <c r="J12" s="32">
        <f t="shared" si="4"/>
        <v>0.03</v>
      </c>
    </row>
    <row r="13" spans="1:51" x14ac:dyDescent="0.2">
      <c r="A13" s="2">
        <v>16.2</v>
      </c>
      <c r="B13" s="2">
        <v>0.16</v>
      </c>
      <c r="D13" s="32">
        <f t="shared" si="0"/>
        <v>0.86100000000000065</v>
      </c>
      <c r="E13" s="32">
        <f t="shared" si="1"/>
        <v>5.574999999999998E-2</v>
      </c>
      <c r="G13" s="32">
        <f t="shared" si="2"/>
        <v>4.8000750000000023E-2</v>
      </c>
      <c r="I13" s="32">
        <f t="shared" si="3"/>
        <v>-1.4799999999999986</v>
      </c>
      <c r="J13" s="32">
        <f t="shared" si="4"/>
        <v>-4.0000000000000008E-2</v>
      </c>
      <c r="L13" s="74" t="s">
        <v>110</v>
      </c>
      <c r="M13" s="32">
        <v>2.19</v>
      </c>
      <c r="N13" s="32">
        <v>0.45999999999999908</v>
      </c>
      <c r="O13" s="32">
        <v>-0.48</v>
      </c>
      <c r="P13" s="32">
        <v>1.22</v>
      </c>
      <c r="Q13" s="32">
        <v>1.08</v>
      </c>
      <c r="R13" s="32">
        <v>-0.68</v>
      </c>
      <c r="S13" s="32">
        <v>2.74</v>
      </c>
      <c r="T13" s="32">
        <v>-0.55999999999999872</v>
      </c>
      <c r="U13" s="32">
        <v>-1.76</v>
      </c>
      <c r="V13" s="32">
        <v>1.21</v>
      </c>
      <c r="W13" s="32">
        <v>-2</v>
      </c>
      <c r="X13" s="32">
        <v>-1.48</v>
      </c>
      <c r="Y13" s="32">
        <v>-0.30000000000000071</v>
      </c>
      <c r="Z13" s="32">
        <v>-3.4</v>
      </c>
      <c r="AA13" s="32">
        <v>-1.2</v>
      </c>
      <c r="AB13" s="32">
        <v>1.59</v>
      </c>
      <c r="AC13" s="32">
        <v>3.33</v>
      </c>
      <c r="AD13" s="32">
        <v>-0.24</v>
      </c>
      <c r="AE13" s="32">
        <v>0.21000000000000085</v>
      </c>
      <c r="AF13" s="32">
        <v>0.54999999999999893</v>
      </c>
      <c r="AG13" s="32">
        <v>2.04</v>
      </c>
      <c r="AH13" s="32">
        <v>0.32</v>
      </c>
      <c r="AI13" s="32">
        <v>0.59</v>
      </c>
      <c r="AJ13" s="32">
        <v>-3.83</v>
      </c>
      <c r="AK13" s="32">
        <v>-2.25</v>
      </c>
      <c r="AL13" s="32">
        <v>0.59</v>
      </c>
      <c r="AM13" s="32">
        <v>4.7</v>
      </c>
      <c r="AN13" s="32">
        <v>0.2099999999999973</v>
      </c>
      <c r="AO13" s="32">
        <v>-1.46</v>
      </c>
      <c r="AP13" s="32">
        <v>0.7099999999999973</v>
      </c>
      <c r="AQ13" s="32">
        <v>-3.01</v>
      </c>
      <c r="AR13" s="32">
        <v>0.69000000000000128</v>
      </c>
      <c r="AS13" s="32">
        <v>0.78999999999999915</v>
      </c>
      <c r="AT13" s="32">
        <v>0.56000000000000005</v>
      </c>
      <c r="AU13" s="32">
        <v>-1.59</v>
      </c>
      <c r="AV13" s="32">
        <v>1.1100000000000001</v>
      </c>
      <c r="AW13" s="32">
        <v>-0.95999999999999908</v>
      </c>
      <c r="AX13" s="32">
        <v>0.27</v>
      </c>
      <c r="AY13" s="32">
        <v>1.54</v>
      </c>
    </row>
    <row r="14" spans="1:51" x14ac:dyDescent="0.2">
      <c r="A14" s="2">
        <v>14.72</v>
      </c>
      <c r="B14" s="2">
        <v>0.12</v>
      </c>
      <c r="D14" s="32">
        <f t="shared" si="0"/>
        <v>-0.618999999999998</v>
      </c>
      <c r="E14" s="32">
        <f t="shared" si="1"/>
        <v>1.5749999999999972E-2</v>
      </c>
      <c r="G14" s="32">
        <f t="shared" si="2"/>
        <v>-9.7492499999999507E-3</v>
      </c>
      <c r="I14" s="32">
        <f t="shared" si="3"/>
        <v>-0.30000000000000071</v>
      </c>
      <c r="J14" s="32">
        <f t="shared" si="4"/>
        <v>1.0000000000000009E-2</v>
      </c>
      <c r="L14" s="74" t="s">
        <v>111</v>
      </c>
      <c r="M14" s="32">
        <v>-0.05</v>
      </c>
      <c r="N14" s="32">
        <v>-0.03</v>
      </c>
      <c r="O14" s="32">
        <v>0.05</v>
      </c>
      <c r="P14" s="32">
        <v>-0.02</v>
      </c>
      <c r="Q14" s="32">
        <v>-0.03</v>
      </c>
      <c r="R14" s="32">
        <v>0.05</v>
      </c>
      <c r="S14" s="32">
        <v>-0.04</v>
      </c>
      <c r="T14" s="32">
        <v>-0.04</v>
      </c>
      <c r="U14" s="32">
        <v>0.05</v>
      </c>
      <c r="V14" s="32">
        <v>0.04</v>
      </c>
      <c r="W14" s="32">
        <v>0.03</v>
      </c>
      <c r="X14" s="32">
        <v>-0.04</v>
      </c>
      <c r="Y14" s="32">
        <v>0.01</v>
      </c>
      <c r="Z14" s="32">
        <v>-0.03</v>
      </c>
      <c r="AA14" s="32">
        <v>0</v>
      </c>
      <c r="AB14" s="32">
        <v>0.02</v>
      </c>
      <c r="AC14" s="32">
        <v>-0.02</v>
      </c>
      <c r="AD14" s="32">
        <v>-0.02</v>
      </c>
      <c r="AE14" s="32">
        <v>0.01</v>
      </c>
      <c r="AF14" s="32">
        <v>0.04</v>
      </c>
      <c r="AG14" s="32">
        <v>-0.01</v>
      </c>
      <c r="AH14" s="32">
        <v>-0.06</v>
      </c>
      <c r="AI14" s="32">
        <v>0</v>
      </c>
      <c r="AJ14" s="32">
        <v>0.04</v>
      </c>
      <c r="AK14" s="32">
        <v>0.04</v>
      </c>
      <c r="AL14" s="32">
        <v>-0.04</v>
      </c>
      <c r="AM14" s="32">
        <v>0</v>
      </c>
      <c r="AN14" s="32">
        <v>0.01</v>
      </c>
      <c r="AO14" s="32">
        <v>-0.06</v>
      </c>
      <c r="AP14" s="32">
        <v>0.11</v>
      </c>
      <c r="AQ14" s="32">
        <v>0</v>
      </c>
      <c r="AR14" s="32">
        <v>-0.11</v>
      </c>
      <c r="AS14" s="32">
        <v>7.0000000000000007E-2</v>
      </c>
      <c r="AT14" s="32">
        <v>0</v>
      </c>
      <c r="AU14" s="32">
        <v>-0.01</v>
      </c>
      <c r="AV14" s="32">
        <v>0.02</v>
      </c>
      <c r="AW14" s="32">
        <v>-0.05</v>
      </c>
      <c r="AX14" s="32">
        <v>-0.01</v>
      </c>
      <c r="AY14" s="32">
        <v>0.06</v>
      </c>
    </row>
    <row r="15" spans="1:51" x14ac:dyDescent="0.2">
      <c r="A15" s="2">
        <v>14.42</v>
      </c>
      <c r="B15" s="2">
        <v>0.13</v>
      </c>
      <c r="D15" s="32">
        <f t="shared" si="0"/>
        <v>-0.91899999999999871</v>
      </c>
      <c r="E15" s="32">
        <f t="shared" si="1"/>
        <v>2.5749999999999981E-2</v>
      </c>
      <c r="G15" s="32">
        <f t="shared" si="2"/>
        <v>-2.3664249999999949E-2</v>
      </c>
      <c r="I15" s="32">
        <f t="shared" si="3"/>
        <v>-3.4000000000000004</v>
      </c>
      <c r="J15" s="32">
        <f t="shared" si="4"/>
        <v>-0.03</v>
      </c>
    </row>
    <row r="16" spans="1:51" x14ac:dyDescent="0.2">
      <c r="A16" s="2">
        <v>11.02</v>
      </c>
      <c r="B16" s="2">
        <v>0.1</v>
      </c>
      <c r="D16" s="32">
        <f t="shared" si="0"/>
        <v>-4.3189999999999991</v>
      </c>
      <c r="E16" s="32">
        <f t="shared" si="1"/>
        <v>-4.2500000000000177E-3</v>
      </c>
      <c r="G16" s="32">
        <f t="shared" si="2"/>
        <v>1.8355750000000073E-2</v>
      </c>
      <c r="I16" s="32">
        <f t="shared" si="3"/>
        <v>-1.1999999999999993</v>
      </c>
      <c r="J16" s="32">
        <f t="shared" si="4"/>
        <v>0</v>
      </c>
    </row>
    <row r="17" spans="1:10" x14ac:dyDescent="0.2">
      <c r="A17" s="2">
        <v>9.82</v>
      </c>
      <c r="B17" s="2">
        <v>0.1</v>
      </c>
      <c r="D17" s="32">
        <f t="shared" si="0"/>
        <v>-5.5189999999999984</v>
      </c>
      <c r="E17" s="32">
        <f t="shared" si="1"/>
        <v>-4.2500000000000177E-3</v>
      </c>
      <c r="G17" s="32">
        <f t="shared" si="2"/>
        <v>2.3455750000000091E-2</v>
      </c>
      <c r="I17" s="32">
        <f t="shared" si="3"/>
        <v>1.5899999999999999</v>
      </c>
      <c r="J17" s="32">
        <f t="shared" si="4"/>
        <v>1.999999999999999E-2</v>
      </c>
    </row>
    <row r="18" spans="1:10" x14ac:dyDescent="0.2">
      <c r="A18" s="2">
        <v>11.41</v>
      </c>
      <c r="B18" s="2">
        <v>0.12</v>
      </c>
      <c r="D18" s="32">
        <f t="shared" si="0"/>
        <v>-3.9289999999999985</v>
      </c>
      <c r="E18" s="32">
        <f t="shared" si="1"/>
        <v>1.5749999999999972E-2</v>
      </c>
      <c r="G18" s="32">
        <f t="shared" si="2"/>
        <v>-6.1881749999999867E-2</v>
      </c>
      <c r="I18" s="32">
        <f t="shared" si="3"/>
        <v>3.33</v>
      </c>
      <c r="J18" s="32">
        <f t="shared" si="4"/>
        <v>-1.999999999999999E-2</v>
      </c>
    </row>
    <row r="19" spans="1:10" x14ac:dyDescent="0.2">
      <c r="A19" s="2">
        <v>14.74</v>
      </c>
      <c r="B19" s="2">
        <v>0.1</v>
      </c>
      <c r="D19" s="32">
        <f t="shared" si="0"/>
        <v>-0.59899999999999842</v>
      </c>
      <c r="E19" s="32">
        <f t="shared" si="1"/>
        <v>-4.2500000000000177E-3</v>
      </c>
      <c r="G19" s="32">
        <f t="shared" si="2"/>
        <v>2.5457500000000037E-3</v>
      </c>
      <c r="I19" s="32">
        <f t="shared" si="3"/>
        <v>-0.24000000000000021</v>
      </c>
      <c r="J19" s="32">
        <f t="shared" si="4"/>
        <v>-2.0000000000000004E-2</v>
      </c>
    </row>
    <row r="20" spans="1:10" x14ac:dyDescent="0.2">
      <c r="A20" s="2">
        <v>14.5</v>
      </c>
      <c r="B20" s="2">
        <v>0.08</v>
      </c>
      <c r="D20" s="32">
        <f t="shared" si="0"/>
        <v>-0.83899999999999864</v>
      </c>
      <c r="E20" s="32">
        <f t="shared" si="1"/>
        <v>-2.4250000000000022E-2</v>
      </c>
      <c r="G20" s="32">
        <f t="shared" si="2"/>
        <v>2.0345749999999985E-2</v>
      </c>
      <c r="I20" s="32">
        <f t="shared" si="3"/>
        <v>0.21000000000000085</v>
      </c>
      <c r="J20" s="32">
        <f t="shared" si="4"/>
        <v>9.999999999999995E-3</v>
      </c>
    </row>
    <row r="21" spans="1:10" x14ac:dyDescent="0.2">
      <c r="A21" s="2">
        <v>14.71</v>
      </c>
      <c r="B21" s="2">
        <v>0.09</v>
      </c>
      <c r="D21" s="32">
        <f t="shared" si="0"/>
        <v>-0.62899999999999778</v>
      </c>
      <c r="E21" s="32">
        <f t="shared" si="1"/>
        <v>-1.4250000000000027E-2</v>
      </c>
      <c r="G21" s="32">
        <f t="shared" si="2"/>
        <v>8.9632499999999851E-3</v>
      </c>
      <c r="I21" s="32">
        <f t="shared" si="3"/>
        <v>0.54999999999999893</v>
      </c>
      <c r="J21" s="32">
        <f t="shared" si="4"/>
        <v>4.0000000000000008E-2</v>
      </c>
    </row>
    <row r="22" spans="1:10" x14ac:dyDescent="0.2">
      <c r="A22" s="2">
        <v>15.26</v>
      </c>
      <c r="B22" s="2">
        <v>0.13</v>
      </c>
      <c r="D22" s="32">
        <f t="shared" si="0"/>
        <v>-7.8999999999998849E-2</v>
      </c>
      <c r="E22" s="32">
        <f t="shared" si="1"/>
        <v>2.5749999999999981E-2</v>
      </c>
      <c r="G22" s="32">
        <f t="shared" si="2"/>
        <v>-2.0342499999999688E-3</v>
      </c>
      <c r="I22" s="32">
        <f t="shared" si="3"/>
        <v>2.0400000000000009</v>
      </c>
      <c r="J22" s="32">
        <f t="shared" si="4"/>
        <v>-1.0000000000000009E-2</v>
      </c>
    </row>
    <row r="23" spans="1:10" x14ac:dyDescent="0.2">
      <c r="A23" s="2">
        <v>17.3</v>
      </c>
      <c r="B23" s="2">
        <v>0.12</v>
      </c>
      <c r="D23" s="32">
        <f t="shared" si="0"/>
        <v>1.9610000000000021</v>
      </c>
      <c r="E23" s="32">
        <f t="shared" si="1"/>
        <v>1.5749999999999972E-2</v>
      </c>
      <c r="G23" s="32">
        <f t="shared" si="2"/>
        <v>3.0885749999999979E-2</v>
      </c>
      <c r="I23" s="32">
        <f t="shared" si="3"/>
        <v>0.32000000000000028</v>
      </c>
      <c r="J23" s="32">
        <f t="shared" si="4"/>
        <v>-0.06</v>
      </c>
    </row>
    <row r="24" spans="1:10" x14ac:dyDescent="0.2">
      <c r="A24" s="2">
        <v>17.62</v>
      </c>
      <c r="B24" s="2">
        <v>0.06</v>
      </c>
      <c r="D24" s="32">
        <f t="shared" si="0"/>
        <v>2.2810000000000024</v>
      </c>
      <c r="E24" s="32">
        <f t="shared" si="1"/>
        <v>-4.4250000000000025E-2</v>
      </c>
      <c r="G24" s="32">
        <f t="shared" si="2"/>
        <v>-0.10093425000000016</v>
      </c>
      <c r="I24" s="32">
        <f t="shared" si="3"/>
        <v>0.58999999999999986</v>
      </c>
      <c r="J24" s="32">
        <f t="shared" si="4"/>
        <v>0</v>
      </c>
    </row>
    <row r="25" spans="1:10" x14ac:dyDescent="0.2">
      <c r="A25" s="2">
        <v>18.21</v>
      </c>
      <c r="B25" s="2">
        <v>0.06</v>
      </c>
      <c r="D25" s="32">
        <f t="shared" si="0"/>
        <v>2.8710000000000022</v>
      </c>
      <c r="E25" s="32">
        <f t="shared" si="1"/>
        <v>-4.4250000000000025E-2</v>
      </c>
      <c r="G25" s="32">
        <f t="shared" si="2"/>
        <v>-0.12704175000000018</v>
      </c>
      <c r="I25" s="32">
        <f t="shared" si="3"/>
        <v>-3.83</v>
      </c>
      <c r="J25" s="32">
        <f t="shared" si="4"/>
        <v>4.0000000000000008E-2</v>
      </c>
    </row>
    <row r="26" spans="1:10" x14ac:dyDescent="0.2">
      <c r="A26" s="2">
        <v>14.38</v>
      </c>
      <c r="B26" s="2">
        <v>0.1</v>
      </c>
      <c r="D26" s="32">
        <f t="shared" si="0"/>
        <v>-0.95899999999999785</v>
      </c>
      <c r="E26" s="32">
        <f t="shared" si="1"/>
        <v>-4.2500000000000177E-3</v>
      </c>
      <c r="G26" s="32">
        <f t="shared" si="2"/>
        <v>4.0757500000000082E-3</v>
      </c>
      <c r="I26" s="32">
        <f t="shared" si="3"/>
        <v>-2.25</v>
      </c>
      <c r="J26" s="32">
        <f t="shared" si="4"/>
        <v>4.0000000000000008E-2</v>
      </c>
    </row>
    <row r="27" spans="1:10" x14ac:dyDescent="0.2">
      <c r="A27" s="2">
        <v>12.13</v>
      </c>
      <c r="B27" s="2">
        <v>0.14000000000000001</v>
      </c>
      <c r="D27" s="32">
        <f t="shared" si="0"/>
        <v>-3.2089999999999979</v>
      </c>
      <c r="E27" s="32">
        <f t="shared" si="1"/>
        <v>3.574999999999999E-2</v>
      </c>
      <c r="G27" s="32">
        <f t="shared" si="2"/>
        <v>-0.11472174999999989</v>
      </c>
      <c r="I27" s="32">
        <f t="shared" si="3"/>
        <v>0.58999999999999986</v>
      </c>
      <c r="J27" s="32">
        <f t="shared" si="4"/>
        <v>-4.0000000000000008E-2</v>
      </c>
    </row>
    <row r="28" spans="1:10" x14ac:dyDescent="0.2">
      <c r="A28" s="2">
        <v>12.72</v>
      </c>
      <c r="B28" s="2">
        <v>0.1</v>
      </c>
      <c r="D28" s="32">
        <f t="shared" si="0"/>
        <v>-2.618999999999998</v>
      </c>
      <c r="E28" s="32">
        <f t="shared" si="1"/>
        <v>-4.2500000000000177E-3</v>
      </c>
      <c r="G28" s="32">
        <f t="shared" si="2"/>
        <v>1.1130750000000038E-2</v>
      </c>
      <c r="I28" s="32">
        <f t="shared" si="3"/>
        <v>4.7000000000000011</v>
      </c>
      <c r="J28" s="32">
        <f t="shared" si="4"/>
        <v>0</v>
      </c>
    </row>
    <row r="29" spans="1:10" x14ac:dyDescent="0.2">
      <c r="A29" s="2">
        <v>17.420000000000002</v>
      </c>
      <c r="B29" s="2">
        <v>0.1</v>
      </c>
      <c r="D29" s="32">
        <f t="shared" si="0"/>
        <v>2.0810000000000031</v>
      </c>
      <c r="E29" s="32">
        <f t="shared" si="1"/>
        <v>-4.2500000000000177E-3</v>
      </c>
      <c r="G29" s="32">
        <f t="shared" si="2"/>
        <v>-8.84425000000005E-3</v>
      </c>
      <c r="I29" s="32">
        <f t="shared" si="3"/>
        <v>0.2099999999999973</v>
      </c>
      <c r="J29" s="32">
        <f t="shared" si="4"/>
        <v>9.999999999999995E-3</v>
      </c>
    </row>
    <row r="30" spans="1:10" x14ac:dyDescent="0.2">
      <c r="A30" s="2">
        <v>17.63</v>
      </c>
      <c r="B30" s="2">
        <v>0.11</v>
      </c>
      <c r="D30" s="32">
        <f t="shared" si="0"/>
        <v>2.2910000000000004</v>
      </c>
      <c r="E30" s="32">
        <f t="shared" si="1"/>
        <v>5.7499999999999774E-3</v>
      </c>
      <c r="G30" s="32">
        <f t="shared" si="2"/>
        <v>1.3173249999999951E-2</v>
      </c>
      <c r="I30" s="32">
        <f t="shared" si="3"/>
        <v>-1.4599999999999973</v>
      </c>
      <c r="J30" s="32">
        <f t="shared" si="4"/>
        <v>-0.06</v>
      </c>
    </row>
    <row r="31" spans="1:10" x14ac:dyDescent="0.2">
      <c r="A31" s="2">
        <v>16.170000000000002</v>
      </c>
      <c r="B31" s="2">
        <v>0.05</v>
      </c>
      <c r="D31" s="32">
        <f t="shared" si="0"/>
        <v>0.83100000000000307</v>
      </c>
      <c r="E31" s="32">
        <f t="shared" si="1"/>
        <v>-5.425000000000002E-2</v>
      </c>
      <c r="G31" s="32">
        <f t="shared" si="2"/>
        <v>-4.5081750000000184E-2</v>
      </c>
      <c r="I31" s="32">
        <f t="shared" si="3"/>
        <v>0.7099999999999973</v>
      </c>
      <c r="J31" s="32">
        <f t="shared" si="4"/>
        <v>0.11</v>
      </c>
    </row>
    <row r="32" spans="1:10" x14ac:dyDescent="0.2">
      <c r="A32" s="2">
        <v>16.88</v>
      </c>
      <c r="B32" s="2">
        <v>0.16</v>
      </c>
      <c r="D32" s="32">
        <f t="shared" si="0"/>
        <v>1.5410000000000004</v>
      </c>
      <c r="E32" s="32">
        <f t="shared" si="1"/>
        <v>5.574999999999998E-2</v>
      </c>
      <c r="G32" s="32">
        <f t="shared" si="2"/>
        <v>8.5910749999999994E-2</v>
      </c>
      <c r="I32" s="32">
        <f t="shared" si="3"/>
        <v>-3.01</v>
      </c>
      <c r="J32" s="32">
        <f t="shared" si="4"/>
        <v>0</v>
      </c>
    </row>
    <row r="33" spans="1:10" x14ac:dyDescent="0.2">
      <c r="A33" s="2">
        <v>13.87</v>
      </c>
      <c r="B33" s="2">
        <v>0.16</v>
      </c>
      <c r="D33" s="32">
        <f t="shared" si="0"/>
        <v>-1.4689999999999994</v>
      </c>
      <c r="E33" s="32">
        <f t="shared" si="1"/>
        <v>5.574999999999998E-2</v>
      </c>
      <c r="G33" s="32">
        <f t="shared" si="2"/>
        <v>-8.1896749999999935E-2</v>
      </c>
      <c r="I33" s="32">
        <f t="shared" si="3"/>
        <v>0.69000000000000128</v>
      </c>
      <c r="J33" s="32">
        <f t="shared" si="4"/>
        <v>-0.11</v>
      </c>
    </row>
    <row r="34" spans="1:10" x14ac:dyDescent="0.2">
      <c r="A34" s="2">
        <v>14.56</v>
      </c>
      <c r="B34" s="2">
        <v>0.05</v>
      </c>
      <c r="D34" s="32">
        <f t="shared" si="0"/>
        <v>-0.77899999999999814</v>
      </c>
      <c r="E34" s="32">
        <f t="shared" si="1"/>
        <v>-5.425000000000002E-2</v>
      </c>
      <c r="G34" s="32">
        <f t="shared" si="2"/>
        <v>4.2260749999999916E-2</v>
      </c>
      <c r="I34" s="32">
        <f t="shared" si="3"/>
        <v>0.78999999999999915</v>
      </c>
      <c r="J34" s="32">
        <f t="shared" si="4"/>
        <v>6.9999999999999993E-2</v>
      </c>
    </row>
    <row r="35" spans="1:10" x14ac:dyDescent="0.2">
      <c r="A35" s="2">
        <v>15.35</v>
      </c>
      <c r="B35" s="2">
        <v>0.12</v>
      </c>
      <c r="D35" s="32">
        <f t="shared" si="0"/>
        <v>1.1000000000001009E-2</v>
      </c>
      <c r="E35" s="32">
        <f t="shared" si="1"/>
        <v>1.5749999999999972E-2</v>
      </c>
      <c r="G35" s="32">
        <f t="shared" si="2"/>
        <v>1.732500000000156E-4</v>
      </c>
      <c r="I35" s="32">
        <f t="shared" si="3"/>
        <v>0.5600000000000005</v>
      </c>
      <c r="J35" s="32">
        <f t="shared" si="4"/>
        <v>0</v>
      </c>
    </row>
    <row r="36" spans="1:10" x14ac:dyDescent="0.2">
      <c r="A36" s="2">
        <v>15.91</v>
      </c>
      <c r="B36" s="2">
        <v>0.12</v>
      </c>
      <c r="D36" s="32">
        <f t="shared" si="0"/>
        <v>0.57100000000000151</v>
      </c>
      <c r="E36" s="32">
        <f t="shared" si="1"/>
        <v>1.5749999999999972E-2</v>
      </c>
      <c r="G36" s="32">
        <f t="shared" si="2"/>
        <v>8.9932500000000082E-3</v>
      </c>
      <c r="I36" s="32">
        <f t="shared" si="3"/>
        <v>-1.5899999999999999</v>
      </c>
      <c r="J36" s="32">
        <f t="shared" si="4"/>
        <v>-9.999999999999995E-3</v>
      </c>
    </row>
    <row r="37" spans="1:10" x14ac:dyDescent="0.2">
      <c r="A37" s="2">
        <v>14.32</v>
      </c>
      <c r="B37" s="2">
        <v>0.11</v>
      </c>
      <c r="D37" s="32">
        <f t="shared" si="0"/>
        <v>-1.0189999999999984</v>
      </c>
      <c r="E37" s="32">
        <f t="shared" si="1"/>
        <v>5.7499999999999774E-3</v>
      </c>
      <c r="G37" s="32">
        <f t="shared" si="2"/>
        <v>-5.8592499999999678E-3</v>
      </c>
      <c r="I37" s="32">
        <f t="shared" si="3"/>
        <v>1.1099999999999994</v>
      </c>
      <c r="J37" s="32">
        <f t="shared" si="4"/>
        <v>2.0000000000000004E-2</v>
      </c>
    </row>
    <row r="38" spans="1:10" x14ac:dyDescent="0.2">
      <c r="A38" s="2">
        <v>15.43</v>
      </c>
      <c r="B38" s="2">
        <v>0.13</v>
      </c>
      <c r="D38" s="32">
        <f t="shared" si="0"/>
        <v>9.100000000000108E-2</v>
      </c>
      <c r="E38" s="32">
        <f t="shared" si="1"/>
        <v>2.5749999999999981E-2</v>
      </c>
      <c r="G38" s="32">
        <f t="shared" si="2"/>
        <v>2.3432500000000263E-3</v>
      </c>
      <c r="I38" s="32">
        <f t="shared" si="3"/>
        <v>-0.95999999999999908</v>
      </c>
      <c r="J38" s="32">
        <f t="shared" si="4"/>
        <v>-0.05</v>
      </c>
    </row>
    <row r="39" spans="1:10" x14ac:dyDescent="0.2">
      <c r="A39" s="2">
        <v>14.47</v>
      </c>
      <c r="B39" s="2">
        <v>0.08</v>
      </c>
      <c r="D39" s="32">
        <f t="shared" si="0"/>
        <v>-0.868999999999998</v>
      </c>
      <c r="E39" s="32">
        <f t="shared" si="1"/>
        <v>-2.4250000000000022E-2</v>
      </c>
      <c r="G39" s="32">
        <f t="shared" si="2"/>
        <v>2.107324999999997E-2</v>
      </c>
      <c r="I39" s="32">
        <f t="shared" si="3"/>
        <v>0.26999999999999957</v>
      </c>
      <c r="J39" s="32">
        <f t="shared" si="4"/>
        <v>-9.999999999999995E-3</v>
      </c>
    </row>
    <row r="40" spans="1:10" x14ac:dyDescent="0.2">
      <c r="A40" s="2">
        <v>14.74</v>
      </c>
      <c r="B40" s="2">
        <v>7.0000000000000007E-2</v>
      </c>
      <c r="D40" s="32">
        <f t="shared" si="0"/>
        <v>-0.59899999999999842</v>
      </c>
      <c r="E40" s="32">
        <f t="shared" si="1"/>
        <v>-3.4250000000000017E-2</v>
      </c>
      <c r="G40" s="32">
        <f t="shared" si="2"/>
        <v>2.0515749999999954E-2</v>
      </c>
      <c r="I40" s="32">
        <f t="shared" si="3"/>
        <v>1.5400000000000009</v>
      </c>
      <c r="J40" s="32">
        <f t="shared" si="4"/>
        <v>0.06</v>
      </c>
    </row>
    <row r="41" spans="1:10" x14ac:dyDescent="0.2">
      <c r="A41" s="2">
        <v>16.28</v>
      </c>
      <c r="B41" s="2">
        <v>0.13</v>
      </c>
      <c r="D41" s="32">
        <f t="shared" si="0"/>
        <v>0.9410000000000025</v>
      </c>
      <c r="E41" s="32">
        <f t="shared" si="1"/>
        <v>2.5749999999999981E-2</v>
      </c>
      <c r="G41" s="32">
        <f t="shared" si="2"/>
        <v>2.4230750000000047E-2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zoomScaleNormal="100" workbookViewId="0"/>
  </sheetViews>
  <sheetFormatPr defaultRowHeight="12.75" x14ac:dyDescent="0.2"/>
  <cols>
    <col min="1" max="1" width="6" style="2" bestFit="1" customWidth="1"/>
    <col min="2" max="2" width="5" style="2" bestFit="1" customWidth="1"/>
    <col min="3" max="3" width="3" style="2" bestFit="1" customWidth="1"/>
    <col min="4" max="4" width="4.7109375" style="32" customWidth="1"/>
    <col min="5" max="7" width="7.85546875" style="32" bestFit="1" customWidth="1"/>
    <col min="8" max="8" width="4.7109375" style="32" customWidth="1"/>
    <col min="9" max="11" width="14.85546875" style="32" bestFit="1" customWidth="1"/>
    <col min="12" max="12" width="4.7109375" style="32" customWidth="1"/>
    <col min="13" max="14" width="6" style="32" bestFit="1" customWidth="1"/>
    <col min="15" max="15" width="7" style="32" bestFit="1" customWidth="1"/>
    <col min="16" max="16" width="4.7109375" style="32" customWidth="1"/>
    <col min="17" max="17" width="7.42578125" style="39" bestFit="1" customWidth="1"/>
    <col min="18" max="18" width="6.42578125" style="39" bestFit="1" customWidth="1"/>
    <col min="19" max="19" width="7.42578125" style="39" bestFit="1" customWidth="1"/>
    <col min="20" max="23" width="6" style="39" bestFit="1" customWidth="1"/>
    <col min="24" max="24" width="6.42578125" style="39" bestFit="1" customWidth="1"/>
    <col min="25" max="26" width="6" style="32" bestFit="1" customWidth="1"/>
    <col min="27" max="27" width="5.42578125" style="32" bestFit="1" customWidth="1"/>
    <col min="28" max="28" width="6" style="32" bestFit="1" customWidth="1"/>
    <col min="29" max="29" width="7" style="32" bestFit="1" customWidth="1"/>
    <col min="30" max="32" width="6" style="32" bestFit="1" customWidth="1"/>
    <col min="33" max="33" width="5.42578125" style="32" bestFit="1" customWidth="1"/>
    <col min="34" max="35" width="6" style="32" bestFit="1" customWidth="1"/>
    <col min="36" max="37" width="5.42578125" style="32" bestFit="1" customWidth="1"/>
    <col min="38" max="46" width="6" style="32" bestFit="1" customWidth="1"/>
    <col min="47" max="47" width="5.42578125" style="32" bestFit="1" customWidth="1"/>
    <col min="48" max="52" width="6" style="32" bestFit="1" customWidth="1"/>
    <col min="53" max="53" width="5.42578125" style="32" bestFit="1" customWidth="1"/>
    <col min="54" max="55" width="6" style="32" bestFit="1" customWidth="1"/>
    <col min="56" max="56" width="5.42578125" style="32" bestFit="1" customWidth="1"/>
    <col min="57" max="16384" width="9.140625" style="32"/>
  </cols>
  <sheetData>
    <row r="1" spans="1:56" x14ac:dyDescent="0.2">
      <c r="A1" s="33" t="s">
        <v>20</v>
      </c>
      <c r="B1" s="33" t="s">
        <v>21</v>
      </c>
      <c r="C1" s="33" t="s">
        <v>22</v>
      </c>
      <c r="D1" s="74"/>
      <c r="E1" s="74" t="s">
        <v>104</v>
      </c>
      <c r="F1" s="74" t="s">
        <v>105</v>
      </c>
      <c r="G1" s="74" t="s">
        <v>113</v>
      </c>
      <c r="H1" s="74"/>
      <c r="I1" s="74" t="s">
        <v>115</v>
      </c>
      <c r="J1" s="74" t="s">
        <v>116</v>
      </c>
      <c r="K1" s="74" t="s">
        <v>117</v>
      </c>
      <c r="L1" s="74"/>
      <c r="M1" s="74" t="s">
        <v>107</v>
      </c>
      <c r="N1" s="74" t="s">
        <v>108</v>
      </c>
      <c r="O1" s="74" t="s">
        <v>114</v>
      </c>
      <c r="P1" s="74"/>
      <c r="Q1" s="75" t="s">
        <v>102</v>
      </c>
      <c r="R1" s="76"/>
    </row>
    <row r="2" spans="1:56" x14ac:dyDescent="0.2">
      <c r="A2" s="2">
        <v>12.78</v>
      </c>
      <c r="B2" s="2">
        <v>0.15</v>
      </c>
      <c r="C2" s="2">
        <v>91</v>
      </c>
      <c r="E2" s="32">
        <f t="shared" ref="E2:E41" si="0">A2-$R$2</f>
        <v>-2.5589999999999993</v>
      </c>
      <c r="F2" s="32">
        <f t="shared" ref="F2:F41" si="1">B2-$R$3</f>
        <v>4.5749999999999971E-2</v>
      </c>
      <c r="G2" s="32">
        <f t="shared" ref="G2:G41" si="2">C2-$R$4</f>
        <v>2.875</v>
      </c>
      <c r="I2" s="32">
        <f>E2*F2</f>
        <v>-0.11707424999999989</v>
      </c>
      <c r="J2" s="32">
        <f>E2*G2</f>
        <v>-7.3571249999999981</v>
      </c>
      <c r="K2" s="32">
        <f>F2*G2</f>
        <v>0.13153124999999991</v>
      </c>
      <c r="M2" s="32">
        <f t="shared" ref="M2:M40" si="3">A3-A2</f>
        <v>2.1900000000000013</v>
      </c>
      <c r="N2" s="32">
        <f t="shared" ref="N2:O40" si="4">B3-B2</f>
        <v>-4.9999999999999989E-2</v>
      </c>
      <c r="O2" s="32">
        <f t="shared" si="4"/>
        <v>-1</v>
      </c>
      <c r="Q2" s="77" t="s">
        <v>2</v>
      </c>
      <c r="R2" s="78">
        <f>AVERAGE(A2:A41)</f>
        <v>15.338999999999999</v>
      </c>
    </row>
    <row r="3" spans="1:56" x14ac:dyDescent="0.2">
      <c r="A3" s="2">
        <v>14.97</v>
      </c>
      <c r="B3" s="2">
        <v>0.1</v>
      </c>
      <c r="C3" s="2">
        <v>90</v>
      </c>
      <c r="E3" s="32">
        <f t="shared" si="0"/>
        <v>-0.368999999999998</v>
      </c>
      <c r="F3" s="32">
        <f t="shared" si="1"/>
        <v>-4.2500000000000177E-3</v>
      </c>
      <c r="G3" s="32">
        <f t="shared" si="2"/>
        <v>1.875</v>
      </c>
      <c r="I3" s="32">
        <f t="shared" ref="I3:I41" si="5">E3*F3</f>
        <v>1.568249999999998E-3</v>
      </c>
      <c r="J3" s="32">
        <f t="shared" ref="J3:J41" si="6">E3*G3</f>
        <v>-0.69187499999999624</v>
      </c>
      <c r="K3" s="32">
        <f t="shared" ref="K3:K41" si="7">F3*G3</f>
        <v>-7.9687500000000331E-3</v>
      </c>
      <c r="M3" s="32">
        <f>A4-A3</f>
        <v>0.45999999999999908</v>
      </c>
      <c r="N3" s="32">
        <f>B4-B3</f>
        <v>-0.03</v>
      </c>
      <c r="O3" s="32">
        <f t="shared" si="4"/>
        <v>0</v>
      </c>
      <c r="Q3" s="77" t="s">
        <v>3</v>
      </c>
      <c r="R3" s="78">
        <f>AVERAGE(B2:B41)</f>
        <v>0.10425000000000002</v>
      </c>
    </row>
    <row r="4" spans="1:56" ht="13.5" thickBot="1" x14ac:dyDescent="0.25">
      <c r="A4" s="2">
        <v>15.43</v>
      </c>
      <c r="B4" s="2">
        <v>7.0000000000000007E-2</v>
      </c>
      <c r="C4" s="2">
        <v>90</v>
      </c>
      <c r="E4" s="32">
        <f t="shared" si="0"/>
        <v>9.100000000000108E-2</v>
      </c>
      <c r="F4" s="32">
        <f t="shared" si="1"/>
        <v>-3.4250000000000017E-2</v>
      </c>
      <c r="G4" s="32">
        <f t="shared" si="2"/>
        <v>1.875</v>
      </c>
      <c r="I4" s="32">
        <f t="shared" si="5"/>
        <v>-3.1167500000000383E-3</v>
      </c>
      <c r="J4" s="32">
        <f t="shared" si="6"/>
        <v>0.17062500000000203</v>
      </c>
      <c r="K4" s="32">
        <f t="shared" si="7"/>
        <v>-6.4218750000000033E-2</v>
      </c>
      <c r="M4" s="32">
        <f t="shared" si="3"/>
        <v>-0.48000000000000043</v>
      </c>
      <c r="N4" s="32">
        <f t="shared" si="4"/>
        <v>4.9999999999999989E-2</v>
      </c>
      <c r="O4" s="32">
        <f t="shared" si="4"/>
        <v>-1</v>
      </c>
      <c r="Q4" s="79" t="s">
        <v>8</v>
      </c>
      <c r="R4" s="80">
        <f>AVERAGE(C2:C41)</f>
        <v>88.125</v>
      </c>
    </row>
    <row r="5" spans="1:56" ht="13.5" thickBot="1" x14ac:dyDescent="0.25">
      <c r="A5" s="2">
        <v>14.95</v>
      </c>
      <c r="B5" s="2">
        <v>0.12</v>
      </c>
      <c r="C5" s="2">
        <v>89</v>
      </c>
      <c r="E5" s="32">
        <f t="shared" si="0"/>
        <v>-0.38899999999999935</v>
      </c>
      <c r="F5" s="32">
        <f t="shared" si="1"/>
        <v>1.5749999999999972E-2</v>
      </c>
      <c r="G5" s="32">
        <f t="shared" si="2"/>
        <v>0.875</v>
      </c>
      <c r="I5" s="32">
        <f t="shared" si="5"/>
        <v>-6.1267499999999786E-3</v>
      </c>
      <c r="J5" s="32">
        <f t="shared" si="6"/>
        <v>-0.34037499999999943</v>
      </c>
      <c r="K5" s="32">
        <f t="shared" si="7"/>
        <v>1.3781249999999976E-2</v>
      </c>
      <c r="M5" s="32">
        <f t="shared" si="3"/>
        <v>1.2200000000000024</v>
      </c>
      <c r="N5" s="32">
        <f t="shared" si="4"/>
        <v>-1.999999999999999E-2</v>
      </c>
      <c r="O5" s="32">
        <f t="shared" si="4"/>
        <v>-6</v>
      </c>
    </row>
    <row r="6" spans="1:56" x14ac:dyDescent="0.2">
      <c r="A6" s="2">
        <v>16.170000000000002</v>
      </c>
      <c r="B6" s="2">
        <v>0.1</v>
      </c>
      <c r="C6" s="2">
        <v>83</v>
      </c>
      <c r="E6" s="32">
        <f t="shared" si="0"/>
        <v>0.83100000000000307</v>
      </c>
      <c r="F6" s="32">
        <f t="shared" si="1"/>
        <v>-4.2500000000000177E-3</v>
      </c>
      <c r="G6" s="32">
        <f t="shared" si="2"/>
        <v>-5.125</v>
      </c>
      <c r="I6" s="32">
        <f t="shared" si="5"/>
        <v>-3.5317500000000279E-3</v>
      </c>
      <c r="J6" s="32">
        <f t="shared" si="6"/>
        <v>-4.2588750000000157</v>
      </c>
      <c r="K6" s="32">
        <f t="shared" si="7"/>
        <v>2.1781250000000092E-2</v>
      </c>
      <c r="M6" s="32">
        <f t="shared" si="3"/>
        <v>1.0799999999999983</v>
      </c>
      <c r="N6" s="32">
        <f t="shared" si="4"/>
        <v>-0.03</v>
      </c>
      <c r="O6" s="32">
        <f t="shared" si="4"/>
        <v>1</v>
      </c>
      <c r="Q6" s="75" t="s">
        <v>103</v>
      </c>
      <c r="R6" s="83"/>
      <c r="S6" s="76"/>
    </row>
    <row r="7" spans="1:56" x14ac:dyDescent="0.2">
      <c r="A7" s="2">
        <v>17.25</v>
      </c>
      <c r="B7" s="2">
        <v>7.0000000000000007E-2</v>
      </c>
      <c r="C7" s="2">
        <v>84</v>
      </c>
      <c r="E7" s="32">
        <f t="shared" si="0"/>
        <v>1.9110000000000014</v>
      </c>
      <c r="F7" s="32">
        <f t="shared" si="1"/>
        <v>-3.4250000000000017E-2</v>
      </c>
      <c r="G7" s="32">
        <f t="shared" si="2"/>
        <v>-4.125</v>
      </c>
      <c r="I7" s="32">
        <f t="shared" si="5"/>
        <v>-6.5451750000000072E-2</v>
      </c>
      <c r="J7" s="32">
        <f t="shared" si="6"/>
        <v>-7.8828750000000056</v>
      </c>
      <c r="K7" s="32">
        <f t="shared" si="7"/>
        <v>0.14128125000000008</v>
      </c>
      <c r="M7" s="32">
        <f t="shared" si="3"/>
        <v>-0.67999999999999972</v>
      </c>
      <c r="N7" s="32">
        <f t="shared" si="4"/>
        <v>4.9999999999999989E-2</v>
      </c>
      <c r="O7" s="32">
        <f t="shared" si="4"/>
        <v>5</v>
      </c>
      <c r="Q7" s="81">
        <f>VAR(A2:A41)</f>
        <v>4.4397425641026276</v>
      </c>
      <c r="R7" s="39">
        <v>-1.6280300000000001E-2</v>
      </c>
      <c r="S7" s="78">
        <v>5.3947435897435865</v>
      </c>
    </row>
    <row r="8" spans="1:56" x14ac:dyDescent="0.2">
      <c r="A8" s="2">
        <v>16.57</v>
      </c>
      <c r="B8" s="2">
        <v>0.12</v>
      </c>
      <c r="C8" s="2">
        <v>89</v>
      </c>
      <c r="E8" s="32">
        <f t="shared" si="0"/>
        <v>1.2310000000000016</v>
      </c>
      <c r="F8" s="32">
        <f t="shared" si="1"/>
        <v>1.5749999999999972E-2</v>
      </c>
      <c r="G8" s="32">
        <f t="shared" si="2"/>
        <v>0.875</v>
      </c>
      <c r="I8" s="32">
        <f t="shared" si="5"/>
        <v>1.9388249999999992E-2</v>
      </c>
      <c r="J8" s="32">
        <f t="shared" si="6"/>
        <v>1.0771250000000014</v>
      </c>
      <c r="K8" s="32">
        <f t="shared" si="7"/>
        <v>1.3781249999999976E-2</v>
      </c>
      <c r="M8" s="32">
        <f>A9-A8</f>
        <v>2.7399999999999984</v>
      </c>
      <c r="N8" s="32">
        <f>B9-B8</f>
        <v>-3.9999999999999994E-2</v>
      </c>
      <c r="O8" s="32">
        <f t="shared" si="4"/>
        <v>10</v>
      </c>
      <c r="Q8" s="81">
        <f>SUM(I2:I41)/(40-1)</f>
        <v>-1.6280256410256412E-2</v>
      </c>
      <c r="R8" s="39">
        <f>VAR(B2:B41)</f>
        <v>9.6352564102564068E-4</v>
      </c>
      <c r="S8" s="78">
        <v>-1.4134615384615393E-2</v>
      </c>
    </row>
    <row r="9" spans="1:56" ht="13.5" thickBot="1" x14ac:dyDescent="0.25">
      <c r="A9" s="2">
        <v>19.309999999999999</v>
      </c>
      <c r="B9" s="2">
        <v>0.08</v>
      </c>
      <c r="C9" s="2">
        <v>99</v>
      </c>
      <c r="E9" s="32">
        <f t="shared" si="0"/>
        <v>3.9710000000000001</v>
      </c>
      <c r="F9" s="32">
        <f t="shared" si="1"/>
        <v>-2.4250000000000022E-2</v>
      </c>
      <c r="G9" s="32">
        <f t="shared" si="2"/>
        <v>10.875</v>
      </c>
      <c r="I9" s="32">
        <f t="shared" si="5"/>
        <v>-9.6296750000000084E-2</v>
      </c>
      <c r="J9" s="32">
        <f t="shared" si="6"/>
        <v>43.184625000000004</v>
      </c>
      <c r="K9" s="32">
        <f t="shared" si="7"/>
        <v>-0.26371875000000022</v>
      </c>
      <c r="M9" s="32">
        <f t="shared" si="3"/>
        <v>-0.55999999999999872</v>
      </c>
      <c r="N9" s="32">
        <f t="shared" si="4"/>
        <v>-0.04</v>
      </c>
      <c r="O9" s="32">
        <f t="shared" si="4"/>
        <v>0</v>
      </c>
      <c r="Q9" s="82">
        <f>SUM(J2:J41)/(40-1)</f>
        <v>5.3947435897435865</v>
      </c>
      <c r="R9" s="84">
        <f>SUM(K2:K41)/(40-1)</f>
        <v>-1.4134615384615393E-2</v>
      </c>
      <c r="S9" s="80">
        <f>VAR(C2:C41)</f>
        <v>27.599358974358974</v>
      </c>
    </row>
    <row r="10" spans="1:56" ht="13.5" thickBot="1" x14ac:dyDescent="0.25">
      <c r="A10" s="2">
        <v>18.75</v>
      </c>
      <c r="B10" s="2">
        <v>0.04</v>
      </c>
      <c r="C10" s="2">
        <v>99</v>
      </c>
      <c r="E10" s="32">
        <f t="shared" si="0"/>
        <v>3.4110000000000014</v>
      </c>
      <c r="F10" s="32">
        <f t="shared" si="1"/>
        <v>-6.4250000000000029E-2</v>
      </c>
      <c r="G10" s="32">
        <f t="shared" si="2"/>
        <v>10.875</v>
      </c>
      <c r="I10" s="32">
        <f t="shared" si="5"/>
        <v>-0.21915675000000018</v>
      </c>
      <c r="J10" s="32">
        <f t="shared" si="6"/>
        <v>37.094625000000015</v>
      </c>
      <c r="K10" s="32">
        <f t="shared" si="7"/>
        <v>-0.69871875000000028</v>
      </c>
      <c r="M10" s="32">
        <f t="shared" si="3"/>
        <v>-1.7600000000000016</v>
      </c>
      <c r="N10" s="32">
        <f t="shared" si="4"/>
        <v>4.9999999999999996E-2</v>
      </c>
      <c r="O10" s="32">
        <f t="shared" si="4"/>
        <v>-1</v>
      </c>
    </row>
    <row r="11" spans="1:56" x14ac:dyDescent="0.2">
      <c r="A11" s="2">
        <v>16.989999999999998</v>
      </c>
      <c r="B11" s="2">
        <v>0.09</v>
      </c>
      <c r="C11" s="2">
        <v>98</v>
      </c>
      <c r="E11" s="32">
        <f t="shared" si="0"/>
        <v>1.6509999999999998</v>
      </c>
      <c r="F11" s="32">
        <f t="shared" si="1"/>
        <v>-1.4250000000000027E-2</v>
      </c>
      <c r="G11" s="32">
        <f t="shared" si="2"/>
        <v>9.875</v>
      </c>
      <c r="I11" s="32">
        <f t="shared" si="5"/>
        <v>-2.3526750000000041E-2</v>
      </c>
      <c r="J11" s="32">
        <f t="shared" si="6"/>
        <v>16.303624999999997</v>
      </c>
      <c r="K11" s="32">
        <f t="shared" si="7"/>
        <v>-0.14071875000000025</v>
      </c>
      <c r="M11" s="32">
        <f t="shared" si="3"/>
        <v>1.2100000000000009</v>
      </c>
      <c r="N11" s="32">
        <f t="shared" si="4"/>
        <v>4.0000000000000008E-2</v>
      </c>
      <c r="O11" s="32">
        <f t="shared" si="4"/>
        <v>0</v>
      </c>
      <c r="Q11" s="75" t="s">
        <v>112</v>
      </c>
      <c r="R11" s="83"/>
      <c r="S11" s="76"/>
      <c r="U11" s="75" t="s">
        <v>109</v>
      </c>
      <c r="V11" s="83"/>
      <c r="W11" s="76"/>
    </row>
    <row r="12" spans="1:56" x14ac:dyDescent="0.2">
      <c r="A12" s="2">
        <v>18.2</v>
      </c>
      <c r="B12" s="2">
        <v>0.13</v>
      </c>
      <c r="C12" s="2">
        <v>98</v>
      </c>
      <c r="E12" s="32">
        <f t="shared" si="0"/>
        <v>2.8610000000000007</v>
      </c>
      <c r="F12" s="32">
        <f t="shared" si="1"/>
        <v>2.5749999999999981E-2</v>
      </c>
      <c r="G12" s="32">
        <f t="shared" si="2"/>
        <v>9.875</v>
      </c>
      <c r="I12" s="32">
        <f t="shared" si="5"/>
        <v>7.3670749999999965E-2</v>
      </c>
      <c r="J12" s="32">
        <f t="shared" si="6"/>
        <v>28.252375000000008</v>
      </c>
      <c r="K12" s="32">
        <f t="shared" si="7"/>
        <v>0.25428124999999979</v>
      </c>
      <c r="M12" s="32">
        <f t="shared" si="3"/>
        <v>-2</v>
      </c>
      <c r="N12" s="32">
        <f t="shared" si="4"/>
        <v>0.03</v>
      </c>
      <c r="O12" s="32">
        <f t="shared" si="4"/>
        <v>-1</v>
      </c>
      <c r="Q12" s="81">
        <f t="array" ref="Q12:S14">MMULT(R16:BD18,M2:O40)</f>
        <v>121.10140000000001</v>
      </c>
      <c r="R12" s="39">
        <v>-0.25600000000000034</v>
      </c>
      <c r="S12" s="78">
        <v>43.72</v>
      </c>
      <c r="U12" s="81">
        <f>Q12/(2*(40-1))</f>
        <v>1.5525820512820514</v>
      </c>
      <c r="V12" s="39">
        <f>U13</f>
        <v>-3.2820512820512927E-3</v>
      </c>
      <c r="W12" s="78">
        <f>U14</f>
        <v>0.56051282051281959</v>
      </c>
    </row>
    <row r="13" spans="1:56" x14ac:dyDescent="0.2">
      <c r="A13" s="2">
        <v>16.2</v>
      </c>
      <c r="B13" s="2">
        <v>0.16</v>
      </c>
      <c r="C13" s="2">
        <v>97</v>
      </c>
      <c r="E13" s="32">
        <f t="shared" si="0"/>
        <v>0.86100000000000065</v>
      </c>
      <c r="F13" s="32">
        <f t="shared" si="1"/>
        <v>5.574999999999998E-2</v>
      </c>
      <c r="G13" s="32">
        <f t="shared" si="2"/>
        <v>8.875</v>
      </c>
      <c r="I13" s="32">
        <f t="shared" si="5"/>
        <v>4.8000750000000023E-2</v>
      </c>
      <c r="J13" s="32">
        <f t="shared" si="6"/>
        <v>7.6413750000000054</v>
      </c>
      <c r="K13" s="32">
        <f t="shared" si="7"/>
        <v>0.49478124999999984</v>
      </c>
      <c r="M13" s="32">
        <f>A14-A13</f>
        <v>-1.4799999999999986</v>
      </c>
      <c r="N13" s="32">
        <f>B14-B13</f>
        <v>-4.0000000000000008E-2</v>
      </c>
      <c r="O13" s="32">
        <f>C14-C13</f>
        <v>-15</v>
      </c>
      <c r="Q13" s="81">
        <v>-0.25600000000000084</v>
      </c>
      <c r="R13" s="39">
        <v>7.1400000000000019E-2</v>
      </c>
      <c r="S13" s="78">
        <v>0.94999999999999984</v>
      </c>
      <c r="T13" s="32"/>
      <c r="U13" s="81">
        <f>Q13/(2*(40-1))</f>
        <v>-3.2820512820512927E-3</v>
      </c>
      <c r="V13" s="39">
        <f>R13/(2*(40-1))</f>
        <v>9.1538461538461565E-4</v>
      </c>
      <c r="W13" s="78">
        <f>V14</f>
        <v>1.217948717948718E-2</v>
      </c>
    </row>
    <row r="14" spans="1:56" ht="13.5" thickBot="1" x14ac:dyDescent="0.25">
      <c r="A14" s="2">
        <v>14.72</v>
      </c>
      <c r="B14" s="2">
        <v>0.12</v>
      </c>
      <c r="C14" s="2">
        <v>82</v>
      </c>
      <c r="E14" s="32">
        <f t="shared" si="0"/>
        <v>-0.618999999999998</v>
      </c>
      <c r="F14" s="32">
        <f t="shared" si="1"/>
        <v>1.5749999999999972E-2</v>
      </c>
      <c r="G14" s="32">
        <f t="shared" si="2"/>
        <v>-6.125</v>
      </c>
      <c r="I14" s="32">
        <f t="shared" si="5"/>
        <v>-9.7492499999999507E-3</v>
      </c>
      <c r="J14" s="32">
        <f t="shared" si="6"/>
        <v>3.7913749999999879</v>
      </c>
      <c r="K14" s="32">
        <f t="shared" si="7"/>
        <v>-9.6468749999999825E-2</v>
      </c>
      <c r="M14" s="32">
        <f t="shared" si="3"/>
        <v>-0.30000000000000071</v>
      </c>
      <c r="N14" s="32">
        <f t="shared" si="4"/>
        <v>1.0000000000000009E-2</v>
      </c>
      <c r="O14" s="32">
        <f t="shared" si="4"/>
        <v>-1</v>
      </c>
      <c r="Q14" s="82">
        <v>43.719999999999928</v>
      </c>
      <c r="R14" s="84">
        <v>0.95000000000000007</v>
      </c>
      <c r="S14" s="80">
        <v>587</v>
      </c>
      <c r="U14" s="82">
        <f>Q14/(2*(40-1))</f>
        <v>0.56051282051281959</v>
      </c>
      <c r="V14" s="84">
        <f>R14/(2*(40-1))</f>
        <v>1.217948717948718E-2</v>
      </c>
      <c r="W14" s="80">
        <f>S14/(2*(40-1))</f>
        <v>7.5256410256410255</v>
      </c>
    </row>
    <row r="15" spans="1:56" x14ac:dyDescent="0.2">
      <c r="A15" s="2">
        <v>14.42</v>
      </c>
      <c r="B15" s="2">
        <v>0.13</v>
      </c>
      <c r="C15" s="2">
        <v>81</v>
      </c>
      <c r="E15" s="32">
        <f t="shared" si="0"/>
        <v>-0.91899999999999871</v>
      </c>
      <c r="F15" s="32">
        <f t="shared" si="1"/>
        <v>2.5749999999999981E-2</v>
      </c>
      <c r="G15" s="32">
        <f t="shared" si="2"/>
        <v>-7.125</v>
      </c>
      <c r="I15" s="32">
        <f t="shared" si="5"/>
        <v>-2.3664249999999949E-2</v>
      </c>
      <c r="J15" s="32">
        <f t="shared" si="6"/>
        <v>6.5478749999999906</v>
      </c>
      <c r="K15" s="32">
        <f t="shared" si="7"/>
        <v>-0.18346874999999987</v>
      </c>
      <c r="M15" s="32">
        <f t="shared" si="3"/>
        <v>-3.4000000000000004</v>
      </c>
      <c r="N15" s="32">
        <f t="shared" si="4"/>
        <v>-0.03</v>
      </c>
      <c r="O15" s="32">
        <f t="shared" si="4"/>
        <v>2</v>
      </c>
    </row>
    <row r="16" spans="1:56" x14ac:dyDescent="0.2">
      <c r="A16" s="2">
        <v>11.02</v>
      </c>
      <c r="B16" s="2">
        <v>0.1</v>
      </c>
      <c r="C16" s="2">
        <v>83</v>
      </c>
      <c r="E16" s="32">
        <f t="shared" si="0"/>
        <v>-4.3189999999999991</v>
      </c>
      <c r="F16" s="32">
        <f t="shared" si="1"/>
        <v>-4.2500000000000177E-3</v>
      </c>
      <c r="G16" s="32">
        <f t="shared" si="2"/>
        <v>-5.125</v>
      </c>
      <c r="I16" s="32">
        <f t="shared" si="5"/>
        <v>1.8355750000000073E-2</v>
      </c>
      <c r="J16" s="32">
        <f t="shared" si="6"/>
        <v>22.134874999999994</v>
      </c>
      <c r="K16" s="32">
        <f t="shared" si="7"/>
        <v>2.1781250000000092E-2</v>
      </c>
      <c r="M16" s="32">
        <f t="shared" si="3"/>
        <v>-1.1999999999999993</v>
      </c>
      <c r="N16" s="32">
        <f t="shared" si="4"/>
        <v>0</v>
      </c>
      <c r="O16" s="32">
        <f t="shared" si="4"/>
        <v>3</v>
      </c>
      <c r="Q16" s="85" t="s">
        <v>110</v>
      </c>
      <c r="R16" s="39">
        <v>2.19</v>
      </c>
      <c r="S16" s="39">
        <v>0.45999999999999908</v>
      </c>
      <c r="T16" s="39">
        <v>-0.48</v>
      </c>
      <c r="U16" s="39">
        <v>1.22</v>
      </c>
      <c r="V16" s="39">
        <v>1.08</v>
      </c>
      <c r="W16" s="39">
        <v>-0.68</v>
      </c>
      <c r="X16" s="39">
        <v>2.74</v>
      </c>
      <c r="Y16" s="32">
        <v>-0.55999999999999872</v>
      </c>
      <c r="Z16" s="32">
        <v>-1.76</v>
      </c>
      <c r="AA16" s="32">
        <v>1.21</v>
      </c>
      <c r="AB16" s="32">
        <v>-2</v>
      </c>
      <c r="AC16" s="32">
        <v>-1.48</v>
      </c>
      <c r="AD16" s="32">
        <v>-0.30000000000000071</v>
      </c>
      <c r="AE16" s="32">
        <v>-3.4</v>
      </c>
      <c r="AF16" s="32">
        <v>-1.2</v>
      </c>
      <c r="AG16" s="32">
        <v>1.59</v>
      </c>
      <c r="AH16" s="32">
        <v>3.33</v>
      </c>
      <c r="AI16" s="32">
        <v>-0.24</v>
      </c>
      <c r="AJ16" s="32">
        <v>0.21000000000000085</v>
      </c>
      <c r="AK16" s="32">
        <v>0.54999999999999893</v>
      </c>
      <c r="AL16" s="32">
        <v>2.04</v>
      </c>
      <c r="AM16" s="32">
        <v>0.32</v>
      </c>
      <c r="AN16" s="32">
        <v>0.59</v>
      </c>
      <c r="AO16" s="32">
        <v>-3.83</v>
      </c>
      <c r="AP16" s="32">
        <v>-2.25</v>
      </c>
      <c r="AQ16" s="32">
        <v>0.59</v>
      </c>
      <c r="AR16" s="32">
        <v>4.7</v>
      </c>
      <c r="AS16" s="32">
        <v>0.2099999999999973</v>
      </c>
      <c r="AT16" s="32">
        <v>-1.46</v>
      </c>
      <c r="AU16" s="32">
        <v>0.7099999999999973</v>
      </c>
      <c r="AV16" s="32">
        <v>-3.01</v>
      </c>
      <c r="AW16" s="32">
        <v>0.69000000000000128</v>
      </c>
      <c r="AX16" s="32">
        <v>0.78999999999999915</v>
      </c>
      <c r="AY16" s="32">
        <v>0.56000000000000005</v>
      </c>
      <c r="AZ16" s="32">
        <v>-1.59</v>
      </c>
      <c r="BA16" s="32">
        <v>1.1100000000000001</v>
      </c>
      <c r="BB16" s="32">
        <v>-0.95999999999999908</v>
      </c>
      <c r="BC16" s="32">
        <v>0.27</v>
      </c>
      <c r="BD16" s="32">
        <v>1.54</v>
      </c>
    </row>
    <row r="17" spans="1:56" x14ac:dyDescent="0.2">
      <c r="A17" s="2">
        <v>9.82</v>
      </c>
      <c r="B17" s="2">
        <v>0.1</v>
      </c>
      <c r="C17" s="2">
        <v>86</v>
      </c>
      <c r="E17" s="32">
        <f t="shared" si="0"/>
        <v>-5.5189999999999984</v>
      </c>
      <c r="F17" s="32">
        <f t="shared" si="1"/>
        <v>-4.2500000000000177E-3</v>
      </c>
      <c r="G17" s="32">
        <f t="shared" si="2"/>
        <v>-2.125</v>
      </c>
      <c r="I17" s="32">
        <f t="shared" si="5"/>
        <v>2.3455750000000091E-2</v>
      </c>
      <c r="J17" s="32">
        <f t="shared" si="6"/>
        <v>11.727874999999997</v>
      </c>
      <c r="K17" s="32">
        <f t="shared" si="7"/>
        <v>9.0312500000000375E-3</v>
      </c>
      <c r="M17" s="32">
        <f t="shared" si="3"/>
        <v>1.5899999999999999</v>
      </c>
      <c r="N17" s="32">
        <f t="shared" si="4"/>
        <v>1.999999999999999E-2</v>
      </c>
      <c r="O17" s="32">
        <f t="shared" si="4"/>
        <v>1</v>
      </c>
      <c r="Q17" s="85" t="s">
        <v>111</v>
      </c>
      <c r="R17" s="39">
        <v>-0.05</v>
      </c>
      <c r="S17" s="39">
        <v>-0.03</v>
      </c>
      <c r="T17" s="39">
        <v>0.05</v>
      </c>
      <c r="U17" s="39">
        <v>-0.02</v>
      </c>
      <c r="V17" s="39">
        <v>-0.03</v>
      </c>
      <c r="W17" s="39">
        <v>0.05</v>
      </c>
      <c r="X17" s="39">
        <v>-0.04</v>
      </c>
      <c r="Y17" s="32">
        <v>-0.04</v>
      </c>
      <c r="Z17" s="32">
        <v>0.05</v>
      </c>
      <c r="AA17" s="32">
        <v>0.04</v>
      </c>
      <c r="AB17" s="32">
        <v>0.03</v>
      </c>
      <c r="AC17" s="32">
        <v>-0.04</v>
      </c>
      <c r="AD17" s="32">
        <v>0.01</v>
      </c>
      <c r="AE17" s="32">
        <v>-0.03</v>
      </c>
      <c r="AF17" s="32">
        <v>0</v>
      </c>
      <c r="AG17" s="32">
        <v>0.02</v>
      </c>
      <c r="AH17" s="32">
        <v>-0.02</v>
      </c>
      <c r="AI17" s="32">
        <v>-0.02</v>
      </c>
      <c r="AJ17" s="32">
        <v>0.01</v>
      </c>
      <c r="AK17" s="32">
        <v>0.04</v>
      </c>
      <c r="AL17" s="32">
        <v>-0.01</v>
      </c>
      <c r="AM17" s="32">
        <v>-0.06</v>
      </c>
      <c r="AN17" s="32">
        <v>0</v>
      </c>
      <c r="AO17" s="32">
        <v>0.04</v>
      </c>
      <c r="AP17" s="32">
        <v>0.04</v>
      </c>
      <c r="AQ17" s="32">
        <v>-0.04</v>
      </c>
      <c r="AR17" s="32">
        <v>0</v>
      </c>
      <c r="AS17" s="32">
        <v>0.01</v>
      </c>
      <c r="AT17" s="32">
        <v>-0.06</v>
      </c>
      <c r="AU17" s="32">
        <v>0.11</v>
      </c>
      <c r="AV17" s="32">
        <v>0</v>
      </c>
      <c r="AW17" s="32">
        <v>-0.11</v>
      </c>
      <c r="AX17" s="32">
        <v>7.0000000000000007E-2</v>
      </c>
      <c r="AY17" s="32">
        <v>0</v>
      </c>
      <c r="AZ17" s="32">
        <v>-0.01</v>
      </c>
      <c r="BA17" s="32">
        <v>0.02</v>
      </c>
      <c r="BB17" s="32">
        <v>-0.05</v>
      </c>
      <c r="BC17" s="32">
        <v>-0.01</v>
      </c>
      <c r="BD17" s="32">
        <v>0.06</v>
      </c>
    </row>
    <row r="18" spans="1:56" x14ac:dyDescent="0.2">
      <c r="A18" s="2">
        <v>11.41</v>
      </c>
      <c r="B18" s="2">
        <v>0.12</v>
      </c>
      <c r="C18" s="2">
        <v>87</v>
      </c>
      <c r="E18" s="32">
        <f t="shared" si="0"/>
        <v>-3.9289999999999985</v>
      </c>
      <c r="F18" s="32">
        <f t="shared" si="1"/>
        <v>1.5749999999999972E-2</v>
      </c>
      <c r="G18" s="32">
        <f t="shared" si="2"/>
        <v>-1.125</v>
      </c>
      <c r="I18" s="32">
        <f t="shared" si="5"/>
        <v>-6.1881749999999867E-2</v>
      </c>
      <c r="J18" s="32">
        <f t="shared" si="6"/>
        <v>4.4201249999999987</v>
      </c>
      <c r="K18" s="32">
        <f t="shared" si="7"/>
        <v>-1.7718749999999971E-2</v>
      </c>
      <c r="M18" s="32">
        <f t="shared" si="3"/>
        <v>3.33</v>
      </c>
      <c r="N18" s="32">
        <f t="shared" si="4"/>
        <v>-1.999999999999999E-2</v>
      </c>
      <c r="O18" s="32">
        <f t="shared" si="4"/>
        <v>-6</v>
      </c>
      <c r="Q18" s="85" t="s">
        <v>118</v>
      </c>
      <c r="R18" s="39">
        <v>-1</v>
      </c>
      <c r="S18" s="39">
        <v>0</v>
      </c>
      <c r="T18" s="39">
        <v>-1</v>
      </c>
      <c r="U18" s="39">
        <v>-6</v>
      </c>
      <c r="V18" s="39">
        <v>1</v>
      </c>
      <c r="W18" s="39">
        <v>5</v>
      </c>
      <c r="X18" s="39">
        <v>10</v>
      </c>
      <c r="Y18" s="32">
        <v>0</v>
      </c>
      <c r="Z18" s="32">
        <v>-1</v>
      </c>
      <c r="AA18" s="32">
        <v>0</v>
      </c>
      <c r="AB18" s="32">
        <v>-1</v>
      </c>
      <c r="AC18" s="32">
        <v>-15</v>
      </c>
      <c r="AD18" s="32">
        <v>-1</v>
      </c>
      <c r="AE18" s="32">
        <v>2</v>
      </c>
      <c r="AF18" s="32">
        <v>3</v>
      </c>
      <c r="AG18" s="32">
        <v>1</v>
      </c>
      <c r="AH18" s="32">
        <v>-6</v>
      </c>
      <c r="AI18" s="32">
        <v>3</v>
      </c>
      <c r="AJ18" s="32">
        <v>5</v>
      </c>
      <c r="AK18" s="32">
        <v>2</v>
      </c>
      <c r="AL18" s="32">
        <v>4</v>
      </c>
      <c r="AM18" s="32">
        <v>0</v>
      </c>
      <c r="AN18" s="32">
        <v>-2</v>
      </c>
      <c r="AO18" s="32">
        <v>-3</v>
      </c>
      <c r="AP18" s="32">
        <v>-3</v>
      </c>
      <c r="AQ18" s="32">
        <v>3</v>
      </c>
      <c r="AR18" s="32">
        <v>-1</v>
      </c>
      <c r="AS18" s="32">
        <v>-2</v>
      </c>
      <c r="AT18" s="32">
        <v>-4</v>
      </c>
      <c r="AU18" s="32">
        <v>3</v>
      </c>
      <c r="AV18" s="32">
        <v>-1</v>
      </c>
      <c r="AW18" s="32">
        <v>-1</v>
      </c>
      <c r="AX18" s="32">
        <v>-1</v>
      </c>
      <c r="AY18" s="32">
        <v>-2</v>
      </c>
      <c r="AZ18" s="32">
        <v>4</v>
      </c>
      <c r="BA18" s="32">
        <v>1</v>
      </c>
      <c r="BB18" s="32">
        <v>-1</v>
      </c>
      <c r="BC18" s="32">
        <v>-1</v>
      </c>
      <c r="BD18" s="32">
        <v>2</v>
      </c>
    </row>
    <row r="19" spans="1:56" x14ac:dyDescent="0.2">
      <c r="A19" s="2">
        <v>14.74</v>
      </c>
      <c r="B19" s="2">
        <v>0.1</v>
      </c>
      <c r="C19" s="2">
        <v>81</v>
      </c>
      <c r="E19" s="32">
        <f t="shared" si="0"/>
        <v>-0.59899999999999842</v>
      </c>
      <c r="F19" s="32">
        <f t="shared" si="1"/>
        <v>-4.2500000000000177E-3</v>
      </c>
      <c r="G19" s="32">
        <f t="shared" si="2"/>
        <v>-7.125</v>
      </c>
      <c r="I19" s="32">
        <f t="shared" si="5"/>
        <v>2.5457500000000037E-3</v>
      </c>
      <c r="J19" s="32">
        <f t="shared" si="6"/>
        <v>4.2678749999999885</v>
      </c>
      <c r="K19" s="32">
        <f t="shared" si="7"/>
        <v>3.0281250000000128E-2</v>
      </c>
      <c r="M19" s="32">
        <f t="shared" si="3"/>
        <v>-0.24000000000000021</v>
      </c>
      <c r="N19" s="32">
        <f t="shared" si="4"/>
        <v>-2.0000000000000004E-2</v>
      </c>
      <c r="O19" s="32">
        <f t="shared" si="4"/>
        <v>3</v>
      </c>
    </row>
    <row r="20" spans="1:56" x14ac:dyDescent="0.2">
      <c r="A20" s="2">
        <v>14.5</v>
      </c>
      <c r="B20" s="2">
        <v>0.08</v>
      </c>
      <c r="C20" s="2">
        <v>84</v>
      </c>
      <c r="E20" s="32">
        <f t="shared" si="0"/>
        <v>-0.83899999999999864</v>
      </c>
      <c r="F20" s="32">
        <f t="shared" si="1"/>
        <v>-2.4250000000000022E-2</v>
      </c>
      <c r="G20" s="32">
        <f t="shared" si="2"/>
        <v>-4.125</v>
      </c>
      <c r="I20" s="32">
        <f t="shared" si="5"/>
        <v>2.0345749999999985E-2</v>
      </c>
      <c r="J20" s="32">
        <f t="shared" si="6"/>
        <v>3.4608749999999944</v>
      </c>
      <c r="K20" s="32">
        <f t="shared" si="7"/>
        <v>0.10003125000000009</v>
      </c>
      <c r="M20" s="32">
        <f t="shared" si="3"/>
        <v>0.21000000000000085</v>
      </c>
      <c r="N20" s="32">
        <f t="shared" si="4"/>
        <v>9.999999999999995E-3</v>
      </c>
      <c r="O20" s="32">
        <f t="shared" si="4"/>
        <v>5</v>
      </c>
    </row>
    <row r="21" spans="1:56" x14ac:dyDescent="0.2">
      <c r="A21" s="2">
        <v>14.71</v>
      </c>
      <c r="B21" s="2">
        <v>0.09</v>
      </c>
      <c r="C21" s="2">
        <v>89</v>
      </c>
      <c r="E21" s="32">
        <f t="shared" si="0"/>
        <v>-0.62899999999999778</v>
      </c>
      <c r="F21" s="32">
        <f t="shared" si="1"/>
        <v>-1.4250000000000027E-2</v>
      </c>
      <c r="G21" s="32">
        <f t="shared" si="2"/>
        <v>0.875</v>
      </c>
      <c r="I21" s="32">
        <f t="shared" si="5"/>
        <v>8.9632499999999851E-3</v>
      </c>
      <c r="J21" s="32">
        <f t="shared" si="6"/>
        <v>-0.55037499999999806</v>
      </c>
      <c r="K21" s="32">
        <f t="shared" si="7"/>
        <v>-1.2468750000000023E-2</v>
      </c>
      <c r="M21" s="32">
        <f t="shared" si="3"/>
        <v>0.54999999999999893</v>
      </c>
      <c r="N21" s="32">
        <f t="shared" si="4"/>
        <v>4.0000000000000008E-2</v>
      </c>
      <c r="O21" s="32">
        <f t="shared" si="4"/>
        <v>2</v>
      </c>
    </row>
    <row r="22" spans="1:56" x14ac:dyDescent="0.2">
      <c r="A22" s="2">
        <v>15.26</v>
      </c>
      <c r="B22" s="2">
        <v>0.13</v>
      </c>
      <c r="C22" s="2">
        <v>91</v>
      </c>
      <c r="E22" s="32">
        <f t="shared" si="0"/>
        <v>-7.8999999999998849E-2</v>
      </c>
      <c r="F22" s="32">
        <f t="shared" si="1"/>
        <v>2.5749999999999981E-2</v>
      </c>
      <c r="G22" s="32">
        <f t="shared" si="2"/>
        <v>2.875</v>
      </c>
      <c r="I22" s="32">
        <f t="shared" si="5"/>
        <v>-2.0342499999999688E-3</v>
      </c>
      <c r="J22" s="32">
        <f t="shared" si="6"/>
        <v>-0.22712499999999669</v>
      </c>
      <c r="K22" s="32">
        <f t="shared" si="7"/>
        <v>7.4031249999999951E-2</v>
      </c>
      <c r="M22" s="32">
        <f t="shared" si="3"/>
        <v>2.0400000000000009</v>
      </c>
      <c r="N22" s="32">
        <f t="shared" si="4"/>
        <v>-1.0000000000000009E-2</v>
      </c>
      <c r="O22" s="32">
        <f t="shared" si="4"/>
        <v>4</v>
      </c>
    </row>
    <row r="23" spans="1:56" x14ac:dyDescent="0.2">
      <c r="A23" s="2">
        <v>17.3</v>
      </c>
      <c r="B23" s="2">
        <v>0.12</v>
      </c>
      <c r="C23" s="2">
        <v>95</v>
      </c>
      <c r="E23" s="32">
        <f t="shared" si="0"/>
        <v>1.9610000000000021</v>
      </c>
      <c r="F23" s="32">
        <f t="shared" si="1"/>
        <v>1.5749999999999972E-2</v>
      </c>
      <c r="G23" s="32">
        <f t="shared" si="2"/>
        <v>6.875</v>
      </c>
      <c r="I23" s="32">
        <f t="shared" si="5"/>
        <v>3.0885749999999979E-2</v>
      </c>
      <c r="J23" s="32">
        <f t="shared" si="6"/>
        <v>13.481875000000015</v>
      </c>
      <c r="K23" s="32">
        <f t="shared" si="7"/>
        <v>0.10828124999999982</v>
      </c>
      <c r="M23" s="32">
        <f t="shared" si="3"/>
        <v>0.32000000000000028</v>
      </c>
      <c r="N23" s="32">
        <f t="shared" si="4"/>
        <v>-0.06</v>
      </c>
      <c r="O23" s="32">
        <f t="shared" si="4"/>
        <v>0</v>
      </c>
    </row>
    <row r="24" spans="1:56" x14ac:dyDescent="0.2">
      <c r="A24" s="2">
        <v>17.62</v>
      </c>
      <c r="B24" s="2">
        <v>0.06</v>
      </c>
      <c r="C24" s="2">
        <v>95</v>
      </c>
      <c r="E24" s="32">
        <f t="shared" si="0"/>
        <v>2.2810000000000024</v>
      </c>
      <c r="F24" s="32">
        <f t="shared" si="1"/>
        <v>-4.4250000000000025E-2</v>
      </c>
      <c r="G24" s="32">
        <f t="shared" si="2"/>
        <v>6.875</v>
      </c>
      <c r="I24" s="32">
        <f t="shared" si="5"/>
        <v>-0.10093425000000016</v>
      </c>
      <c r="J24" s="32">
        <f t="shared" si="6"/>
        <v>15.681875000000016</v>
      </c>
      <c r="K24" s="32">
        <f t="shared" si="7"/>
        <v>-0.30421875000000015</v>
      </c>
      <c r="M24" s="32">
        <f t="shared" si="3"/>
        <v>0.58999999999999986</v>
      </c>
      <c r="N24" s="32">
        <f t="shared" si="4"/>
        <v>0</v>
      </c>
      <c r="O24" s="32">
        <f t="shared" si="4"/>
        <v>-2</v>
      </c>
    </row>
    <row r="25" spans="1:56" x14ac:dyDescent="0.2">
      <c r="A25" s="2">
        <v>18.21</v>
      </c>
      <c r="B25" s="2">
        <v>0.06</v>
      </c>
      <c r="C25" s="2">
        <v>93</v>
      </c>
      <c r="E25" s="32">
        <f t="shared" si="0"/>
        <v>2.8710000000000022</v>
      </c>
      <c r="F25" s="32">
        <f t="shared" si="1"/>
        <v>-4.4250000000000025E-2</v>
      </c>
      <c r="G25" s="32">
        <f t="shared" si="2"/>
        <v>4.875</v>
      </c>
      <c r="I25" s="32">
        <f t="shared" si="5"/>
        <v>-0.12704175000000018</v>
      </c>
      <c r="J25" s="32">
        <f t="shared" si="6"/>
        <v>13.99612500000001</v>
      </c>
      <c r="K25" s="32">
        <f t="shared" si="7"/>
        <v>-0.21571875000000013</v>
      </c>
      <c r="M25" s="32">
        <f t="shared" si="3"/>
        <v>-3.83</v>
      </c>
      <c r="N25" s="32">
        <f t="shared" si="4"/>
        <v>4.0000000000000008E-2</v>
      </c>
      <c r="O25" s="32">
        <f t="shared" si="4"/>
        <v>-3</v>
      </c>
    </row>
    <row r="26" spans="1:56" x14ac:dyDescent="0.2">
      <c r="A26" s="2">
        <v>14.38</v>
      </c>
      <c r="B26" s="2">
        <v>0.1</v>
      </c>
      <c r="C26" s="2">
        <v>90</v>
      </c>
      <c r="E26" s="32">
        <f t="shared" si="0"/>
        <v>-0.95899999999999785</v>
      </c>
      <c r="F26" s="32">
        <f t="shared" si="1"/>
        <v>-4.2500000000000177E-3</v>
      </c>
      <c r="G26" s="32">
        <f t="shared" si="2"/>
        <v>1.875</v>
      </c>
      <c r="I26" s="32">
        <f t="shared" si="5"/>
        <v>4.0757500000000082E-3</v>
      </c>
      <c r="J26" s="32">
        <f t="shared" si="6"/>
        <v>-1.798124999999996</v>
      </c>
      <c r="K26" s="32">
        <f t="shared" si="7"/>
        <v>-7.9687500000000331E-3</v>
      </c>
      <c r="M26" s="32">
        <f t="shared" si="3"/>
        <v>-2.25</v>
      </c>
      <c r="N26" s="32">
        <f t="shared" si="4"/>
        <v>4.0000000000000008E-2</v>
      </c>
      <c r="O26" s="32">
        <f t="shared" si="4"/>
        <v>-3</v>
      </c>
    </row>
    <row r="27" spans="1:56" x14ac:dyDescent="0.2">
      <c r="A27" s="2">
        <v>12.13</v>
      </c>
      <c r="B27" s="2">
        <v>0.14000000000000001</v>
      </c>
      <c r="C27" s="2">
        <v>87</v>
      </c>
      <c r="E27" s="32">
        <f t="shared" si="0"/>
        <v>-3.2089999999999979</v>
      </c>
      <c r="F27" s="32">
        <f t="shared" si="1"/>
        <v>3.574999999999999E-2</v>
      </c>
      <c r="G27" s="32">
        <f t="shared" si="2"/>
        <v>-1.125</v>
      </c>
      <c r="I27" s="32">
        <f t="shared" si="5"/>
        <v>-0.11472174999999989</v>
      </c>
      <c r="J27" s="32">
        <f t="shared" si="6"/>
        <v>3.6101249999999974</v>
      </c>
      <c r="K27" s="32">
        <f t="shared" si="7"/>
        <v>-4.0218749999999991E-2</v>
      </c>
      <c r="M27" s="32">
        <f t="shared" si="3"/>
        <v>0.58999999999999986</v>
      </c>
      <c r="N27" s="32">
        <f t="shared" si="4"/>
        <v>-4.0000000000000008E-2</v>
      </c>
      <c r="O27" s="32">
        <f t="shared" si="4"/>
        <v>3</v>
      </c>
    </row>
    <row r="28" spans="1:56" x14ac:dyDescent="0.2">
      <c r="A28" s="2">
        <v>12.72</v>
      </c>
      <c r="B28" s="2">
        <v>0.1</v>
      </c>
      <c r="C28" s="2">
        <v>90</v>
      </c>
      <c r="E28" s="32">
        <f t="shared" si="0"/>
        <v>-2.618999999999998</v>
      </c>
      <c r="F28" s="32">
        <f t="shared" si="1"/>
        <v>-4.2500000000000177E-3</v>
      </c>
      <c r="G28" s="32">
        <f t="shared" si="2"/>
        <v>1.875</v>
      </c>
      <c r="I28" s="32">
        <f t="shared" si="5"/>
        <v>1.1130750000000038E-2</v>
      </c>
      <c r="J28" s="32">
        <f t="shared" si="6"/>
        <v>-4.910624999999996</v>
      </c>
      <c r="K28" s="32">
        <f t="shared" si="7"/>
        <v>-7.9687500000000331E-3</v>
      </c>
      <c r="M28" s="32">
        <f t="shared" si="3"/>
        <v>4.7000000000000011</v>
      </c>
      <c r="N28" s="32">
        <f t="shared" si="4"/>
        <v>0</v>
      </c>
      <c r="O28" s="32">
        <f t="shared" si="4"/>
        <v>-1</v>
      </c>
    </row>
    <row r="29" spans="1:56" x14ac:dyDescent="0.2">
      <c r="A29" s="2">
        <v>17.420000000000002</v>
      </c>
      <c r="B29" s="2">
        <v>0.1</v>
      </c>
      <c r="C29" s="2">
        <v>89</v>
      </c>
      <c r="E29" s="32">
        <f t="shared" si="0"/>
        <v>2.0810000000000031</v>
      </c>
      <c r="F29" s="32">
        <f t="shared" si="1"/>
        <v>-4.2500000000000177E-3</v>
      </c>
      <c r="G29" s="32">
        <f t="shared" si="2"/>
        <v>0.875</v>
      </c>
      <c r="I29" s="32">
        <f t="shared" si="5"/>
        <v>-8.84425000000005E-3</v>
      </c>
      <c r="J29" s="32">
        <f t="shared" si="6"/>
        <v>1.8208750000000027</v>
      </c>
      <c r="K29" s="32">
        <f t="shared" si="7"/>
        <v>-3.7187500000000154E-3</v>
      </c>
      <c r="M29" s="32">
        <f t="shared" si="3"/>
        <v>0.2099999999999973</v>
      </c>
      <c r="N29" s="32">
        <f t="shared" si="4"/>
        <v>9.999999999999995E-3</v>
      </c>
      <c r="O29" s="32">
        <f t="shared" si="4"/>
        <v>-2</v>
      </c>
    </row>
    <row r="30" spans="1:56" x14ac:dyDescent="0.2">
      <c r="A30" s="2">
        <v>17.63</v>
      </c>
      <c r="B30" s="2">
        <v>0.11</v>
      </c>
      <c r="C30" s="2">
        <v>87</v>
      </c>
      <c r="E30" s="32">
        <f t="shared" si="0"/>
        <v>2.2910000000000004</v>
      </c>
      <c r="F30" s="32">
        <f t="shared" si="1"/>
        <v>5.7499999999999774E-3</v>
      </c>
      <c r="G30" s="32">
        <f t="shared" si="2"/>
        <v>-1.125</v>
      </c>
      <c r="I30" s="32">
        <f t="shared" si="5"/>
        <v>1.3173249999999951E-2</v>
      </c>
      <c r="J30" s="32">
        <f t="shared" si="6"/>
        <v>-2.5773750000000004</v>
      </c>
      <c r="K30" s="32">
        <f t="shared" si="7"/>
        <v>-6.4687499999999745E-3</v>
      </c>
      <c r="M30" s="32">
        <f t="shared" si="3"/>
        <v>-1.4599999999999973</v>
      </c>
      <c r="N30" s="32">
        <f t="shared" si="4"/>
        <v>-0.06</v>
      </c>
      <c r="O30" s="32">
        <f t="shared" si="4"/>
        <v>-4</v>
      </c>
    </row>
    <row r="31" spans="1:56" x14ac:dyDescent="0.2">
      <c r="A31" s="2">
        <v>16.170000000000002</v>
      </c>
      <c r="B31" s="2">
        <v>0.05</v>
      </c>
      <c r="C31" s="2">
        <v>83</v>
      </c>
      <c r="E31" s="32">
        <f t="shared" si="0"/>
        <v>0.83100000000000307</v>
      </c>
      <c r="F31" s="32">
        <f t="shared" si="1"/>
        <v>-5.425000000000002E-2</v>
      </c>
      <c r="G31" s="32">
        <f t="shared" si="2"/>
        <v>-5.125</v>
      </c>
      <c r="I31" s="32">
        <f t="shared" si="5"/>
        <v>-4.5081750000000184E-2</v>
      </c>
      <c r="J31" s="32">
        <f t="shared" si="6"/>
        <v>-4.2588750000000157</v>
      </c>
      <c r="K31" s="32">
        <f t="shared" si="7"/>
        <v>0.27803125000000012</v>
      </c>
      <c r="M31" s="32">
        <f t="shared" si="3"/>
        <v>0.7099999999999973</v>
      </c>
      <c r="N31" s="32">
        <f t="shared" si="4"/>
        <v>0.11</v>
      </c>
      <c r="O31" s="32">
        <f t="shared" si="4"/>
        <v>3</v>
      </c>
    </row>
    <row r="32" spans="1:56" x14ac:dyDescent="0.2">
      <c r="A32" s="2">
        <v>16.88</v>
      </c>
      <c r="B32" s="2">
        <v>0.16</v>
      </c>
      <c r="C32" s="2">
        <v>86</v>
      </c>
      <c r="E32" s="32">
        <f t="shared" si="0"/>
        <v>1.5410000000000004</v>
      </c>
      <c r="F32" s="32">
        <f t="shared" si="1"/>
        <v>5.574999999999998E-2</v>
      </c>
      <c r="G32" s="32">
        <f t="shared" si="2"/>
        <v>-2.125</v>
      </c>
      <c r="I32" s="32">
        <f t="shared" si="5"/>
        <v>8.5910749999999994E-2</v>
      </c>
      <c r="J32" s="32">
        <f t="shared" si="6"/>
        <v>-3.2746250000000008</v>
      </c>
      <c r="K32" s="32">
        <f t="shared" si="7"/>
        <v>-0.11846874999999996</v>
      </c>
      <c r="M32" s="32">
        <f t="shared" si="3"/>
        <v>-3.01</v>
      </c>
      <c r="N32" s="32">
        <f t="shared" si="4"/>
        <v>0</v>
      </c>
      <c r="O32" s="32">
        <f t="shared" si="4"/>
        <v>-1</v>
      </c>
    </row>
    <row r="33" spans="1:15" x14ac:dyDescent="0.2">
      <c r="A33" s="2">
        <v>13.87</v>
      </c>
      <c r="B33" s="2">
        <v>0.16</v>
      </c>
      <c r="C33" s="2">
        <v>85</v>
      </c>
      <c r="E33" s="32">
        <f t="shared" si="0"/>
        <v>-1.4689999999999994</v>
      </c>
      <c r="F33" s="32">
        <f t="shared" si="1"/>
        <v>5.574999999999998E-2</v>
      </c>
      <c r="G33" s="32">
        <f t="shared" si="2"/>
        <v>-3.125</v>
      </c>
      <c r="I33" s="32">
        <f t="shared" si="5"/>
        <v>-8.1896749999999935E-2</v>
      </c>
      <c r="J33" s="32">
        <f t="shared" si="6"/>
        <v>4.5906249999999984</v>
      </c>
      <c r="K33" s="32">
        <f t="shared" si="7"/>
        <v>-0.17421874999999995</v>
      </c>
      <c r="M33" s="32">
        <f t="shared" si="3"/>
        <v>0.69000000000000128</v>
      </c>
      <c r="N33" s="32">
        <f t="shared" si="4"/>
        <v>-0.11</v>
      </c>
      <c r="O33" s="32">
        <f t="shared" si="4"/>
        <v>-1</v>
      </c>
    </row>
    <row r="34" spans="1:15" x14ac:dyDescent="0.2">
      <c r="A34" s="2">
        <v>14.56</v>
      </c>
      <c r="B34" s="2">
        <v>0.05</v>
      </c>
      <c r="C34" s="2">
        <v>84</v>
      </c>
      <c r="E34" s="32">
        <f t="shared" si="0"/>
        <v>-0.77899999999999814</v>
      </c>
      <c r="F34" s="32">
        <f t="shared" si="1"/>
        <v>-5.425000000000002E-2</v>
      </c>
      <c r="G34" s="32">
        <f t="shared" si="2"/>
        <v>-4.125</v>
      </c>
      <c r="I34" s="32">
        <f t="shared" si="5"/>
        <v>4.2260749999999916E-2</v>
      </c>
      <c r="J34" s="32">
        <f t="shared" si="6"/>
        <v>3.2133749999999921</v>
      </c>
      <c r="K34" s="32">
        <f t="shared" si="7"/>
        <v>0.2237812500000001</v>
      </c>
      <c r="M34" s="32">
        <f t="shared" si="3"/>
        <v>0.78999999999999915</v>
      </c>
      <c r="N34" s="32">
        <f t="shared" si="4"/>
        <v>6.9999999999999993E-2</v>
      </c>
      <c r="O34" s="32">
        <f t="shared" si="4"/>
        <v>-1</v>
      </c>
    </row>
    <row r="35" spans="1:15" x14ac:dyDescent="0.2">
      <c r="A35" s="2">
        <v>15.35</v>
      </c>
      <c r="B35" s="2">
        <v>0.12</v>
      </c>
      <c r="C35" s="2">
        <v>83</v>
      </c>
      <c r="E35" s="32">
        <f t="shared" si="0"/>
        <v>1.1000000000001009E-2</v>
      </c>
      <c r="F35" s="32">
        <f t="shared" si="1"/>
        <v>1.5749999999999972E-2</v>
      </c>
      <c r="G35" s="32">
        <f t="shared" si="2"/>
        <v>-5.125</v>
      </c>
      <c r="I35" s="32">
        <f t="shared" si="5"/>
        <v>1.732500000000156E-4</v>
      </c>
      <c r="J35" s="32">
        <f t="shared" si="6"/>
        <v>-5.6375000000005171E-2</v>
      </c>
      <c r="K35" s="32">
        <f t="shared" si="7"/>
        <v>-8.0718749999999853E-2</v>
      </c>
      <c r="M35" s="32">
        <f t="shared" si="3"/>
        <v>0.5600000000000005</v>
      </c>
      <c r="N35" s="32">
        <f t="shared" si="4"/>
        <v>0</v>
      </c>
      <c r="O35" s="32">
        <f t="shared" si="4"/>
        <v>-2</v>
      </c>
    </row>
    <row r="36" spans="1:15" x14ac:dyDescent="0.2">
      <c r="A36" s="2">
        <v>15.91</v>
      </c>
      <c r="B36" s="2">
        <v>0.12</v>
      </c>
      <c r="C36" s="2">
        <v>81</v>
      </c>
      <c r="E36" s="32">
        <f t="shared" si="0"/>
        <v>0.57100000000000151</v>
      </c>
      <c r="F36" s="32">
        <f t="shared" si="1"/>
        <v>1.5749999999999972E-2</v>
      </c>
      <c r="G36" s="32">
        <f t="shared" si="2"/>
        <v>-7.125</v>
      </c>
      <c r="I36" s="32">
        <f t="shared" si="5"/>
        <v>8.9932500000000082E-3</v>
      </c>
      <c r="J36" s="32">
        <f t="shared" si="6"/>
        <v>-4.0683750000000103</v>
      </c>
      <c r="K36" s="32">
        <f t="shared" si="7"/>
        <v>-0.1122187499999998</v>
      </c>
      <c r="M36" s="32">
        <f t="shared" si="3"/>
        <v>-1.5899999999999999</v>
      </c>
      <c r="N36" s="32">
        <f t="shared" si="4"/>
        <v>-9.999999999999995E-3</v>
      </c>
      <c r="O36" s="32">
        <f t="shared" si="4"/>
        <v>4</v>
      </c>
    </row>
    <row r="37" spans="1:15" x14ac:dyDescent="0.2">
      <c r="A37" s="2">
        <v>14.32</v>
      </c>
      <c r="B37" s="2">
        <v>0.11</v>
      </c>
      <c r="C37" s="2">
        <v>85</v>
      </c>
      <c r="E37" s="32">
        <f t="shared" si="0"/>
        <v>-1.0189999999999984</v>
      </c>
      <c r="F37" s="32">
        <f t="shared" si="1"/>
        <v>5.7499999999999774E-3</v>
      </c>
      <c r="G37" s="32">
        <f t="shared" si="2"/>
        <v>-3.125</v>
      </c>
      <c r="I37" s="32">
        <f t="shared" si="5"/>
        <v>-5.8592499999999678E-3</v>
      </c>
      <c r="J37" s="32">
        <f t="shared" si="6"/>
        <v>3.1843749999999948</v>
      </c>
      <c r="K37" s="32">
        <f t="shared" si="7"/>
        <v>-1.7968749999999929E-2</v>
      </c>
      <c r="M37" s="32">
        <f t="shared" si="3"/>
        <v>1.1099999999999994</v>
      </c>
      <c r="N37" s="32">
        <f t="shared" si="4"/>
        <v>2.0000000000000004E-2</v>
      </c>
      <c r="O37" s="32">
        <f t="shared" si="4"/>
        <v>1</v>
      </c>
    </row>
    <row r="38" spans="1:15" x14ac:dyDescent="0.2">
      <c r="A38" s="2">
        <v>15.43</v>
      </c>
      <c r="B38" s="2">
        <v>0.13</v>
      </c>
      <c r="C38" s="2">
        <v>86</v>
      </c>
      <c r="E38" s="32">
        <f t="shared" si="0"/>
        <v>9.100000000000108E-2</v>
      </c>
      <c r="F38" s="32">
        <f t="shared" si="1"/>
        <v>2.5749999999999981E-2</v>
      </c>
      <c r="G38" s="32">
        <f t="shared" si="2"/>
        <v>-2.125</v>
      </c>
      <c r="I38" s="32">
        <f t="shared" si="5"/>
        <v>2.3432500000000263E-3</v>
      </c>
      <c r="J38" s="32">
        <f t="shared" si="6"/>
        <v>-0.1933750000000023</v>
      </c>
      <c r="K38" s="32">
        <f t="shared" si="7"/>
        <v>-5.4718749999999962E-2</v>
      </c>
      <c r="M38" s="32">
        <f t="shared" si="3"/>
        <v>-0.95999999999999908</v>
      </c>
      <c r="N38" s="32">
        <f t="shared" si="4"/>
        <v>-0.05</v>
      </c>
      <c r="O38" s="32">
        <f t="shared" si="4"/>
        <v>-1</v>
      </c>
    </row>
    <row r="39" spans="1:15" x14ac:dyDescent="0.2">
      <c r="A39" s="2">
        <v>14.47</v>
      </c>
      <c r="B39" s="2">
        <v>0.08</v>
      </c>
      <c r="C39" s="2">
        <v>85</v>
      </c>
      <c r="E39" s="32">
        <f t="shared" si="0"/>
        <v>-0.868999999999998</v>
      </c>
      <c r="F39" s="32">
        <f t="shared" si="1"/>
        <v>-2.4250000000000022E-2</v>
      </c>
      <c r="G39" s="32">
        <f t="shared" si="2"/>
        <v>-3.125</v>
      </c>
      <c r="I39" s="32">
        <f t="shared" si="5"/>
        <v>2.107324999999997E-2</v>
      </c>
      <c r="J39" s="32">
        <f t="shared" si="6"/>
        <v>2.715624999999994</v>
      </c>
      <c r="K39" s="32">
        <f t="shared" si="7"/>
        <v>7.5781250000000064E-2</v>
      </c>
      <c r="M39" s="32">
        <f t="shared" si="3"/>
        <v>0.26999999999999957</v>
      </c>
      <c r="N39" s="32">
        <f t="shared" si="4"/>
        <v>-9.999999999999995E-3</v>
      </c>
      <c r="O39" s="32">
        <f t="shared" si="4"/>
        <v>-1</v>
      </c>
    </row>
    <row r="40" spans="1:15" x14ac:dyDescent="0.2">
      <c r="A40" s="2">
        <v>14.74</v>
      </c>
      <c r="B40" s="2">
        <v>7.0000000000000007E-2</v>
      </c>
      <c r="C40" s="2">
        <v>84</v>
      </c>
      <c r="E40" s="32">
        <f t="shared" si="0"/>
        <v>-0.59899999999999842</v>
      </c>
      <c r="F40" s="32">
        <f t="shared" si="1"/>
        <v>-3.4250000000000017E-2</v>
      </c>
      <c r="G40" s="32">
        <f t="shared" si="2"/>
        <v>-4.125</v>
      </c>
      <c r="I40" s="32">
        <f t="shared" si="5"/>
        <v>2.0515749999999954E-2</v>
      </c>
      <c r="J40" s="32">
        <f t="shared" si="6"/>
        <v>2.4708749999999933</v>
      </c>
      <c r="K40" s="32">
        <f t="shared" si="7"/>
        <v>0.14128125000000008</v>
      </c>
      <c r="M40" s="32">
        <f t="shared" si="3"/>
        <v>1.5400000000000009</v>
      </c>
      <c r="N40" s="32">
        <f t="shared" si="4"/>
        <v>0.06</v>
      </c>
      <c r="O40" s="32">
        <f t="shared" si="4"/>
        <v>2</v>
      </c>
    </row>
    <row r="41" spans="1:15" x14ac:dyDescent="0.2">
      <c r="A41" s="2">
        <v>16.28</v>
      </c>
      <c r="B41" s="2">
        <v>0.13</v>
      </c>
      <c r="C41" s="2">
        <v>86</v>
      </c>
      <c r="E41" s="32">
        <f t="shared" si="0"/>
        <v>0.9410000000000025</v>
      </c>
      <c r="F41" s="32">
        <f t="shared" si="1"/>
        <v>2.5749999999999981E-2</v>
      </c>
      <c r="G41" s="32">
        <f t="shared" si="2"/>
        <v>-2.125</v>
      </c>
      <c r="I41" s="32">
        <f t="shared" si="5"/>
        <v>2.4230750000000047E-2</v>
      </c>
      <c r="J41" s="32">
        <f t="shared" si="6"/>
        <v>-1.9996250000000053</v>
      </c>
      <c r="K41" s="32">
        <f t="shared" si="7"/>
        <v>-5.4718749999999962E-2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zoomScaleNormal="100" workbookViewId="0"/>
  </sheetViews>
  <sheetFormatPr defaultRowHeight="12.75" x14ac:dyDescent="0.2"/>
  <cols>
    <col min="1" max="2" width="5" style="95" bestFit="1" customWidth="1"/>
    <col min="3" max="3" width="5" style="54" customWidth="1"/>
    <col min="4" max="5" width="7.85546875" style="54" bestFit="1" customWidth="1"/>
    <col min="6" max="6" width="4.7109375" style="54" customWidth="1"/>
    <col min="7" max="7" width="18.140625" style="54" bestFit="1" customWidth="1"/>
    <col min="8" max="8" width="4.7109375" style="54" customWidth="1"/>
    <col min="9" max="10" width="6" style="54" bestFit="1" customWidth="1"/>
    <col min="11" max="11" width="4.7109375" style="54" customWidth="1"/>
    <col min="12" max="12" width="7.42578125" style="54" bestFit="1" customWidth="1"/>
    <col min="13" max="13" width="6.42578125" style="54" bestFit="1" customWidth="1"/>
    <col min="14" max="14" width="6" style="54" bestFit="1" customWidth="1"/>
    <col min="15" max="16" width="5.42578125" style="54" bestFit="1" customWidth="1"/>
    <col min="17" max="18" width="6" style="54" bestFit="1" customWidth="1"/>
    <col min="19" max="20" width="5.42578125" style="54" bestFit="1" customWidth="1"/>
    <col min="21" max="21" width="6" style="54" bestFit="1" customWidth="1"/>
    <col min="22" max="22" width="5.42578125" style="54" bestFit="1" customWidth="1"/>
    <col min="23" max="23" width="6" style="54" bestFit="1" customWidth="1"/>
    <col min="24" max="24" width="5.42578125" style="54" bestFit="1" customWidth="1"/>
    <col min="25" max="26" width="6" style="54" bestFit="1" customWidth="1"/>
    <col min="27" max="27" width="5.42578125" style="54" bestFit="1" customWidth="1"/>
    <col min="28" max="28" width="6" style="54" bestFit="1" customWidth="1"/>
    <col min="29" max="29" width="5.42578125" style="54" bestFit="1" customWidth="1"/>
    <col min="30" max="31" width="6" style="54" bestFit="1" customWidth="1"/>
    <col min="32" max="32" width="5.42578125" style="54" bestFit="1" customWidth="1"/>
    <col min="33" max="33" width="6" style="54" bestFit="1" customWidth="1"/>
    <col min="34" max="35" width="5.42578125" style="54" bestFit="1" customWidth="1"/>
    <col min="36" max="36" width="6" style="54" bestFit="1" customWidth="1"/>
    <col min="37" max="37" width="5.42578125" style="54" bestFit="1" customWidth="1"/>
    <col min="38" max="38" width="6" style="54" bestFit="1" customWidth="1"/>
    <col min="39" max="39" width="5.42578125" style="54" bestFit="1" customWidth="1"/>
    <col min="40" max="41" width="6" style="54" bestFit="1" customWidth="1"/>
    <col min="42" max="42" width="5.5703125" style="54" bestFit="1" customWidth="1"/>
    <col min="43" max="44" width="6.140625" style="54" bestFit="1" customWidth="1"/>
    <col min="45" max="46" width="5.5703125" style="54" bestFit="1" customWidth="1"/>
    <col min="47" max="47" width="6.140625" style="54" bestFit="1" customWidth="1"/>
    <col min="48" max="48" width="5.5703125" style="54" bestFit="1" customWidth="1"/>
    <col min="49" max="50" width="6.140625" style="54" bestFit="1" customWidth="1"/>
    <col min="51" max="51" width="5.5703125" style="54" bestFit="1" customWidth="1"/>
    <col min="52" max="16384" width="9.140625" style="54"/>
  </cols>
  <sheetData>
    <row r="1" spans="1:41" x14ac:dyDescent="0.2">
      <c r="A1" s="86" t="s">
        <v>20</v>
      </c>
      <c r="B1" s="86" t="s">
        <v>21</v>
      </c>
      <c r="C1" s="87"/>
      <c r="D1" s="87" t="s">
        <v>104</v>
      </c>
      <c r="E1" s="87" t="s">
        <v>105</v>
      </c>
      <c r="F1" s="87"/>
      <c r="G1" s="87" t="s">
        <v>106</v>
      </c>
      <c r="H1" s="87"/>
      <c r="I1" s="87" t="s">
        <v>107</v>
      </c>
      <c r="J1" s="87" t="s">
        <v>108</v>
      </c>
      <c r="L1" s="88" t="s">
        <v>102</v>
      </c>
      <c r="M1" s="89"/>
    </row>
    <row r="2" spans="1:41" x14ac:dyDescent="0.2">
      <c r="A2" s="50">
        <v>10</v>
      </c>
      <c r="B2" s="50">
        <v>20.7</v>
      </c>
      <c r="D2" s="54">
        <f t="shared" ref="D2:D31" si="0">A2-$M$2</f>
        <v>-0.60666666666666735</v>
      </c>
      <c r="E2" s="54">
        <f t="shared" ref="E2:E31" si="1">B2-$M$3</f>
        <v>-0.50666666666666771</v>
      </c>
      <c r="G2" s="54">
        <f t="shared" ref="G2:G31" si="2">D2*E2</f>
        <v>0.30737777777777875</v>
      </c>
      <c r="I2" s="54">
        <f t="shared" ref="I2:I30" si="3">A3-A2</f>
        <v>0.5</v>
      </c>
      <c r="J2" s="54">
        <f t="shared" ref="J2:J30" si="4">B3-B2</f>
        <v>-0.80000000000000071</v>
      </c>
      <c r="L2" s="90" t="s">
        <v>2</v>
      </c>
      <c r="M2" s="62">
        <f>AVERAGE(A2:A41)</f>
        <v>10.606666666666667</v>
      </c>
    </row>
    <row r="3" spans="1:41" ht="13.5" thickBot="1" x14ac:dyDescent="0.25">
      <c r="A3" s="50">
        <v>10.5</v>
      </c>
      <c r="B3" s="50">
        <v>19.899999999999999</v>
      </c>
      <c r="D3" s="54">
        <f t="shared" si="0"/>
        <v>-0.10666666666666735</v>
      </c>
      <c r="E3" s="54">
        <f t="shared" si="1"/>
        <v>-1.3066666666666684</v>
      </c>
      <c r="G3" s="54">
        <f t="shared" si="2"/>
        <v>0.13937777777777885</v>
      </c>
      <c r="I3" s="54">
        <f t="shared" si="3"/>
        <v>-0.80000000000000071</v>
      </c>
      <c r="J3" s="54">
        <f t="shared" si="4"/>
        <v>0.10000000000000142</v>
      </c>
      <c r="L3" s="91" t="s">
        <v>3</v>
      </c>
      <c r="M3" s="92">
        <f>AVERAGE(B2:B41)</f>
        <v>21.206666666666667</v>
      </c>
    </row>
    <row r="4" spans="1:41" ht="13.5" thickBot="1" x14ac:dyDescent="0.25">
      <c r="A4" s="50">
        <v>9.6999999999999993</v>
      </c>
      <c r="B4" s="50">
        <v>20</v>
      </c>
      <c r="D4" s="54">
        <f t="shared" si="0"/>
        <v>-0.90666666666666806</v>
      </c>
      <c r="E4" s="54">
        <f t="shared" si="1"/>
        <v>-1.206666666666667</v>
      </c>
      <c r="G4" s="54">
        <f t="shared" si="2"/>
        <v>1.0940444444444464</v>
      </c>
      <c r="I4" s="54">
        <f t="shared" si="3"/>
        <v>0.10000000000000142</v>
      </c>
      <c r="J4" s="54">
        <f t="shared" si="4"/>
        <v>0.19999999999999929</v>
      </c>
    </row>
    <row r="5" spans="1:41" x14ac:dyDescent="0.2">
      <c r="A5" s="50">
        <v>9.8000000000000007</v>
      </c>
      <c r="B5" s="50">
        <v>20.2</v>
      </c>
      <c r="D5" s="54">
        <f t="shared" si="0"/>
        <v>-0.80666666666666664</v>
      </c>
      <c r="E5" s="54">
        <f t="shared" si="1"/>
        <v>-1.0066666666666677</v>
      </c>
      <c r="G5" s="54">
        <f t="shared" si="2"/>
        <v>0.81204444444444523</v>
      </c>
      <c r="I5" s="54">
        <f t="shared" si="3"/>
        <v>1.8999999999999986</v>
      </c>
      <c r="J5" s="54">
        <f t="shared" si="4"/>
        <v>1.3000000000000007</v>
      </c>
      <c r="L5" s="88" t="s">
        <v>103</v>
      </c>
      <c r="M5" s="89"/>
    </row>
    <row r="6" spans="1:41" x14ac:dyDescent="0.2">
      <c r="A6" s="50">
        <v>11.7</v>
      </c>
      <c r="B6" s="50">
        <v>21.5</v>
      </c>
      <c r="D6" s="54">
        <f t="shared" si="0"/>
        <v>1.0933333333333319</v>
      </c>
      <c r="E6" s="54">
        <f t="shared" si="1"/>
        <v>0.293333333333333</v>
      </c>
      <c r="G6" s="54">
        <f t="shared" si="2"/>
        <v>0.32071111111111034</v>
      </c>
      <c r="I6" s="54">
        <f t="shared" si="3"/>
        <v>-0.69999999999999929</v>
      </c>
      <c r="J6" s="54">
        <f t="shared" si="4"/>
        <v>-0.60000000000000142</v>
      </c>
      <c r="L6" s="93">
        <f>VAR(A2:A41)</f>
        <v>3.2820229885057319</v>
      </c>
      <c r="M6" s="62">
        <f>L7</f>
        <v>3.3047816091954023</v>
      </c>
    </row>
    <row r="7" spans="1:41" ht="13.5" thickBot="1" x14ac:dyDescent="0.25">
      <c r="A7" s="50">
        <v>11</v>
      </c>
      <c r="B7" s="50">
        <v>20.9</v>
      </c>
      <c r="D7" s="54">
        <f t="shared" si="0"/>
        <v>0.39333333333333265</v>
      </c>
      <c r="E7" s="54">
        <f t="shared" si="1"/>
        <v>-0.30666666666666842</v>
      </c>
      <c r="G7" s="54">
        <f t="shared" si="2"/>
        <v>-0.1206222222222227</v>
      </c>
      <c r="I7" s="54">
        <f t="shared" si="3"/>
        <v>-2.3000000000000007</v>
      </c>
      <c r="J7" s="54">
        <f t="shared" si="4"/>
        <v>-2.0999999999999979</v>
      </c>
      <c r="L7" s="94">
        <f>SUM(G2:G31)/(30-1)</f>
        <v>3.3047816091954023</v>
      </c>
      <c r="M7" s="92">
        <f>VAR(B2:B41)</f>
        <v>5.6413333333332112</v>
      </c>
    </row>
    <row r="8" spans="1:41" ht="13.5" thickBot="1" x14ac:dyDescent="0.25">
      <c r="A8" s="50">
        <v>8.6999999999999993</v>
      </c>
      <c r="B8" s="50">
        <v>18.8</v>
      </c>
      <c r="D8" s="54">
        <f t="shared" si="0"/>
        <v>-1.9066666666666681</v>
      </c>
      <c r="E8" s="54">
        <f t="shared" si="1"/>
        <v>-2.4066666666666663</v>
      </c>
      <c r="G8" s="54">
        <f t="shared" si="2"/>
        <v>4.5887111111111141</v>
      </c>
      <c r="I8" s="54">
        <f t="shared" si="3"/>
        <v>0.80000000000000071</v>
      </c>
      <c r="J8" s="54">
        <f t="shared" si="4"/>
        <v>0.5</v>
      </c>
    </row>
    <row r="9" spans="1:41" x14ac:dyDescent="0.2">
      <c r="A9" s="50">
        <v>9.5</v>
      </c>
      <c r="B9" s="50">
        <v>19.3</v>
      </c>
      <c r="D9" s="54">
        <f t="shared" si="0"/>
        <v>-1.1066666666666674</v>
      </c>
      <c r="E9" s="54">
        <f t="shared" si="1"/>
        <v>-1.9066666666666663</v>
      </c>
      <c r="G9" s="54">
        <f t="shared" si="2"/>
        <v>2.1100444444444455</v>
      </c>
      <c r="I9" s="54">
        <f t="shared" si="3"/>
        <v>0.59999999999999964</v>
      </c>
      <c r="J9" s="54">
        <f t="shared" si="4"/>
        <v>9.9999999999997868E-2</v>
      </c>
      <c r="L9" s="88" t="s">
        <v>112</v>
      </c>
      <c r="M9" s="89"/>
      <c r="O9" s="88" t="s">
        <v>109</v>
      </c>
      <c r="P9" s="89"/>
    </row>
    <row r="10" spans="1:41" x14ac:dyDescent="0.2">
      <c r="A10" s="50">
        <v>10.1</v>
      </c>
      <c r="B10" s="50">
        <v>19.399999999999999</v>
      </c>
      <c r="D10" s="54">
        <f t="shared" si="0"/>
        <v>-0.50666666666666771</v>
      </c>
      <c r="E10" s="54">
        <f t="shared" si="1"/>
        <v>-1.8066666666666684</v>
      </c>
      <c r="G10" s="54">
        <f t="shared" si="2"/>
        <v>0.91537777777778051</v>
      </c>
      <c r="I10" s="54">
        <f t="shared" si="3"/>
        <v>-0.59999999999999964</v>
      </c>
      <c r="J10" s="54">
        <f t="shared" si="4"/>
        <v>0.20000000000000284</v>
      </c>
      <c r="L10" s="93">
        <f t="array" ref="L10:M11">MMULT(M13:AO14,I2:J30)</f>
        <v>133.78</v>
      </c>
      <c r="M10" s="62">
        <v>80.740000000000052</v>
      </c>
      <c r="O10" s="93">
        <f>L10/(2*(30-1))</f>
        <v>2.3065517241379312</v>
      </c>
      <c r="P10" s="62">
        <f>M10/(2*(30-1))</f>
        <v>1.3920689655172422</v>
      </c>
    </row>
    <row r="11" spans="1:41" ht="13.5" thickBot="1" x14ac:dyDescent="0.25">
      <c r="A11" s="50">
        <v>9.5</v>
      </c>
      <c r="B11" s="50">
        <v>19.600000000000001</v>
      </c>
      <c r="D11" s="54">
        <f t="shared" si="0"/>
        <v>-1.1066666666666674</v>
      </c>
      <c r="E11" s="54">
        <f t="shared" si="1"/>
        <v>-1.6066666666666656</v>
      </c>
      <c r="G11" s="54">
        <f t="shared" si="2"/>
        <v>1.7780444444444443</v>
      </c>
      <c r="I11" s="54">
        <f t="shared" si="3"/>
        <v>1</v>
      </c>
      <c r="J11" s="54">
        <f t="shared" si="4"/>
        <v>0.69999999999999929</v>
      </c>
      <c r="L11" s="94">
        <v>80.740000000000009</v>
      </c>
      <c r="M11" s="92">
        <v>67.150000000000034</v>
      </c>
      <c r="O11" s="94">
        <f>L11/(2*(30-1))</f>
        <v>1.3920689655172416</v>
      </c>
      <c r="P11" s="92">
        <f>M11/(2*(30-1))</f>
        <v>1.1577586206896557</v>
      </c>
    </row>
    <row r="12" spans="1:41" x14ac:dyDescent="0.2">
      <c r="A12" s="50">
        <v>10.5</v>
      </c>
      <c r="B12" s="50">
        <v>20.3</v>
      </c>
      <c r="D12" s="54">
        <f t="shared" si="0"/>
        <v>-0.10666666666666735</v>
      </c>
      <c r="E12" s="54">
        <f t="shared" si="1"/>
        <v>-0.90666666666666629</v>
      </c>
      <c r="G12" s="54">
        <f t="shared" si="2"/>
        <v>9.6711111111111692E-2</v>
      </c>
      <c r="I12" s="54">
        <f t="shared" si="3"/>
        <v>-1.3000000000000007</v>
      </c>
      <c r="J12" s="54">
        <f t="shared" si="4"/>
        <v>-1.3000000000000007</v>
      </c>
    </row>
    <row r="13" spans="1:41" x14ac:dyDescent="0.2">
      <c r="A13" s="50">
        <v>9.1999999999999993</v>
      </c>
      <c r="B13" s="50">
        <v>19</v>
      </c>
      <c r="D13" s="54">
        <f t="shared" si="0"/>
        <v>-1.4066666666666681</v>
      </c>
      <c r="E13" s="54">
        <f t="shared" si="1"/>
        <v>-2.206666666666667</v>
      </c>
      <c r="G13" s="54">
        <f t="shared" si="2"/>
        <v>3.1040444444444479</v>
      </c>
      <c r="I13" s="54">
        <f t="shared" si="3"/>
        <v>2.1000000000000014</v>
      </c>
      <c r="J13" s="54">
        <f t="shared" si="4"/>
        <v>2.6000000000000014</v>
      </c>
      <c r="L13" s="87" t="s">
        <v>110</v>
      </c>
      <c r="M13" s="54">
        <v>0.5</v>
      </c>
      <c r="N13" s="54">
        <v>-0.80000000000000071</v>
      </c>
      <c r="O13" s="54">
        <v>0.10000000000000142</v>
      </c>
      <c r="P13" s="54">
        <v>1.9</v>
      </c>
      <c r="Q13" s="54">
        <v>-0.69999999999999929</v>
      </c>
      <c r="R13" s="54">
        <v>-2.2999999999999998</v>
      </c>
      <c r="S13" s="54">
        <v>0.80000000000000071</v>
      </c>
      <c r="T13" s="54">
        <v>0.6</v>
      </c>
      <c r="U13" s="54">
        <v>-0.6</v>
      </c>
      <c r="V13" s="54">
        <v>1</v>
      </c>
      <c r="W13" s="54">
        <v>-1.3</v>
      </c>
      <c r="X13" s="54">
        <v>2.1</v>
      </c>
      <c r="Y13" s="54">
        <v>-1.3</v>
      </c>
      <c r="Z13" s="54">
        <v>-1.5</v>
      </c>
      <c r="AA13" s="54">
        <v>1.2</v>
      </c>
      <c r="AB13" s="54">
        <v>-1.4</v>
      </c>
      <c r="AC13" s="54">
        <v>3.6</v>
      </c>
      <c r="AD13" s="54">
        <v>-1.6</v>
      </c>
      <c r="AE13" s="54">
        <v>-1.4</v>
      </c>
      <c r="AF13" s="54">
        <v>1</v>
      </c>
      <c r="AG13" s="54">
        <v>-1.2</v>
      </c>
      <c r="AH13" s="54">
        <v>2.8</v>
      </c>
      <c r="AI13" s="54">
        <v>4.4000000000000004</v>
      </c>
      <c r="AJ13" s="54">
        <v>-3.3</v>
      </c>
      <c r="AK13" s="54">
        <v>2.2999999999999998</v>
      </c>
      <c r="AL13" s="54">
        <v>-5</v>
      </c>
      <c r="AM13" s="54">
        <v>2.9</v>
      </c>
      <c r="AN13" s="54">
        <v>0.29999999999999893</v>
      </c>
      <c r="AO13" s="54">
        <v>-3.3</v>
      </c>
    </row>
    <row r="14" spans="1:41" x14ac:dyDescent="0.2">
      <c r="A14" s="50">
        <v>11.3</v>
      </c>
      <c r="B14" s="50">
        <v>21.6</v>
      </c>
      <c r="D14" s="54">
        <f t="shared" si="0"/>
        <v>0.69333333333333336</v>
      </c>
      <c r="E14" s="54">
        <f t="shared" si="1"/>
        <v>0.39333333333333442</v>
      </c>
      <c r="G14" s="54">
        <f t="shared" si="2"/>
        <v>0.2727111111111119</v>
      </c>
      <c r="I14" s="54">
        <f t="shared" si="3"/>
        <v>-1.3000000000000007</v>
      </c>
      <c r="J14" s="54">
        <f t="shared" si="4"/>
        <v>-1.8000000000000007</v>
      </c>
      <c r="L14" s="87" t="s">
        <v>111</v>
      </c>
      <c r="M14" s="54">
        <v>-0.80000000000000071</v>
      </c>
      <c r="N14" s="54">
        <v>0.10000000000000142</v>
      </c>
      <c r="O14" s="54">
        <v>0.19999999999999929</v>
      </c>
      <c r="P14" s="54">
        <v>1.3</v>
      </c>
      <c r="Q14" s="54">
        <v>-0.60000000000000142</v>
      </c>
      <c r="R14" s="54">
        <v>-2.1</v>
      </c>
      <c r="S14" s="54">
        <v>0.5</v>
      </c>
      <c r="T14" s="54">
        <v>9.9999999999997868E-2</v>
      </c>
      <c r="U14" s="54">
        <v>0.20000000000000284</v>
      </c>
      <c r="V14" s="54">
        <v>0.69999999999999929</v>
      </c>
      <c r="W14" s="54">
        <v>-1.3</v>
      </c>
      <c r="X14" s="54">
        <v>2.6</v>
      </c>
      <c r="Y14" s="54">
        <v>-1.8</v>
      </c>
      <c r="Z14" s="54">
        <v>-0.60000000000000142</v>
      </c>
      <c r="AA14" s="54">
        <v>0.90000000000000213</v>
      </c>
      <c r="AB14" s="54">
        <v>-1.7</v>
      </c>
      <c r="AC14" s="54">
        <v>3.4</v>
      </c>
      <c r="AD14" s="54">
        <v>-1.3</v>
      </c>
      <c r="AE14" s="54">
        <v>-1.5</v>
      </c>
      <c r="AF14" s="54">
        <v>1</v>
      </c>
      <c r="AG14" s="54">
        <v>-1</v>
      </c>
      <c r="AH14" s="54">
        <v>2.8</v>
      </c>
      <c r="AI14" s="54">
        <v>2.8</v>
      </c>
      <c r="AJ14" s="54">
        <v>-0.70000000000000284</v>
      </c>
      <c r="AK14" s="54">
        <v>1.1000000000000001</v>
      </c>
      <c r="AL14" s="54">
        <v>-1.3</v>
      </c>
      <c r="AM14" s="54">
        <v>2.6</v>
      </c>
      <c r="AN14" s="54">
        <v>-0.19999999999999929</v>
      </c>
      <c r="AO14" s="54">
        <v>-0.30000000000000071</v>
      </c>
    </row>
    <row r="15" spans="1:41" x14ac:dyDescent="0.2">
      <c r="A15" s="50">
        <v>10</v>
      </c>
      <c r="B15" s="50">
        <v>19.8</v>
      </c>
      <c r="D15" s="54">
        <f t="shared" si="0"/>
        <v>-0.60666666666666735</v>
      </c>
      <c r="E15" s="54">
        <f t="shared" si="1"/>
        <v>-1.4066666666666663</v>
      </c>
      <c r="G15" s="54">
        <f t="shared" si="2"/>
        <v>0.85337777777777857</v>
      </c>
      <c r="I15" s="54">
        <f t="shared" si="3"/>
        <v>-1.5</v>
      </c>
      <c r="J15" s="54">
        <f t="shared" si="4"/>
        <v>-0.60000000000000142</v>
      </c>
    </row>
    <row r="16" spans="1:41" x14ac:dyDescent="0.2">
      <c r="A16" s="50">
        <v>8.5</v>
      </c>
      <c r="B16" s="50">
        <v>19.2</v>
      </c>
      <c r="D16" s="54">
        <f t="shared" si="0"/>
        <v>-2.1066666666666674</v>
      </c>
      <c r="E16" s="54">
        <f t="shared" si="1"/>
        <v>-2.0066666666666677</v>
      </c>
      <c r="G16" s="54">
        <f t="shared" si="2"/>
        <v>4.2273777777777815</v>
      </c>
      <c r="I16" s="54">
        <f t="shared" si="3"/>
        <v>1.1999999999999993</v>
      </c>
      <c r="J16" s="54">
        <f t="shared" si="4"/>
        <v>0.90000000000000213</v>
      </c>
    </row>
    <row r="17" spans="1:10" x14ac:dyDescent="0.2">
      <c r="A17" s="50">
        <v>9.6999999999999993</v>
      </c>
      <c r="B17" s="50">
        <v>20.100000000000001</v>
      </c>
      <c r="D17" s="54">
        <f t="shared" si="0"/>
        <v>-0.90666666666666806</v>
      </c>
      <c r="E17" s="54">
        <f t="shared" si="1"/>
        <v>-1.1066666666666656</v>
      </c>
      <c r="G17" s="54">
        <f t="shared" si="2"/>
        <v>1.0033777777777784</v>
      </c>
      <c r="I17" s="54">
        <f t="shared" si="3"/>
        <v>-1.3999999999999986</v>
      </c>
      <c r="J17" s="54">
        <f t="shared" si="4"/>
        <v>-1.7000000000000028</v>
      </c>
    </row>
    <row r="18" spans="1:10" x14ac:dyDescent="0.2">
      <c r="A18" s="50">
        <v>8.3000000000000007</v>
      </c>
      <c r="B18" s="50">
        <v>18.399999999999999</v>
      </c>
      <c r="D18" s="54">
        <f t="shared" si="0"/>
        <v>-2.3066666666666666</v>
      </c>
      <c r="E18" s="54">
        <f t="shared" si="1"/>
        <v>-2.8066666666666684</v>
      </c>
      <c r="G18" s="54">
        <f t="shared" si="2"/>
        <v>6.4740444444444485</v>
      </c>
      <c r="I18" s="54">
        <f t="shared" si="3"/>
        <v>3.5999999999999996</v>
      </c>
      <c r="J18" s="54">
        <f t="shared" si="4"/>
        <v>3.4000000000000021</v>
      </c>
    </row>
    <row r="19" spans="1:10" x14ac:dyDescent="0.2">
      <c r="A19" s="50">
        <v>11.9</v>
      </c>
      <c r="B19" s="50">
        <v>21.8</v>
      </c>
      <c r="D19" s="54">
        <f t="shared" si="0"/>
        <v>1.293333333333333</v>
      </c>
      <c r="E19" s="54">
        <f t="shared" si="1"/>
        <v>0.59333333333333371</v>
      </c>
      <c r="G19" s="54">
        <f t="shared" si="2"/>
        <v>0.76737777777777805</v>
      </c>
      <c r="I19" s="54">
        <f t="shared" si="3"/>
        <v>-1.5999999999999996</v>
      </c>
      <c r="J19" s="54">
        <f t="shared" si="4"/>
        <v>-1.3000000000000007</v>
      </c>
    </row>
    <row r="20" spans="1:10" x14ac:dyDescent="0.2">
      <c r="A20" s="50">
        <v>10.3</v>
      </c>
      <c r="B20" s="50">
        <v>20.5</v>
      </c>
      <c r="D20" s="54">
        <f t="shared" si="0"/>
        <v>-0.30666666666666664</v>
      </c>
      <c r="E20" s="54">
        <f t="shared" si="1"/>
        <v>-0.706666666666667</v>
      </c>
      <c r="G20" s="54">
        <f t="shared" si="2"/>
        <v>0.21671111111111119</v>
      </c>
      <c r="I20" s="54">
        <f t="shared" si="3"/>
        <v>-1.4000000000000004</v>
      </c>
      <c r="J20" s="54">
        <f t="shared" si="4"/>
        <v>-1.5</v>
      </c>
    </row>
    <row r="21" spans="1:10" x14ac:dyDescent="0.2">
      <c r="A21" s="50">
        <v>8.9</v>
      </c>
      <c r="B21" s="50">
        <v>19</v>
      </c>
      <c r="D21" s="54">
        <f t="shared" si="0"/>
        <v>-1.706666666666667</v>
      </c>
      <c r="E21" s="54">
        <f t="shared" si="1"/>
        <v>-2.206666666666667</v>
      </c>
      <c r="G21" s="54">
        <f t="shared" si="2"/>
        <v>3.7660444444444456</v>
      </c>
      <c r="I21" s="54">
        <f t="shared" si="3"/>
        <v>1</v>
      </c>
      <c r="J21" s="54">
        <f t="shared" si="4"/>
        <v>1</v>
      </c>
    </row>
    <row r="22" spans="1:10" x14ac:dyDescent="0.2">
      <c r="A22" s="50">
        <v>9.9</v>
      </c>
      <c r="B22" s="50">
        <v>20</v>
      </c>
      <c r="D22" s="54">
        <f t="shared" si="0"/>
        <v>-0.706666666666667</v>
      </c>
      <c r="E22" s="54">
        <f t="shared" si="1"/>
        <v>-1.206666666666667</v>
      </c>
      <c r="G22" s="54">
        <f t="shared" si="2"/>
        <v>0.85271111111111175</v>
      </c>
      <c r="I22" s="54">
        <f t="shared" si="3"/>
        <v>-1.2000000000000011</v>
      </c>
      <c r="J22" s="54">
        <f t="shared" si="4"/>
        <v>-1</v>
      </c>
    </row>
    <row r="23" spans="1:10" x14ac:dyDescent="0.2">
      <c r="A23" s="50">
        <v>8.6999999999999993</v>
      </c>
      <c r="B23" s="50">
        <v>19</v>
      </c>
      <c r="D23" s="54">
        <f t="shared" si="0"/>
        <v>-1.9066666666666681</v>
      </c>
      <c r="E23" s="54">
        <f t="shared" si="1"/>
        <v>-2.206666666666667</v>
      </c>
      <c r="G23" s="54">
        <f t="shared" si="2"/>
        <v>4.2073777777777819</v>
      </c>
      <c r="I23" s="54">
        <f t="shared" si="3"/>
        <v>2.8000000000000007</v>
      </c>
      <c r="J23" s="54">
        <f t="shared" si="4"/>
        <v>2.8000000000000007</v>
      </c>
    </row>
    <row r="24" spans="1:10" x14ac:dyDescent="0.2">
      <c r="A24" s="50">
        <v>11.5</v>
      </c>
      <c r="B24" s="50">
        <v>21.8</v>
      </c>
      <c r="D24" s="54">
        <f t="shared" si="0"/>
        <v>0.89333333333333265</v>
      </c>
      <c r="E24" s="54">
        <f t="shared" si="1"/>
        <v>0.59333333333333371</v>
      </c>
      <c r="G24" s="54">
        <f t="shared" si="2"/>
        <v>0.53004444444444443</v>
      </c>
      <c r="I24" s="54">
        <f t="shared" si="3"/>
        <v>4.4000000000000004</v>
      </c>
      <c r="J24" s="54">
        <f t="shared" si="4"/>
        <v>2.8000000000000007</v>
      </c>
    </row>
    <row r="25" spans="1:10" x14ac:dyDescent="0.2">
      <c r="A25" s="50">
        <v>15.9</v>
      </c>
      <c r="B25" s="50">
        <v>24.6</v>
      </c>
      <c r="D25" s="54">
        <f t="shared" si="0"/>
        <v>5.293333333333333</v>
      </c>
      <c r="E25" s="54">
        <f t="shared" si="1"/>
        <v>3.3933333333333344</v>
      </c>
      <c r="G25" s="54">
        <f t="shared" si="2"/>
        <v>17.962044444444448</v>
      </c>
      <c r="I25" s="54">
        <f t="shared" si="3"/>
        <v>-3.3000000000000007</v>
      </c>
      <c r="J25" s="54">
        <f t="shared" si="4"/>
        <v>-0.70000000000000284</v>
      </c>
    </row>
    <row r="26" spans="1:10" x14ac:dyDescent="0.2">
      <c r="A26" s="50">
        <v>12.6</v>
      </c>
      <c r="B26" s="50">
        <v>23.9</v>
      </c>
      <c r="D26" s="54">
        <f t="shared" si="0"/>
        <v>1.9933333333333323</v>
      </c>
      <c r="E26" s="54">
        <f t="shared" si="1"/>
        <v>2.6933333333333316</v>
      </c>
      <c r="G26" s="54">
        <f t="shared" si="2"/>
        <v>5.3687111111111046</v>
      </c>
      <c r="I26" s="54">
        <f t="shared" si="3"/>
        <v>2.3000000000000007</v>
      </c>
      <c r="J26" s="54">
        <f t="shared" si="4"/>
        <v>1.1000000000000014</v>
      </c>
    </row>
    <row r="27" spans="1:10" x14ac:dyDescent="0.2">
      <c r="A27" s="50">
        <v>14.9</v>
      </c>
      <c r="B27" s="50">
        <v>25</v>
      </c>
      <c r="D27" s="54">
        <f t="shared" si="0"/>
        <v>4.293333333333333</v>
      </c>
      <c r="E27" s="54">
        <f t="shared" si="1"/>
        <v>3.793333333333333</v>
      </c>
      <c r="G27" s="54">
        <f t="shared" si="2"/>
        <v>16.286044444444443</v>
      </c>
      <c r="I27" s="54">
        <f t="shared" si="3"/>
        <v>-5</v>
      </c>
      <c r="J27" s="54">
        <f t="shared" si="4"/>
        <v>-1.3000000000000007</v>
      </c>
    </row>
    <row r="28" spans="1:10" x14ac:dyDescent="0.2">
      <c r="A28" s="50">
        <v>9.9</v>
      </c>
      <c r="B28" s="50">
        <v>23.7</v>
      </c>
      <c r="D28" s="54">
        <f t="shared" si="0"/>
        <v>-0.706666666666667</v>
      </c>
      <c r="E28" s="54">
        <f t="shared" si="1"/>
        <v>2.4933333333333323</v>
      </c>
      <c r="G28" s="54">
        <f t="shared" si="2"/>
        <v>-1.7619555555555557</v>
      </c>
      <c r="I28" s="54">
        <f t="shared" si="3"/>
        <v>2.9000000000000004</v>
      </c>
      <c r="J28" s="54">
        <f t="shared" si="4"/>
        <v>2.6000000000000014</v>
      </c>
    </row>
    <row r="29" spans="1:10" x14ac:dyDescent="0.2">
      <c r="A29" s="50">
        <v>12.8</v>
      </c>
      <c r="B29" s="50">
        <v>26.3</v>
      </c>
      <c r="D29" s="54">
        <f t="shared" si="0"/>
        <v>2.1933333333333334</v>
      </c>
      <c r="E29" s="54">
        <f t="shared" si="1"/>
        <v>5.0933333333333337</v>
      </c>
      <c r="G29" s="54">
        <f t="shared" si="2"/>
        <v>11.171377777777778</v>
      </c>
      <c r="I29" s="54">
        <f t="shared" si="3"/>
        <v>0.29999999999999893</v>
      </c>
      <c r="J29" s="54">
        <f t="shared" si="4"/>
        <v>-0.19999999999999929</v>
      </c>
    </row>
    <row r="30" spans="1:10" x14ac:dyDescent="0.2">
      <c r="A30" s="50">
        <v>13.1</v>
      </c>
      <c r="B30" s="50">
        <v>26.1</v>
      </c>
      <c r="D30" s="54">
        <f t="shared" si="0"/>
        <v>2.4933333333333323</v>
      </c>
      <c r="E30" s="54">
        <f t="shared" si="1"/>
        <v>4.8933333333333344</v>
      </c>
      <c r="G30" s="54">
        <f t="shared" si="2"/>
        <v>12.200711111111108</v>
      </c>
      <c r="I30" s="54">
        <f t="shared" si="3"/>
        <v>-3.2999999999999989</v>
      </c>
      <c r="J30" s="54">
        <f t="shared" si="4"/>
        <v>-0.30000000000000071</v>
      </c>
    </row>
    <row r="31" spans="1:10" x14ac:dyDescent="0.2">
      <c r="A31" s="50">
        <v>9.8000000000000007</v>
      </c>
      <c r="B31" s="50">
        <v>25.8</v>
      </c>
      <c r="D31" s="54">
        <f t="shared" si="0"/>
        <v>-0.80666666666666664</v>
      </c>
      <c r="E31" s="54">
        <f t="shared" si="1"/>
        <v>4.5933333333333337</v>
      </c>
      <c r="G31" s="54">
        <f t="shared" si="2"/>
        <v>-3.7052888888888891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/>
  </sheetViews>
  <sheetFormatPr defaultRowHeight="12.75" x14ac:dyDescent="0.2"/>
  <cols>
    <col min="1" max="1" width="11.28515625" style="30" customWidth="1"/>
    <col min="2" max="2" width="6" style="20" bestFit="1" customWidth="1"/>
    <col min="3" max="5" width="5.42578125" style="20" bestFit="1" customWidth="1"/>
    <col min="6" max="6" width="9.140625" style="20"/>
    <col min="7" max="7" width="8.85546875" style="30" bestFit="1" customWidth="1"/>
    <col min="8" max="11" width="7" style="20" bestFit="1" customWidth="1"/>
    <col min="12" max="16384" width="9.140625" style="20"/>
  </cols>
  <sheetData>
    <row r="1" spans="1:11" x14ac:dyDescent="0.2">
      <c r="A1" s="30" t="s">
        <v>11</v>
      </c>
      <c r="B1" s="20">
        <v>4</v>
      </c>
    </row>
    <row r="2" spans="1:11" x14ac:dyDescent="0.2">
      <c r="A2" s="30" t="s">
        <v>119</v>
      </c>
      <c r="B2" s="20">
        <v>0</v>
      </c>
      <c r="C2" s="20">
        <v>0</v>
      </c>
      <c r="D2" s="20">
        <v>0</v>
      </c>
      <c r="E2" s="20">
        <v>0</v>
      </c>
    </row>
    <row r="3" spans="1:11" ht="13.5" thickBot="1" x14ac:dyDescent="0.25"/>
    <row r="4" spans="1:11" x14ac:dyDescent="0.2">
      <c r="A4" s="4" t="s">
        <v>128</v>
      </c>
      <c r="B4" s="96">
        <v>1</v>
      </c>
      <c r="C4" s="96">
        <v>0.75</v>
      </c>
      <c r="D4" s="96">
        <v>0.75</v>
      </c>
      <c r="E4" s="97">
        <v>0.75</v>
      </c>
      <c r="G4" s="4" t="s">
        <v>129</v>
      </c>
      <c r="H4" s="98">
        <f t="array" ref="H4:K7">MINVERSE(B4:E7)</f>
        <v>3.0769230769230766</v>
      </c>
      <c r="I4" s="98">
        <v>-0.92307692307692335</v>
      </c>
      <c r="J4" s="98">
        <v>-0.92307692307692313</v>
      </c>
      <c r="K4" s="99">
        <v>-0.92307692307692291</v>
      </c>
    </row>
    <row r="5" spans="1:11" x14ac:dyDescent="0.2">
      <c r="A5" s="100"/>
      <c r="B5" s="20">
        <v>0.75</v>
      </c>
      <c r="C5" s="20">
        <v>1</v>
      </c>
      <c r="D5" s="20">
        <v>0.75</v>
      </c>
      <c r="E5" s="8">
        <v>0.75</v>
      </c>
      <c r="G5" s="100"/>
      <c r="H5" s="21">
        <v>-0.92307692307692302</v>
      </c>
      <c r="I5" s="21">
        <v>3.0769230769230771</v>
      </c>
      <c r="J5" s="21">
        <v>-0.92307692307692324</v>
      </c>
      <c r="K5" s="10">
        <v>-0.92307692307692302</v>
      </c>
    </row>
    <row r="6" spans="1:11" x14ac:dyDescent="0.2">
      <c r="A6" s="100"/>
      <c r="B6" s="20">
        <v>0.75</v>
      </c>
      <c r="C6" s="20">
        <v>0.75</v>
      </c>
      <c r="D6" s="20">
        <v>1</v>
      </c>
      <c r="E6" s="8">
        <v>0.75</v>
      </c>
      <c r="G6" s="100"/>
      <c r="H6" s="21">
        <v>-0.92307692307692324</v>
      </c>
      <c r="I6" s="21">
        <v>-0.92307692307692302</v>
      </c>
      <c r="J6" s="21">
        <v>3.0769230769230771</v>
      </c>
      <c r="K6" s="10">
        <v>-0.92307692307692302</v>
      </c>
    </row>
    <row r="7" spans="1:11" ht="13.5" thickBot="1" x14ac:dyDescent="0.25">
      <c r="A7" s="101"/>
      <c r="B7" s="22">
        <v>0.75</v>
      </c>
      <c r="C7" s="22">
        <v>0.75</v>
      </c>
      <c r="D7" s="22">
        <v>0.75</v>
      </c>
      <c r="E7" s="13">
        <v>1</v>
      </c>
      <c r="G7" s="101"/>
      <c r="H7" s="23">
        <v>-0.92307692307692313</v>
      </c>
      <c r="I7" s="23">
        <v>-0.92307692307692302</v>
      </c>
      <c r="J7" s="23">
        <v>-0.92307692307692302</v>
      </c>
      <c r="K7" s="15">
        <v>3.0769230769230766</v>
      </c>
    </row>
    <row r="8" spans="1:11" ht="13.5" thickBot="1" x14ac:dyDescent="0.25">
      <c r="H8" s="21"/>
      <c r="I8" s="21"/>
      <c r="J8" s="21"/>
      <c r="K8" s="21"/>
    </row>
    <row r="9" spans="1:11" ht="13.5" thickBot="1" x14ac:dyDescent="0.25">
      <c r="A9" s="102" t="s">
        <v>120</v>
      </c>
      <c r="B9" s="103">
        <f>H9</f>
        <v>1</v>
      </c>
      <c r="C9" s="103">
        <f>H10</f>
        <v>1</v>
      </c>
      <c r="D9" s="103">
        <f>H11</f>
        <v>1</v>
      </c>
      <c r="E9" s="104">
        <f>H12</f>
        <v>1</v>
      </c>
      <c r="G9" s="4" t="s">
        <v>127</v>
      </c>
      <c r="H9" s="97">
        <v>1</v>
      </c>
    </row>
    <row r="10" spans="1:11" x14ac:dyDescent="0.2">
      <c r="G10" s="100"/>
      <c r="H10" s="8">
        <v>1</v>
      </c>
    </row>
    <row r="11" spans="1:11" x14ac:dyDescent="0.2">
      <c r="G11" s="100"/>
      <c r="H11" s="8">
        <v>1</v>
      </c>
    </row>
    <row r="12" spans="1:11" ht="13.5" thickBot="1" x14ac:dyDescent="0.25">
      <c r="G12" s="101"/>
      <c r="H12" s="13">
        <v>1</v>
      </c>
    </row>
    <row r="13" spans="1:11" ht="13.5" thickBot="1" x14ac:dyDescent="0.25"/>
    <row r="14" spans="1:11" ht="13.5" thickBot="1" x14ac:dyDescent="0.25">
      <c r="A14" s="102" t="s">
        <v>126</v>
      </c>
      <c r="B14" s="105">
        <f t="array" ref="B14:E14">MMULT(B9:E9,H4:K7)</f>
        <v>0.30769230769230727</v>
      </c>
      <c r="C14" s="105">
        <v>0.30769230769230782</v>
      </c>
      <c r="D14" s="105">
        <v>0.30769230769230782</v>
      </c>
      <c r="E14" s="106">
        <v>0.30769230769230793</v>
      </c>
    </row>
    <row r="15" spans="1:11" ht="13.5" thickBot="1" x14ac:dyDescent="0.25"/>
    <row r="16" spans="1:11" ht="13.5" thickBot="1" x14ac:dyDescent="0.25">
      <c r="A16" s="102" t="s">
        <v>130</v>
      </c>
      <c r="B16" s="106">
        <f t="array" ref="B16">MMULT(B14:E14,H9:H12)</f>
        <v>1.2307692307692308</v>
      </c>
    </row>
    <row r="18" spans="1:3" x14ac:dyDescent="0.2">
      <c r="A18" s="30" t="s">
        <v>124</v>
      </c>
      <c r="B18" s="39">
        <f>SQRT(B16)</f>
        <v>1.1094003924504583</v>
      </c>
    </row>
    <row r="20" spans="1:3" x14ac:dyDescent="0.2">
      <c r="A20" s="30" t="s">
        <v>121</v>
      </c>
      <c r="B20" s="20">
        <v>200</v>
      </c>
    </row>
    <row r="22" spans="1:3" x14ac:dyDescent="0.2">
      <c r="A22" s="30" t="s">
        <v>131</v>
      </c>
    </row>
    <row r="23" spans="1:3" x14ac:dyDescent="0.2">
      <c r="A23" s="30" t="s">
        <v>124</v>
      </c>
      <c r="B23" s="20">
        <v>1</v>
      </c>
      <c r="C23" s="20">
        <v>1.5</v>
      </c>
    </row>
    <row r="24" spans="1:3" x14ac:dyDescent="0.2">
      <c r="A24" s="30" t="s">
        <v>122</v>
      </c>
      <c r="B24" s="20">
        <v>0.1</v>
      </c>
      <c r="C24" s="20">
        <v>0.2</v>
      </c>
    </row>
    <row r="25" spans="1:3" x14ac:dyDescent="0.2">
      <c r="A25" s="30" t="s">
        <v>125</v>
      </c>
      <c r="B25" s="20">
        <v>12.73</v>
      </c>
      <c r="C25" s="107">
        <v>13.87</v>
      </c>
    </row>
    <row r="26" spans="1:3" x14ac:dyDescent="0.2">
      <c r="A26" s="30" t="s">
        <v>123</v>
      </c>
      <c r="B26" s="20">
        <v>12.17</v>
      </c>
      <c r="C26" s="20">
        <v>6.53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/>
  </sheetViews>
  <sheetFormatPr defaultRowHeight="12.75" x14ac:dyDescent="0.2"/>
  <cols>
    <col min="1" max="1" width="11.5703125" style="30" customWidth="1"/>
    <col min="2" max="2" width="6" style="20" bestFit="1" customWidth="1"/>
    <col min="3" max="5" width="5.42578125" style="20" bestFit="1" customWidth="1"/>
    <col min="6" max="6" width="9.140625" style="20"/>
    <col min="7" max="7" width="8.85546875" style="30" bestFit="1" customWidth="1"/>
    <col min="8" max="11" width="6" style="20" bestFit="1" customWidth="1"/>
    <col min="12" max="16384" width="9.140625" style="20"/>
  </cols>
  <sheetData>
    <row r="1" spans="1:11" x14ac:dyDescent="0.2">
      <c r="A1" s="30" t="s">
        <v>11</v>
      </c>
      <c r="B1" s="20">
        <v>4</v>
      </c>
    </row>
    <row r="2" spans="1:11" x14ac:dyDescent="0.2">
      <c r="A2" s="30" t="s">
        <v>119</v>
      </c>
      <c r="B2" s="20">
        <v>0</v>
      </c>
      <c r="C2" s="20">
        <v>0</v>
      </c>
      <c r="D2" s="20">
        <v>0</v>
      </c>
      <c r="E2" s="20">
        <v>0</v>
      </c>
    </row>
    <row r="3" spans="1:11" ht="13.5" thickBot="1" x14ac:dyDescent="0.25"/>
    <row r="4" spans="1:11" x14ac:dyDescent="0.2">
      <c r="A4" s="4" t="s">
        <v>128</v>
      </c>
      <c r="B4" s="96">
        <v>1</v>
      </c>
      <c r="C4" s="96">
        <v>0.9</v>
      </c>
      <c r="D4" s="96">
        <v>0.9</v>
      </c>
      <c r="E4" s="97">
        <v>0.9</v>
      </c>
      <c r="G4" s="4" t="s">
        <v>129</v>
      </c>
      <c r="H4" s="83">
        <f t="array" ref="H4:K7">MINVERSE(B4:E7)</f>
        <v>7.5675675675675702</v>
      </c>
      <c r="I4" s="83">
        <v>-2.4324324324324333</v>
      </c>
      <c r="J4" s="83">
        <v>-2.4324324324324333</v>
      </c>
      <c r="K4" s="76">
        <v>-2.4324324324324333</v>
      </c>
    </row>
    <row r="5" spans="1:11" x14ac:dyDescent="0.2">
      <c r="A5" s="100"/>
      <c r="B5" s="20">
        <v>0.9</v>
      </c>
      <c r="C5" s="20">
        <v>1</v>
      </c>
      <c r="D5" s="20">
        <v>0.9</v>
      </c>
      <c r="E5" s="8">
        <v>0.9</v>
      </c>
      <c r="G5" s="100"/>
      <c r="H5" s="39">
        <v>-2.4324324324324338</v>
      </c>
      <c r="I5" s="39">
        <v>7.5675675675675693</v>
      </c>
      <c r="J5" s="39">
        <v>-2.4324324324324329</v>
      </c>
      <c r="K5" s="78">
        <v>-2.4324324324324329</v>
      </c>
    </row>
    <row r="6" spans="1:11" x14ac:dyDescent="0.2">
      <c r="A6" s="100"/>
      <c r="B6" s="20">
        <v>0.9</v>
      </c>
      <c r="C6" s="20">
        <v>0.9</v>
      </c>
      <c r="D6" s="20">
        <v>1</v>
      </c>
      <c r="E6" s="8">
        <v>0.9</v>
      </c>
      <c r="G6" s="100"/>
      <c r="H6" s="39">
        <v>-2.4324324324324333</v>
      </c>
      <c r="I6" s="39">
        <v>-2.4324324324324329</v>
      </c>
      <c r="J6" s="39">
        <v>7.5675675675675693</v>
      </c>
      <c r="K6" s="78">
        <v>-2.4324324324324329</v>
      </c>
    </row>
    <row r="7" spans="1:11" ht="13.5" thickBot="1" x14ac:dyDescent="0.25">
      <c r="A7" s="101"/>
      <c r="B7" s="22">
        <v>0.9</v>
      </c>
      <c r="C7" s="22">
        <v>0.9</v>
      </c>
      <c r="D7" s="22">
        <v>0.9</v>
      </c>
      <c r="E7" s="13">
        <v>1</v>
      </c>
      <c r="G7" s="101"/>
      <c r="H7" s="84">
        <v>-2.4324324324324325</v>
      </c>
      <c r="I7" s="84">
        <v>-2.4324324324324325</v>
      </c>
      <c r="J7" s="84">
        <v>-2.4324324324324329</v>
      </c>
      <c r="K7" s="80">
        <v>7.5675675675675693</v>
      </c>
    </row>
    <row r="8" spans="1:11" ht="13.5" thickBot="1" x14ac:dyDescent="0.25">
      <c r="H8" s="21"/>
      <c r="I8" s="21"/>
      <c r="J8" s="21"/>
      <c r="K8" s="21"/>
    </row>
    <row r="9" spans="1:11" ht="13.5" thickBot="1" x14ac:dyDescent="0.25">
      <c r="A9" s="102" t="s">
        <v>120</v>
      </c>
      <c r="B9" s="103">
        <f>H9</f>
        <v>1</v>
      </c>
      <c r="C9" s="103">
        <f>H10</f>
        <v>1</v>
      </c>
      <c r="D9" s="103">
        <f>H11</f>
        <v>1</v>
      </c>
      <c r="E9" s="104">
        <f>H12</f>
        <v>1</v>
      </c>
      <c r="G9" s="4" t="s">
        <v>127</v>
      </c>
      <c r="H9" s="97">
        <v>1</v>
      </c>
    </row>
    <row r="10" spans="1:11" x14ac:dyDescent="0.2">
      <c r="G10" s="100"/>
      <c r="H10" s="8">
        <v>1</v>
      </c>
    </row>
    <row r="11" spans="1:11" x14ac:dyDescent="0.2">
      <c r="G11" s="100"/>
      <c r="H11" s="8">
        <v>1</v>
      </c>
    </row>
    <row r="12" spans="1:11" ht="13.5" thickBot="1" x14ac:dyDescent="0.25">
      <c r="G12" s="101"/>
      <c r="H12" s="13">
        <v>1</v>
      </c>
    </row>
    <row r="13" spans="1:11" ht="13.5" thickBot="1" x14ac:dyDescent="0.25"/>
    <row r="14" spans="1:11" ht="13.5" thickBot="1" x14ac:dyDescent="0.25">
      <c r="A14" s="102" t="s">
        <v>126</v>
      </c>
      <c r="B14" s="105">
        <f t="array" ref="B14:E14">MMULT(B9:E9,H4:K7)</f>
        <v>0.27027027027027106</v>
      </c>
      <c r="C14" s="105">
        <v>0.27027027027027062</v>
      </c>
      <c r="D14" s="105">
        <v>0.27027027027026973</v>
      </c>
      <c r="E14" s="106">
        <v>0.27027027027026929</v>
      </c>
    </row>
    <row r="15" spans="1:11" ht="13.5" thickBot="1" x14ac:dyDescent="0.25"/>
    <row r="16" spans="1:11" ht="13.5" thickBot="1" x14ac:dyDescent="0.25">
      <c r="A16" s="102" t="s">
        <v>130</v>
      </c>
      <c r="B16" s="106">
        <f t="array" ref="B16">MMULT(B14:E14,H9:H12)</f>
        <v>1.0810810810810807</v>
      </c>
    </row>
    <row r="18" spans="1:3" x14ac:dyDescent="0.2">
      <c r="A18" s="30" t="s">
        <v>124</v>
      </c>
      <c r="B18" s="39">
        <f>SQRT(B16)</f>
        <v>1.0397504898200725</v>
      </c>
    </row>
    <row r="20" spans="1:3" x14ac:dyDescent="0.2">
      <c r="A20" s="30" t="s">
        <v>121</v>
      </c>
      <c r="B20" s="20">
        <v>500</v>
      </c>
    </row>
    <row r="22" spans="1:3" x14ac:dyDescent="0.2">
      <c r="A22" s="30" t="s">
        <v>133</v>
      </c>
    </row>
    <row r="23" spans="1:3" x14ac:dyDescent="0.2">
      <c r="A23" s="30" t="s">
        <v>124</v>
      </c>
      <c r="B23" s="20">
        <v>1</v>
      </c>
      <c r="C23" s="20">
        <v>1.5</v>
      </c>
    </row>
    <row r="24" spans="1:3" x14ac:dyDescent="0.2">
      <c r="A24" s="30" t="s">
        <v>122</v>
      </c>
      <c r="B24" s="20">
        <v>0.105</v>
      </c>
      <c r="C24" s="20">
        <v>0.18</v>
      </c>
    </row>
    <row r="25" spans="1:3" x14ac:dyDescent="0.2">
      <c r="A25" s="30" t="s">
        <v>125</v>
      </c>
      <c r="B25" s="20">
        <v>15.26</v>
      </c>
      <c r="C25" s="107">
        <v>16.03</v>
      </c>
    </row>
    <row r="26" spans="1:3" x14ac:dyDescent="0.2">
      <c r="A26" s="30" t="s">
        <v>132</v>
      </c>
      <c r="B26" s="107">
        <v>14.6</v>
      </c>
      <c r="C26" s="20">
        <v>7.65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/>
  </sheetViews>
  <sheetFormatPr defaultRowHeight="12.75" x14ac:dyDescent="0.2"/>
  <cols>
    <col min="1" max="1" width="12.5703125" style="30" customWidth="1"/>
    <col min="2" max="2" width="6" style="20" bestFit="1" customWidth="1"/>
    <col min="3" max="3" width="5.42578125" style="20" bestFit="1" customWidth="1"/>
    <col min="4" max="4" width="5" style="20" bestFit="1" customWidth="1"/>
    <col min="5" max="5" width="5.42578125" style="20" bestFit="1" customWidth="1"/>
    <col min="6" max="6" width="9.140625" style="20"/>
    <col min="7" max="7" width="8.85546875" style="30" bestFit="1" customWidth="1"/>
    <col min="8" max="9" width="7" style="20" bestFit="1" customWidth="1"/>
    <col min="10" max="11" width="7.140625" style="20" bestFit="1" customWidth="1"/>
    <col min="12" max="16384" width="9.140625" style="20"/>
  </cols>
  <sheetData>
    <row r="1" spans="1:11" x14ac:dyDescent="0.2">
      <c r="A1" s="30" t="s">
        <v>11</v>
      </c>
      <c r="B1" s="20">
        <v>2</v>
      </c>
    </row>
    <row r="2" spans="1:11" x14ac:dyDescent="0.2">
      <c r="A2" s="30" t="s">
        <v>119</v>
      </c>
      <c r="B2" s="20">
        <v>0</v>
      </c>
      <c r="C2" s="20">
        <v>0</v>
      </c>
    </row>
    <row r="3" spans="1:11" ht="13.5" thickBot="1" x14ac:dyDescent="0.25"/>
    <row r="4" spans="1:11" x14ac:dyDescent="0.2">
      <c r="A4" s="4" t="s">
        <v>128</v>
      </c>
      <c r="B4" s="96">
        <v>1</v>
      </c>
      <c r="C4" s="97">
        <v>0.8</v>
      </c>
      <c r="G4" s="4" t="s">
        <v>129</v>
      </c>
      <c r="H4" s="98">
        <f t="array" ref="H4:I5">MINVERSE(B4:C5)</f>
        <v>2.7777777777777786</v>
      </c>
      <c r="I4" s="99">
        <v>-2.2222222222222228</v>
      </c>
      <c r="J4" s="21"/>
      <c r="K4" s="21"/>
    </row>
    <row r="5" spans="1:11" ht="13.5" thickBot="1" x14ac:dyDescent="0.25">
      <c r="A5" s="101"/>
      <c r="B5" s="22">
        <v>0.8</v>
      </c>
      <c r="C5" s="13">
        <v>1</v>
      </c>
      <c r="G5" s="101"/>
      <c r="H5" s="23">
        <v>-2.2222222222222232</v>
      </c>
      <c r="I5" s="15">
        <v>2.7777777777777786</v>
      </c>
      <c r="J5" s="21"/>
      <c r="K5" s="21"/>
    </row>
    <row r="6" spans="1:11" ht="13.5" thickBot="1" x14ac:dyDescent="0.25">
      <c r="H6" s="21"/>
      <c r="I6" s="21"/>
      <c r="J6" s="21"/>
      <c r="K6" s="21"/>
    </row>
    <row r="7" spans="1:11" ht="13.5" thickBot="1" x14ac:dyDescent="0.25">
      <c r="A7" s="102" t="s">
        <v>120</v>
      </c>
      <c r="B7" s="103">
        <f>H7</f>
        <v>1</v>
      </c>
      <c r="C7" s="104">
        <f>H8</f>
        <v>1</v>
      </c>
      <c r="G7" s="4" t="s">
        <v>127</v>
      </c>
      <c r="H7" s="97">
        <v>1</v>
      </c>
    </row>
    <row r="8" spans="1:11" ht="13.5" thickBot="1" x14ac:dyDescent="0.25">
      <c r="G8" s="101"/>
      <c r="H8" s="13">
        <v>1</v>
      </c>
    </row>
    <row r="9" spans="1:11" x14ac:dyDescent="0.2">
      <c r="A9" s="30" t="s">
        <v>126</v>
      </c>
      <c r="B9" s="39">
        <f t="array" ref="B9:C9">MMULT(B7:C7,H4:I5)</f>
        <v>0.55555555555555536</v>
      </c>
      <c r="C9" s="39">
        <v>0.5555555555555558</v>
      </c>
      <c r="D9" s="39"/>
      <c r="E9" s="39"/>
    </row>
    <row r="11" spans="1:11" x14ac:dyDescent="0.2">
      <c r="A11" s="30" t="s">
        <v>130</v>
      </c>
      <c r="B11" s="39">
        <f t="array" ref="B11">MMULT(B9:C9,H7:H8)</f>
        <v>1.1111111111111112</v>
      </c>
    </row>
    <row r="13" spans="1:11" x14ac:dyDescent="0.2">
      <c r="A13" s="30" t="s">
        <v>124</v>
      </c>
      <c r="B13" s="39">
        <f>SQRT(B11)</f>
        <v>1.0540925533894598</v>
      </c>
    </row>
    <row r="15" spans="1:11" x14ac:dyDescent="0.2">
      <c r="A15" s="30" t="s">
        <v>121</v>
      </c>
      <c r="B15" s="20">
        <v>200</v>
      </c>
    </row>
    <row r="17" spans="1:5" x14ac:dyDescent="0.2">
      <c r="A17" s="30" t="s">
        <v>131</v>
      </c>
    </row>
    <row r="18" spans="1:5" x14ac:dyDescent="0.2">
      <c r="A18" s="30" t="s">
        <v>124</v>
      </c>
      <c r="B18" s="20">
        <v>1</v>
      </c>
      <c r="C18" s="20">
        <v>1</v>
      </c>
      <c r="D18" s="20">
        <v>1.5</v>
      </c>
      <c r="E18" s="20">
        <v>1.5</v>
      </c>
    </row>
    <row r="19" spans="1:5" x14ac:dyDescent="0.2">
      <c r="A19" s="30" t="s">
        <v>122</v>
      </c>
      <c r="B19" s="20">
        <v>0.1</v>
      </c>
      <c r="C19" s="108">
        <v>0.2</v>
      </c>
      <c r="D19" s="108">
        <v>0.2</v>
      </c>
      <c r="E19" s="20">
        <v>0.3</v>
      </c>
    </row>
    <row r="20" spans="1:5" x14ac:dyDescent="0.2">
      <c r="A20" s="30" t="s">
        <v>125</v>
      </c>
      <c r="B20" s="20">
        <v>8.64</v>
      </c>
      <c r="C20" s="108">
        <v>9.65</v>
      </c>
      <c r="D20" s="109">
        <v>9.65</v>
      </c>
      <c r="E20" s="107">
        <v>10.08</v>
      </c>
    </row>
    <row r="21" spans="1:5" x14ac:dyDescent="0.2">
      <c r="A21" s="30" t="s">
        <v>123</v>
      </c>
      <c r="B21" s="20">
        <v>10.15</v>
      </c>
      <c r="C21" s="107">
        <v>10.199999999999999</v>
      </c>
      <c r="D21" s="20">
        <v>5.49</v>
      </c>
      <c r="E21" s="20">
        <v>5.48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/>
  </sheetViews>
  <sheetFormatPr defaultRowHeight="12.75" x14ac:dyDescent="0.2"/>
  <cols>
    <col min="1" max="1" width="9" style="2" bestFit="1" customWidth="1"/>
    <col min="2" max="3" width="9.5703125" style="2" bestFit="1" customWidth="1"/>
    <col min="4" max="4" width="9.140625" style="2"/>
    <col min="5" max="5" width="6.7109375" style="1" bestFit="1" customWidth="1"/>
    <col min="6" max="6" width="6" style="2" bestFit="1" customWidth="1"/>
    <col min="7" max="7" width="5.42578125" style="2" bestFit="1" customWidth="1"/>
    <col min="8" max="8" width="6" style="2" bestFit="1" customWidth="1"/>
    <col min="9" max="9" width="7" style="2" bestFit="1" customWidth="1"/>
    <col min="10" max="12" width="8" style="111" bestFit="1" customWidth="1"/>
    <col min="13" max="16384" width="9.140625" style="2"/>
  </cols>
  <sheetData>
    <row r="1" spans="1:12" s="33" customFormat="1" x14ac:dyDescent="0.2">
      <c r="A1" s="33" t="s">
        <v>148</v>
      </c>
      <c r="B1" s="33" t="s">
        <v>149</v>
      </c>
      <c r="C1" s="33" t="s">
        <v>150</v>
      </c>
      <c r="E1" s="33" t="s">
        <v>145</v>
      </c>
      <c r="F1" s="33" t="s">
        <v>20</v>
      </c>
      <c r="G1" s="33" t="s">
        <v>21</v>
      </c>
      <c r="H1" s="33" t="s">
        <v>22</v>
      </c>
      <c r="I1" s="33" t="s">
        <v>23</v>
      </c>
      <c r="J1" s="110" t="s">
        <v>31</v>
      </c>
      <c r="K1" s="110" t="s">
        <v>32</v>
      </c>
      <c r="L1" s="110" t="s">
        <v>151</v>
      </c>
    </row>
    <row r="2" spans="1:12" x14ac:dyDescent="0.2">
      <c r="A2" s="2">
        <v>0.59410399999999997</v>
      </c>
      <c r="B2" s="2">
        <v>-0.33393200000000001</v>
      </c>
      <c r="C2" s="2">
        <v>0.25698500000000002</v>
      </c>
      <c r="E2" s="1">
        <v>1</v>
      </c>
      <c r="F2" s="2">
        <v>10</v>
      </c>
      <c r="G2" s="2">
        <v>20.7</v>
      </c>
      <c r="H2" s="2">
        <v>13.6</v>
      </c>
      <c r="I2" s="2">
        <v>15.5</v>
      </c>
      <c r="J2" s="111">
        <f>($F2-$F$22)/$F$23*A$2+($G2-$G$22)/$G$23*A$3+($H2-$H$22)/$H$23*A$4+($I2-$I$22)/$I$23*A$5</f>
        <v>0.29168128758831741</v>
      </c>
      <c r="K2" s="111">
        <f>($F2-$F$22)/$F$23*B$2+($G2-$G$22)/$G$23*B$3+($H2-$H$22)/$H$23*B$4+($I2-$I$22)/$I$23*B$5</f>
        <v>-0.60340109514486262</v>
      </c>
      <c r="L2" s="111">
        <f>($F2-$F$22)/$F$23*C$2+($G2-$G$22)/$G$23*C$3+($H2-$H$22)/$H$23*C$4+($I2-$I$22)/$I$23*C$5</f>
        <v>2.4961293102151547E-2</v>
      </c>
    </row>
    <row r="3" spans="1:12" x14ac:dyDescent="0.2">
      <c r="A3" s="2">
        <v>0.60704499999999995</v>
      </c>
      <c r="B3" s="2">
        <v>-0.32960200000000001</v>
      </c>
      <c r="C3" s="2">
        <v>8.3413000000000001E-2</v>
      </c>
      <c r="E3" s="1">
        <v>2</v>
      </c>
      <c r="F3" s="2">
        <v>10.5</v>
      </c>
      <c r="G3" s="2">
        <v>19.899999999999999</v>
      </c>
      <c r="H3" s="2">
        <v>18.100000000000001</v>
      </c>
      <c r="I3" s="2">
        <v>14.8</v>
      </c>
      <c r="J3" s="111">
        <f t="shared" ref="J3:J21" si="0">($F3-$F$22)/$F$23*A$2+($G3-$G$22)/$G$23*A$3+($H3-H$22)/$H$23*A$4+($I3-$I$22)/$I$23*A$5</f>
        <v>0.29428108017993937</v>
      </c>
      <c r="K3" s="111">
        <f t="shared" ref="K3:K21" si="1">($F3-$F$22)/$F$23*B$2+($G3-$G$22)/$G$23*B$3+($H3-$H$22)/$H$23*B$4+($I3-$I$22)/$I$23*B$5</f>
        <v>0.49153257235339604</v>
      </c>
      <c r="L3" s="111">
        <f t="shared" ref="L3:L21" si="2">($F3-$F$22)/$F$23*C$2+($G3-$G$22)/$G$23*C$3+($H3-$H$22)/$H$23*C$4+($I3-$I$22)/$I$23*C$5</f>
        <v>1.2382299322529118</v>
      </c>
    </row>
    <row r="4" spans="1:12" x14ac:dyDescent="0.2">
      <c r="A4" s="2">
        <v>0.28553099999999998</v>
      </c>
      <c r="B4" s="2">
        <v>0.79369400000000001</v>
      </c>
      <c r="C4" s="2">
        <v>0.53367600000000004</v>
      </c>
      <c r="E4" s="1">
        <v>3</v>
      </c>
      <c r="F4" s="2">
        <v>9.6999999999999993</v>
      </c>
      <c r="G4" s="2">
        <v>20</v>
      </c>
      <c r="H4" s="2">
        <v>16.100000000000001</v>
      </c>
      <c r="I4" s="2">
        <v>16.5</v>
      </c>
      <c r="J4" s="111">
        <f t="shared" si="0"/>
        <v>0.19733631511888552</v>
      </c>
      <c r="K4" s="111">
        <f t="shared" si="1"/>
        <v>0.64093685495597752</v>
      </c>
      <c r="L4" s="111">
        <f t="shared" si="2"/>
        <v>-0.20787250838477844</v>
      </c>
    </row>
    <row r="5" spans="1:12" x14ac:dyDescent="0.2">
      <c r="A5" s="2">
        <v>0.443857</v>
      </c>
      <c r="B5" s="2">
        <v>0.38717200000000002</v>
      </c>
      <c r="C5" s="2">
        <v>-0.80136799999999997</v>
      </c>
      <c r="E5" s="1">
        <v>4</v>
      </c>
      <c r="F5" s="2">
        <v>9.8000000000000007</v>
      </c>
      <c r="G5" s="2">
        <v>20.2</v>
      </c>
      <c r="H5" s="2">
        <v>19.100000000000001</v>
      </c>
      <c r="I5" s="2">
        <v>17.100000000000001</v>
      </c>
      <c r="J5" s="111">
        <f t="shared" si="0"/>
        <v>0.83902105999362209</v>
      </c>
      <c r="K5" s="111">
        <f t="shared" si="1"/>
        <v>1.4695798423090782</v>
      </c>
      <c r="L5" s="111">
        <f t="shared" si="2"/>
        <v>3.9288224635659841E-2</v>
      </c>
    </row>
    <row r="6" spans="1:12" x14ac:dyDescent="0.2">
      <c r="E6" s="1">
        <v>5</v>
      </c>
      <c r="F6" s="2">
        <v>11.7</v>
      </c>
      <c r="G6" s="2">
        <v>21.5</v>
      </c>
      <c r="H6" s="2">
        <v>19.8</v>
      </c>
      <c r="I6" s="2">
        <v>18.3</v>
      </c>
      <c r="J6" s="111">
        <f t="shared" si="0"/>
        <v>3.2048760283915563</v>
      </c>
      <c r="K6" s="111">
        <f t="shared" si="1"/>
        <v>0.87917343308448326</v>
      </c>
      <c r="L6" s="111">
        <f t="shared" si="2"/>
        <v>0.12420102573894076</v>
      </c>
    </row>
    <row r="7" spans="1:12" x14ac:dyDescent="0.2">
      <c r="E7" s="1">
        <v>6</v>
      </c>
      <c r="F7" s="2">
        <v>11</v>
      </c>
      <c r="G7" s="2">
        <v>20.9</v>
      </c>
      <c r="H7" s="2">
        <v>10.3</v>
      </c>
      <c r="I7" s="2">
        <v>13.8</v>
      </c>
      <c r="J7" s="111">
        <f t="shared" si="0"/>
        <v>0.20327284982733795</v>
      </c>
      <c r="K7" s="111">
        <f t="shared" si="1"/>
        <v>-2.2951422326494617</v>
      </c>
      <c r="L7" s="111">
        <f t="shared" si="2"/>
        <v>0.6254469852371114</v>
      </c>
    </row>
    <row r="8" spans="1:12" x14ac:dyDescent="0.2">
      <c r="E8" s="1">
        <v>7</v>
      </c>
      <c r="F8" s="2">
        <v>8.6999999999999993</v>
      </c>
      <c r="G8" s="2">
        <v>18.8</v>
      </c>
      <c r="H8" s="2">
        <v>16.899999999999999</v>
      </c>
      <c r="I8" s="2">
        <v>16.8</v>
      </c>
      <c r="J8" s="111">
        <f t="shared" si="0"/>
        <v>-0.99210628913259713</v>
      </c>
      <c r="K8" s="111">
        <f t="shared" si="1"/>
        <v>1.6704643494025584</v>
      </c>
      <c r="L8" s="111">
        <f t="shared" si="2"/>
        <v>-0.58815054762433061</v>
      </c>
    </row>
    <row r="9" spans="1:12" x14ac:dyDescent="0.2">
      <c r="E9" s="1">
        <v>8</v>
      </c>
      <c r="F9" s="2">
        <v>9.5</v>
      </c>
      <c r="G9" s="2">
        <v>19.3</v>
      </c>
      <c r="H9" s="2">
        <v>15.3</v>
      </c>
      <c r="I9" s="2">
        <v>12.2</v>
      </c>
      <c r="J9" s="111">
        <f t="shared" si="0"/>
        <v>-1.702412161492225</v>
      </c>
      <c r="K9" s="111">
        <f t="shared" si="1"/>
        <v>-0.36089237620720771</v>
      </c>
      <c r="L9" s="111">
        <f t="shared" si="2"/>
        <v>1.8215702748107385</v>
      </c>
    </row>
    <row r="10" spans="1:12" x14ac:dyDescent="0.2">
      <c r="E10" s="1">
        <v>9</v>
      </c>
      <c r="F10" s="2">
        <v>10.1</v>
      </c>
      <c r="G10" s="2">
        <v>19.399999999999999</v>
      </c>
      <c r="H10" s="2">
        <v>16.2</v>
      </c>
      <c r="I10" s="2">
        <v>15.8</v>
      </c>
      <c r="J10" s="111">
        <f t="shared" si="0"/>
        <v>-0.14246086173980918</v>
      </c>
      <c r="K10" s="111">
        <f t="shared" si="1"/>
        <v>0.56080780890088489</v>
      </c>
      <c r="L10" s="111">
        <f t="shared" si="2"/>
        <v>0.2310033164085783</v>
      </c>
    </row>
    <row r="11" spans="1:12" x14ac:dyDescent="0.2">
      <c r="E11" s="1">
        <v>10</v>
      </c>
      <c r="F11" s="2">
        <v>9.5</v>
      </c>
      <c r="G11" s="2">
        <v>19.600000000000001</v>
      </c>
      <c r="H11" s="2">
        <v>13.6</v>
      </c>
      <c r="I11" s="2">
        <v>14.5</v>
      </c>
      <c r="J11" s="111">
        <f t="shared" si="0"/>
        <v>-0.99498101722032506</v>
      </c>
      <c r="K11" s="111">
        <f t="shared" si="1"/>
        <v>-0.31493403477832915</v>
      </c>
      <c r="L11" s="111">
        <f t="shared" si="2"/>
        <v>0.33164166493835601</v>
      </c>
    </row>
    <row r="12" spans="1:12" x14ac:dyDescent="0.2">
      <c r="E12" s="1">
        <v>11</v>
      </c>
      <c r="F12" s="2">
        <v>10.5</v>
      </c>
      <c r="G12" s="2">
        <v>20.3</v>
      </c>
      <c r="H12" s="2">
        <v>17</v>
      </c>
      <c r="I12" s="2">
        <v>16.5</v>
      </c>
      <c r="J12" s="111">
        <f t="shared" si="0"/>
        <v>0.94469637346644064</v>
      </c>
      <c r="K12" s="111">
        <f t="shared" si="1"/>
        <v>0.50471138258936477</v>
      </c>
      <c r="L12" s="111">
        <f t="shared" si="2"/>
        <v>0.17975480425186585</v>
      </c>
    </row>
    <row r="13" spans="1:12" x14ac:dyDescent="0.2">
      <c r="E13" s="1">
        <v>12</v>
      </c>
      <c r="F13" s="2">
        <v>9.1999999999999993</v>
      </c>
      <c r="G13" s="2">
        <v>19</v>
      </c>
      <c r="H13" s="2">
        <v>11.5</v>
      </c>
      <c r="I13" s="2">
        <v>16.3</v>
      </c>
      <c r="J13" s="111">
        <f t="shared" si="0"/>
        <v>-1.2195022033355618</v>
      </c>
      <c r="K13" s="111">
        <f t="shared" si="1"/>
        <v>-9.1293881094025281E-2</v>
      </c>
      <c r="L13" s="111">
        <f t="shared" si="2"/>
        <v>-1.1178732953194042</v>
      </c>
    </row>
    <row r="14" spans="1:12" x14ac:dyDescent="0.2">
      <c r="E14" s="1">
        <v>13</v>
      </c>
      <c r="F14" s="2">
        <v>11.3</v>
      </c>
      <c r="G14" s="2">
        <v>21.6</v>
      </c>
      <c r="H14" s="2">
        <v>14</v>
      </c>
      <c r="I14" s="2">
        <v>18.7</v>
      </c>
      <c r="J14" s="111">
        <f t="shared" si="0"/>
        <v>2.6086665086952312</v>
      </c>
      <c r="K14" s="111">
        <f t="shared" si="1"/>
        <v>-0.42176265286285575</v>
      </c>
      <c r="L14" s="111">
        <f t="shared" si="2"/>
        <v>-1.1916616206791075</v>
      </c>
    </row>
    <row r="15" spans="1:12" x14ac:dyDescent="0.2">
      <c r="E15" s="1">
        <v>14</v>
      </c>
      <c r="F15" s="2">
        <v>10</v>
      </c>
      <c r="G15" s="2">
        <v>19.8</v>
      </c>
      <c r="H15" s="2">
        <v>14</v>
      </c>
      <c r="I15" s="2">
        <v>15.9</v>
      </c>
      <c r="J15" s="111">
        <f t="shared" si="0"/>
        <v>-0.12378458149260485</v>
      </c>
      <c r="K15" s="111">
        <f t="shared" si="1"/>
        <v>-8.7672920519012154E-2</v>
      </c>
      <c r="L15" s="111">
        <f t="shared" si="2"/>
        <v>-0.19591700748350976</v>
      </c>
    </row>
    <row r="16" spans="1:12" x14ac:dyDescent="0.2">
      <c r="E16" s="1">
        <v>15</v>
      </c>
      <c r="F16" s="2">
        <v>8.5</v>
      </c>
      <c r="G16" s="2">
        <v>19.2</v>
      </c>
      <c r="H16" s="2">
        <v>17.399999999999999</v>
      </c>
      <c r="I16" s="2">
        <v>15.8</v>
      </c>
      <c r="J16" s="111">
        <f t="shared" si="0"/>
        <v>-1.104229900916694</v>
      </c>
      <c r="K16" s="111">
        <f t="shared" si="1"/>
        <v>1.4725929756730636</v>
      </c>
      <c r="L16" s="111">
        <f t="shared" si="2"/>
        <v>1.2988439466869457E-2</v>
      </c>
    </row>
    <row r="17" spans="5:12" x14ac:dyDescent="0.2">
      <c r="E17" s="1">
        <v>16</v>
      </c>
      <c r="F17" s="2">
        <v>9.6999999999999993</v>
      </c>
      <c r="G17" s="2">
        <v>20.100000000000001</v>
      </c>
      <c r="H17" s="2">
        <v>10</v>
      </c>
      <c r="I17" s="2">
        <v>16.600000000000001</v>
      </c>
      <c r="J17" s="111">
        <f t="shared" si="0"/>
        <v>-0.27825079018153032</v>
      </c>
      <c r="K17" s="111">
        <f t="shared" si="1"/>
        <v>-0.94762704912602003</v>
      </c>
      <c r="L17" s="111">
        <f t="shared" si="2"/>
        <v>-1.3144524936495638</v>
      </c>
    </row>
    <row r="18" spans="5:12" x14ac:dyDescent="0.2">
      <c r="E18" s="1">
        <v>17</v>
      </c>
      <c r="F18" s="2">
        <v>8.3000000000000007</v>
      </c>
      <c r="G18" s="2">
        <v>18.399999999999999</v>
      </c>
      <c r="H18" s="2">
        <v>12.5</v>
      </c>
      <c r="I18" s="2">
        <v>14.2</v>
      </c>
      <c r="J18" s="111">
        <f t="shared" si="0"/>
        <v>-2.6560782866708896</v>
      </c>
      <c r="K18" s="111">
        <f t="shared" si="1"/>
        <v>0.13528747132887731</v>
      </c>
      <c r="L18" s="111">
        <f t="shared" si="2"/>
        <v>-0.11243045643935179</v>
      </c>
    </row>
    <row r="19" spans="5:12" x14ac:dyDescent="0.2">
      <c r="E19" s="1">
        <v>18</v>
      </c>
      <c r="F19" s="2">
        <v>11.9</v>
      </c>
      <c r="G19" s="2">
        <v>21.8</v>
      </c>
      <c r="H19" s="2">
        <v>14.1</v>
      </c>
      <c r="I19" s="2">
        <v>16.2</v>
      </c>
      <c r="J19" s="111">
        <f t="shared" si="0"/>
        <v>2.3652812235904994</v>
      </c>
      <c r="K19" s="111">
        <f t="shared" si="1"/>
        <v>-1.3049365045366423</v>
      </c>
      <c r="L19" s="111">
        <f t="shared" si="2"/>
        <v>0.32285394456938366</v>
      </c>
    </row>
    <row r="20" spans="5:12" x14ac:dyDescent="0.2">
      <c r="E20" s="1">
        <v>19</v>
      </c>
      <c r="F20" s="2">
        <v>10.3</v>
      </c>
      <c r="G20" s="2">
        <v>20.5</v>
      </c>
      <c r="H20" s="2">
        <v>15.6</v>
      </c>
      <c r="I20" s="2">
        <v>15.1</v>
      </c>
      <c r="J20" s="111">
        <f t="shared" si="0"/>
        <v>0.41131090969730044</v>
      </c>
      <c r="K20" s="111">
        <f t="shared" si="1"/>
        <v>-0.21893035640442624</v>
      </c>
      <c r="L20" s="111">
        <f t="shared" si="2"/>
        <v>0.64479485499285993</v>
      </c>
    </row>
    <row r="21" spans="5:12" x14ac:dyDescent="0.2">
      <c r="E21" s="1">
        <v>20</v>
      </c>
      <c r="F21" s="2">
        <v>8.9</v>
      </c>
      <c r="G21" s="2">
        <v>19</v>
      </c>
      <c r="H21" s="2">
        <v>8.5</v>
      </c>
      <c r="I21" s="2">
        <v>14.7</v>
      </c>
      <c r="J21" s="111">
        <f t="shared" si="0"/>
        <v>-2.1466175443669653</v>
      </c>
      <c r="K21" s="111">
        <f t="shared" si="1"/>
        <v>-1.1784935872748137</v>
      </c>
      <c r="L21" s="111">
        <f t="shared" si="2"/>
        <v>-0.8683768308253984</v>
      </c>
    </row>
    <row r="22" spans="5:12" x14ac:dyDescent="0.2">
      <c r="E22" s="1" t="s">
        <v>146</v>
      </c>
      <c r="F22" s="2">
        <f>AVERAGE(F2:F21)</f>
        <v>9.9550000000000018</v>
      </c>
      <c r="G22" s="2">
        <f>AVERAGE(G2:G21)</f>
        <v>20.000000000000004</v>
      </c>
      <c r="H22" s="2">
        <f>AVERAGE(H2:H21)</f>
        <v>14.680000000000001</v>
      </c>
      <c r="I22" s="2">
        <f>AVERAGE(I2:I21)</f>
        <v>15.765000000000001</v>
      </c>
      <c r="J22" s="112"/>
      <c r="K22" s="112"/>
      <c r="L22" s="112"/>
    </row>
    <row r="23" spans="5:12" s="32" customFormat="1" x14ac:dyDescent="0.2">
      <c r="E23" s="74" t="s">
        <v>147</v>
      </c>
      <c r="F23" s="32">
        <f>STDEV(F2:F21)</f>
        <v>1.0039265018180523</v>
      </c>
      <c r="G23" s="32">
        <f>STDEV(G2:G21)</f>
        <v>0.95806823183012679</v>
      </c>
      <c r="H23" s="32">
        <f>STDEV(H2:H21)</f>
        <v>3.0646713569836086</v>
      </c>
      <c r="I23" s="32">
        <f>STDEV(I2:I21)</f>
        <v>1.5107596555515064</v>
      </c>
      <c r="J23" s="112"/>
      <c r="K23" s="112"/>
      <c r="L23" s="112"/>
    </row>
    <row r="25" spans="5:12" x14ac:dyDescent="0.2">
      <c r="E25" s="1">
        <v>21</v>
      </c>
      <c r="F25" s="2">
        <v>9.9</v>
      </c>
      <c r="G25" s="2">
        <v>20</v>
      </c>
      <c r="H25" s="2">
        <v>15.4</v>
      </c>
      <c r="I25" s="2">
        <v>15.9</v>
      </c>
      <c r="J25" s="111">
        <f>($F25-$F$22)/$F$23*A$2+($G25-$G$22)/$G$23*A$3+($H25-H$22)/$H$23*A$4+($I25-$I$22)/$I$23*A$5</f>
        <v>7.4196064499013156E-2</v>
      </c>
      <c r="K25" s="111">
        <f>($F25-$F$22)/$F$23*B$2+($G25-$G$22)/$G$23*B$3+($H25-$H$22)/$H$23*B$4+($I25-$I$22)/$I$23*B$5</f>
        <v>0.2393586082710987</v>
      </c>
      <c r="L25" s="111">
        <f t="shared" ref="L25:L34" si="3">($F25-$F$22)/$F$23*C$2+($G25-$G$22)/$G$23*C$3+($H25-$H$22)/$H$23*C$4+($I25-$I$22)/$I$23*C$5</f>
        <v>3.9691068775482466E-2</v>
      </c>
    </row>
    <row r="26" spans="5:12" x14ac:dyDescent="0.2">
      <c r="E26" s="1">
        <v>22</v>
      </c>
      <c r="F26" s="2">
        <v>8.6999999999999993</v>
      </c>
      <c r="G26" s="2">
        <v>19</v>
      </c>
      <c r="H26" s="2">
        <v>9.9</v>
      </c>
      <c r="I26" s="2">
        <v>16.8</v>
      </c>
      <c r="J26" s="111">
        <f t="shared" ref="J26:J34" si="4">($F26-$F$22)/$F$23*A$2+($G26-$G$22)/$G$23*A$3+($H26-H$22)/$H$23*A$4+($I26-$I$22)/$I$23*A$5</f>
        <v>-1.5175634626590795</v>
      </c>
      <c r="K26" s="111">
        <f t="shared" ref="K26:K34" si="5">($F26-$F$22)/$F$23*B$2+($G26-$G$22)/$G$23*B$3+($H26-$H$22)/$H$23*B$4+($I26-$I$22)/$I$23*B$5</f>
        <v>-0.21121354990889707</v>
      </c>
      <c r="L26" s="111">
        <f t="shared" si="3"/>
        <v>-1.789704392465326</v>
      </c>
    </row>
    <row r="27" spans="5:12" x14ac:dyDescent="0.2">
      <c r="E27" s="1">
        <v>23</v>
      </c>
      <c r="F27" s="2">
        <v>11.5</v>
      </c>
      <c r="G27" s="2">
        <v>21.8</v>
      </c>
      <c r="H27" s="2">
        <v>19.3</v>
      </c>
      <c r="I27" s="2">
        <v>12.1</v>
      </c>
      <c r="J27" s="111">
        <f t="shared" si="4"/>
        <v>1.4084769195041629</v>
      </c>
      <c r="K27" s="111">
        <f t="shared" si="5"/>
        <v>-0.87591406002701444</v>
      </c>
      <c r="L27" s="111">
        <f t="shared" si="3"/>
        <v>3.3007857860655525</v>
      </c>
    </row>
    <row r="28" spans="5:12" x14ac:dyDescent="0.2">
      <c r="E28" s="1">
        <v>24</v>
      </c>
      <c r="F28" s="2">
        <v>15.9</v>
      </c>
      <c r="G28" s="2">
        <v>24.6</v>
      </c>
      <c r="H28" s="2">
        <v>14.7</v>
      </c>
      <c r="I28" s="2">
        <v>15.3</v>
      </c>
      <c r="J28" s="111">
        <f t="shared" si="4"/>
        <v>6.2980042440757611</v>
      </c>
      <c r="K28" s="111">
        <f t="shared" si="5"/>
        <v>-3.6739774822903368</v>
      </c>
      <c r="L28" s="111">
        <f t="shared" si="3"/>
        <v>2.1724312214051236</v>
      </c>
    </row>
    <row r="29" spans="5:12" x14ac:dyDescent="0.2">
      <c r="E29" s="1">
        <v>25</v>
      </c>
      <c r="F29" s="2">
        <v>12.6</v>
      </c>
      <c r="G29" s="2">
        <v>23.9</v>
      </c>
      <c r="H29" s="2">
        <v>17.100000000000001</v>
      </c>
      <c r="I29" s="2">
        <v>14.2</v>
      </c>
      <c r="J29" s="111">
        <f t="shared" si="4"/>
        <v>3.8020271160780781</v>
      </c>
      <c r="K29" s="111">
        <f t="shared" si="5"/>
        <v>-1.9958402542493716</v>
      </c>
      <c r="L29" s="111">
        <f t="shared" si="3"/>
        <v>2.2681688291912452</v>
      </c>
    </row>
    <row r="30" spans="5:12" x14ac:dyDescent="0.2">
      <c r="E30" s="1">
        <v>26</v>
      </c>
      <c r="F30" s="2">
        <v>14.9</v>
      </c>
      <c r="G30" s="2">
        <v>25</v>
      </c>
      <c r="H30" s="2">
        <v>16.3</v>
      </c>
      <c r="I30" s="2">
        <v>16.600000000000001</v>
      </c>
      <c r="J30" s="111">
        <f t="shared" si="4"/>
        <v>6.4906753694462092</v>
      </c>
      <c r="K30" s="111">
        <f t="shared" si="5"/>
        <v>-2.7314325083155806</v>
      </c>
      <c r="L30" s="111">
        <f t="shared" si="3"/>
        <v>1.5403251989667215</v>
      </c>
    </row>
    <row r="31" spans="5:12" x14ac:dyDescent="0.2">
      <c r="E31" s="1">
        <v>27</v>
      </c>
      <c r="F31" s="2">
        <v>9.9</v>
      </c>
      <c r="G31" s="2">
        <v>23.7</v>
      </c>
      <c r="H31" s="2">
        <v>11.9</v>
      </c>
      <c r="I31" s="2">
        <v>18.100000000000001</v>
      </c>
      <c r="J31" s="111">
        <f t="shared" si="4"/>
        <v>2.7388301100554302</v>
      </c>
      <c r="K31" s="111">
        <f t="shared" si="5"/>
        <v>-1.376172009589093</v>
      </c>
      <c r="L31" s="111">
        <f t="shared" si="3"/>
        <v>-1.4146253466462906</v>
      </c>
    </row>
    <row r="32" spans="5:12" x14ac:dyDescent="0.2">
      <c r="E32" s="1">
        <v>28</v>
      </c>
      <c r="F32" s="2">
        <v>12.8</v>
      </c>
      <c r="G32" s="2">
        <v>26.3</v>
      </c>
      <c r="H32" s="2">
        <v>13.5</v>
      </c>
      <c r="I32" s="2">
        <v>13.7</v>
      </c>
      <c r="J32" s="111">
        <f t="shared" si="4"/>
        <v>4.9587502667566836</v>
      </c>
      <c r="K32" s="111">
        <f t="shared" si="5"/>
        <v>-3.9485044394863271</v>
      </c>
      <c r="L32" s="111">
        <f t="shared" si="3"/>
        <v>2.1666408855173831</v>
      </c>
    </row>
    <row r="33" spans="5:12" x14ac:dyDescent="0.2">
      <c r="E33" s="1">
        <v>29</v>
      </c>
      <c r="F33" s="2">
        <v>13.1</v>
      </c>
      <c r="G33" s="2">
        <v>26.1</v>
      </c>
      <c r="H33" s="2">
        <v>10.9</v>
      </c>
      <c r="I33" s="2">
        <v>16.8</v>
      </c>
      <c r="J33" s="111">
        <f t="shared" si="4"/>
        <v>5.6780948390615933</v>
      </c>
      <c r="K33" s="111">
        <f t="shared" si="5"/>
        <v>-3.8583825300661534</v>
      </c>
      <c r="L33" s="111">
        <f t="shared" si="3"/>
        <v>0.12889775635056011</v>
      </c>
    </row>
    <row r="34" spans="5:12" x14ac:dyDescent="0.2">
      <c r="E34" s="1">
        <v>30</v>
      </c>
      <c r="F34" s="2">
        <v>9.8000000000000007</v>
      </c>
      <c r="G34" s="2">
        <v>25.8</v>
      </c>
      <c r="H34" s="2">
        <v>14.8</v>
      </c>
      <c r="I34" s="2">
        <v>15</v>
      </c>
      <c r="J34" s="111">
        <f t="shared" si="4"/>
        <v>3.369657896927523</v>
      </c>
      <c r="K34" s="111">
        <f t="shared" si="5"/>
        <v>-2.1087771876516954</v>
      </c>
      <c r="L34" s="111">
        <f t="shared" si="3"/>
        <v>0.89197628597430634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Normal="100" workbookViewId="0"/>
  </sheetViews>
  <sheetFormatPr defaultRowHeight="12.75" x14ac:dyDescent="0.2"/>
  <cols>
    <col min="1" max="3" width="8" style="111" bestFit="1" customWidth="1"/>
    <col min="4" max="4" width="3.28515625" style="2" customWidth="1"/>
    <col min="5" max="5" width="6.7109375" style="1" bestFit="1" customWidth="1"/>
    <col min="6" max="6" width="6.42578125" style="2" bestFit="1" customWidth="1"/>
    <col min="7" max="7" width="5.42578125" style="2" bestFit="1" customWidth="1"/>
    <col min="8" max="9" width="6.42578125" style="2" bestFit="1" customWidth="1"/>
    <col min="10" max="13" width="5.42578125" style="2" bestFit="1" customWidth="1"/>
    <col min="14" max="14" width="6" style="2" bestFit="1" customWidth="1"/>
    <col min="15" max="17" width="8" style="111" bestFit="1" customWidth="1"/>
    <col min="18" max="16384" width="9.140625" style="2"/>
  </cols>
  <sheetData>
    <row r="1" spans="1:17" s="33" customFormat="1" x14ac:dyDescent="0.2">
      <c r="A1" s="110" t="s">
        <v>148</v>
      </c>
      <c r="B1" s="110" t="s">
        <v>149</v>
      </c>
      <c r="C1" s="110" t="s">
        <v>150</v>
      </c>
      <c r="E1" s="33" t="s">
        <v>145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25</v>
      </c>
      <c r="L1" s="33" t="s">
        <v>26</v>
      </c>
      <c r="M1" s="33" t="s">
        <v>27</v>
      </c>
      <c r="N1" s="33" t="s">
        <v>28</v>
      </c>
      <c r="O1" s="110" t="s">
        <v>31</v>
      </c>
      <c r="P1" s="110" t="s">
        <v>32</v>
      </c>
      <c r="Q1" s="110" t="s">
        <v>151</v>
      </c>
    </row>
    <row r="2" spans="1:17" x14ac:dyDescent="0.2">
      <c r="A2" s="111">
        <v>-0.40620899999999999</v>
      </c>
      <c r="B2" s="111">
        <v>0.20389299999999999</v>
      </c>
      <c r="C2" s="111">
        <v>-0.35682900000000001</v>
      </c>
      <c r="E2" s="1">
        <v>1</v>
      </c>
      <c r="F2" s="2">
        <v>12.78</v>
      </c>
      <c r="G2" s="2">
        <v>0.15</v>
      </c>
      <c r="H2" s="2">
        <v>91</v>
      </c>
      <c r="I2" s="2">
        <v>56</v>
      </c>
      <c r="J2" s="2">
        <v>1.54</v>
      </c>
      <c r="K2" s="2">
        <v>7.38</v>
      </c>
      <c r="L2" s="2">
        <v>1.75</v>
      </c>
      <c r="M2" s="2">
        <v>5.89</v>
      </c>
      <c r="N2" s="2">
        <v>1.1100000000000001</v>
      </c>
      <c r="O2" s="111">
        <f>A$2*($F2-$F$32)/$F$33+A$3*($G2-$G$32)/$G$33+A$4*($H2-$H$32)/$H$33+A$5*($I2-$I$32)/$I$33+A$6*($J2-$J$32)/$J$33+A$7*($K2-$K$32)/$K$33+A$8*($L2-$L$32)/$L$33+A$9*($M2-$M$32)/$M$33+A$10*($N2-$N$32)/$N$33</f>
        <v>1.0101697509439773</v>
      </c>
      <c r="P2" s="111">
        <f t="shared" ref="P2:Q17" si="0">B$2*($F2-$F$32)/$F$33+B$3*($G2-$G$32)/$G$33+B$4*($H2-$H$32)/$H$33+B$5*($I2-$I$32)/$I$33+B$6*($J2-$J$32)/$J$33+B$7*($K2-$K$32)/$K$33+B$8*($L2-$L$32)/$L$33+B$9*($M2-$M$32)/$M$33+B$10*($N2-$N$32)/$N$33</f>
        <v>-0.25585700172288339</v>
      </c>
      <c r="Q2" s="111">
        <f t="shared" si="0"/>
        <v>1.6994102715309558</v>
      </c>
    </row>
    <row r="3" spans="1:17" x14ac:dyDescent="0.2">
      <c r="A3" s="111">
        <v>7.4274000000000007E-2</v>
      </c>
      <c r="B3" s="111">
        <v>-0.26725500000000002</v>
      </c>
      <c r="C3" s="111">
        <v>0.66195700000000002</v>
      </c>
      <c r="E3" s="1">
        <v>2</v>
      </c>
      <c r="F3" s="2">
        <v>14.97</v>
      </c>
      <c r="G3" s="2">
        <v>0.1</v>
      </c>
      <c r="H3" s="2">
        <v>90</v>
      </c>
      <c r="I3" s="2">
        <v>49</v>
      </c>
      <c r="J3" s="2">
        <v>1.54</v>
      </c>
      <c r="K3" s="2">
        <v>7.14</v>
      </c>
      <c r="L3" s="2">
        <v>1.71</v>
      </c>
      <c r="M3" s="2">
        <v>5.91</v>
      </c>
      <c r="N3" s="2">
        <v>1.109</v>
      </c>
      <c r="O3" s="111">
        <f t="shared" ref="O3:O31" si="1">A$2*($F3-$F$32)/$F$33+A$3*($G3-$G$32)/$G$33+A$4*($H3-$H$32)/$H$33+A$5*($I3-$I$32)/$I$33+A$6*($J3-$J$32)/$J$33+A$7*($K3-$K$32)/$K$33+A$8*($L3-$L$32)/$L$33+A$9*($M3-$M$32)/$M$33+A$10*($N3-$N$32)/$N$33</f>
        <v>0.87675129967866039</v>
      </c>
      <c r="P3" s="111">
        <f t="shared" si="0"/>
        <v>-0.92731825297118731</v>
      </c>
      <c r="Q3" s="111">
        <f t="shared" si="0"/>
        <v>-0.5765771062856142</v>
      </c>
    </row>
    <row r="4" spans="1:17" x14ac:dyDescent="0.2">
      <c r="A4" s="111">
        <v>-0.46487499999999998</v>
      </c>
      <c r="B4" s="111">
        <v>4.9938999999999997E-2</v>
      </c>
      <c r="C4" s="111">
        <v>-4.9200000000000003E-4</v>
      </c>
      <c r="E4" s="1">
        <v>3</v>
      </c>
      <c r="F4" s="2">
        <v>15.43</v>
      </c>
      <c r="G4" s="2">
        <v>7.0000000000000007E-2</v>
      </c>
      <c r="H4" s="2">
        <v>90</v>
      </c>
      <c r="I4" s="2">
        <v>41</v>
      </c>
      <c r="J4" s="2">
        <v>1.47</v>
      </c>
      <c r="K4" s="2">
        <v>7.33</v>
      </c>
      <c r="L4" s="2">
        <v>1.64</v>
      </c>
      <c r="M4" s="2">
        <v>5.92</v>
      </c>
      <c r="N4" s="2">
        <v>1.1040000000000001</v>
      </c>
      <c r="O4" s="111">
        <f t="shared" si="1"/>
        <v>0.51433908883954038</v>
      </c>
      <c r="P4" s="111">
        <f t="shared" si="0"/>
        <v>9.0423037754777669E-2</v>
      </c>
      <c r="Q4" s="111">
        <f t="shared" si="0"/>
        <v>-1.9116485467258968</v>
      </c>
    </row>
    <row r="5" spans="1:17" x14ac:dyDescent="0.2">
      <c r="A5" s="111">
        <v>2.1638000000000001E-2</v>
      </c>
      <c r="B5" s="111">
        <v>0.40929599999999999</v>
      </c>
      <c r="C5" s="111">
        <v>0.57459899999999997</v>
      </c>
      <c r="E5" s="1">
        <v>4</v>
      </c>
      <c r="F5" s="2">
        <v>14.95</v>
      </c>
      <c r="G5" s="2">
        <v>0.12</v>
      </c>
      <c r="H5" s="2">
        <v>89</v>
      </c>
      <c r="I5" s="2">
        <v>43</v>
      </c>
      <c r="J5" s="2">
        <v>1.54</v>
      </c>
      <c r="K5" s="2">
        <v>7.21</v>
      </c>
      <c r="L5" s="2">
        <v>1.93</v>
      </c>
      <c r="M5" s="2">
        <v>5.71</v>
      </c>
      <c r="N5" s="2">
        <v>1.103</v>
      </c>
      <c r="O5" s="111">
        <f t="shared" si="1"/>
        <v>0.23581220809808645</v>
      </c>
      <c r="P5" s="111">
        <f t="shared" si="0"/>
        <v>-1.6907056158426765</v>
      </c>
      <c r="Q5" s="111">
        <f t="shared" si="0"/>
        <v>-0.53695453100659485</v>
      </c>
    </row>
    <row r="6" spans="1:17" x14ac:dyDescent="0.2">
      <c r="A6" s="111">
        <v>-0.435977</v>
      </c>
      <c r="B6" s="111">
        <v>-0.37225599999999998</v>
      </c>
      <c r="C6" s="111">
        <v>8.9339000000000002E-2</v>
      </c>
      <c r="E6" s="1">
        <v>5</v>
      </c>
      <c r="F6" s="2">
        <v>16.170000000000002</v>
      </c>
      <c r="G6" s="2">
        <v>0.1</v>
      </c>
      <c r="H6" s="2">
        <v>83</v>
      </c>
      <c r="I6" s="2">
        <v>42</v>
      </c>
      <c r="J6" s="2">
        <v>1.67</v>
      </c>
      <c r="K6" s="2">
        <v>7.23</v>
      </c>
      <c r="L6" s="2">
        <v>1.86</v>
      </c>
      <c r="M6" s="2">
        <v>5.63</v>
      </c>
      <c r="N6" s="2">
        <v>1.103</v>
      </c>
      <c r="O6" s="111">
        <f t="shared" si="1"/>
        <v>0.40214768559825714</v>
      </c>
      <c r="P6" s="111">
        <f t="shared" si="0"/>
        <v>-1.5779172158524595</v>
      </c>
      <c r="Q6" s="111">
        <f t="shared" si="0"/>
        <v>-1.3487922328779667</v>
      </c>
    </row>
    <row r="7" spans="1:17" x14ac:dyDescent="0.2">
      <c r="A7" s="111">
        <v>-0.16269</v>
      </c>
      <c r="B7" s="111">
        <v>0.57911900000000005</v>
      </c>
      <c r="C7" s="111">
        <v>0.10779</v>
      </c>
      <c r="E7" s="1">
        <v>6</v>
      </c>
      <c r="F7" s="2">
        <v>17.25</v>
      </c>
      <c r="G7" s="2">
        <v>7.0000000000000007E-2</v>
      </c>
      <c r="H7" s="2">
        <v>84</v>
      </c>
      <c r="I7" s="2">
        <v>54</v>
      </c>
      <c r="J7" s="2">
        <v>1.49</v>
      </c>
      <c r="K7" s="2">
        <v>7.15</v>
      </c>
      <c r="L7" s="2">
        <v>1.68</v>
      </c>
      <c r="M7" s="2">
        <v>5.8</v>
      </c>
      <c r="N7" s="2">
        <v>1.099</v>
      </c>
      <c r="O7" s="111">
        <f t="shared" si="1"/>
        <v>0.65466312390877934</v>
      </c>
      <c r="P7" s="111">
        <f t="shared" si="0"/>
        <v>0.18521332144743216</v>
      </c>
      <c r="Q7" s="111">
        <f t="shared" si="0"/>
        <v>-1.1891015207547768</v>
      </c>
    </row>
    <row r="8" spans="1:17" x14ac:dyDescent="0.2">
      <c r="A8" s="111">
        <v>-0.42542200000000002</v>
      </c>
      <c r="B8" s="111">
        <v>-0.40670600000000001</v>
      </c>
      <c r="C8" s="111">
        <v>0.17522799999999999</v>
      </c>
      <c r="E8" s="1">
        <v>7</v>
      </c>
      <c r="F8" s="2">
        <v>16.57</v>
      </c>
      <c r="G8" s="2">
        <v>0.12</v>
      </c>
      <c r="H8" s="2">
        <v>89</v>
      </c>
      <c r="I8" s="2">
        <v>61</v>
      </c>
      <c r="J8" s="2">
        <v>1.64</v>
      </c>
      <c r="K8" s="2">
        <v>7.23</v>
      </c>
      <c r="L8" s="2">
        <v>1.82</v>
      </c>
      <c r="M8" s="2">
        <v>5.88</v>
      </c>
      <c r="N8" s="2">
        <v>1.0960000000000001</v>
      </c>
      <c r="O8" s="111">
        <f t="shared" si="1"/>
        <v>-0.43170685774955958</v>
      </c>
      <c r="P8" s="111">
        <f t="shared" si="0"/>
        <v>6.4592474551704235E-2</v>
      </c>
      <c r="Q8" s="111">
        <f t="shared" si="0"/>
        <v>1.0596343333151637</v>
      </c>
    </row>
    <row r="9" spans="1:17" x14ac:dyDescent="0.2">
      <c r="A9" s="111">
        <v>-0.120167</v>
      </c>
      <c r="B9" s="111">
        <v>0.14497499999999999</v>
      </c>
      <c r="C9" s="111">
        <v>0.20208400000000001</v>
      </c>
      <c r="E9" s="1">
        <v>8</v>
      </c>
      <c r="F9" s="2">
        <v>19.309999999999999</v>
      </c>
      <c r="G9" s="2">
        <v>0.08</v>
      </c>
      <c r="H9" s="2">
        <v>99</v>
      </c>
      <c r="I9" s="2">
        <v>60</v>
      </c>
      <c r="J9" s="2">
        <v>1.46</v>
      </c>
      <c r="K9" s="2">
        <v>7.74</v>
      </c>
      <c r="L9" s="2">
        <v>1.69</v>
      </c>
      <c r="M9" s="2">
        <v>6.13</v>
      </c>
      <c r="N9" s="2">
        <v>1.0920000000000001</v>
      </c>
      <c r="O9" s="111">
        <f t="shared" si="1"/>
        <v>-2.1475617785384689</v>
      </c>
      <c r="P9" s="111">
        <f t="shared" si="0"/>
        <v>3.7239963207257851</v>
      </c>
      <c r="Q9" s="111">
        <f t="shared" si="0"/>
        <v>0.17862676266407979</v>
      </c>
    </row>
    <row r="10" spans="1:17" x14ac:dyDescent="0.2">
      <c r="A10" s="111">
        <v>0.44825399999999999</v>
      </c>
      <c r="B10" s="111">
        <v>-0.23791599999999999</v>
      </c>
      <c r="C10" s="111">
        <v>-0.114801</v>
      </c>
      <c r="E10" s="1">
        <v>9</v>
      </c>
      <c r="F10" s="2">
        <v>18.75</v>
      </c>
      <c r="G10" s="2">
        <v>0.04</v>
      </c>
      <c r="H10" s="2">
        <v>99</v>
      </c>
      <c r="I10" s="2">
        <v>52</v>
      </c>
      <c r="J10" s="2">
        <v>1.89</v>
      </c>
      <c r="K10" s="2">
        <v>7.57</v>
      </c>
      <c r="L10" s="2">
        <v>2.02</v>
      </c>
      <c r="M10" s="2">
        <v>6.27</v>
      </c>
      <c r="N10" s="2">
        <v>1.0840000000000001</v>
      </c>
      <c r="O10" s="111">
        <f t="shared" si="1"/>
        <v>-4.1306616172167496</v>
      </c>
      <c r="P10" s="111">
        <f t="shared" si="0"/>
        <v>1.6818792481231548</v>
      </c>
      <c r="Q10" s="111">
        <f t="shared" si="0"/>
        <v>-0.73493430393008818</v>
      </c>
    </row>
    <row r="11" spans="1:17" x14ac:dyDescent="0.2">
      <c r="E11" s="1">
        <v>10</v>
      </c>
      <c r="F11" s="2">
        <v>16.989999999999998</v>
      </c>
      <c r="G11" s="2">
        <v>0.09</v>
      </c>
      <c r="H11" s="2">
        <v>98</v>
      </c>
      <c r="I11" s="2">
        <v>57</v>
      </c>
      <c r="J11" s="2">
        <v>1.66</v>
      </c>
      <c r="K11" s="2">
        <v>7.51</v>
      </c>
      <c r="L11" s="2">
        <v>1.82</v>
      </c>
      <c r="M11" s="2">
        <v>6.38</v>
      </c>
      <c r="N11" s="2">
        <v>1.0860000000000001</v>
      </c>
      <c r="O11" s="111">
        <f t="shared" si="1"/>
        <v>-2.5699209093577835</v>
      </c>
      <c r="P11" s="111">
        <f t="shared" si="0"/>
        <v>2.0079891713306051</v>
      </c>
      <c r="Q11" s="111">
        <f t="shared" si="0"/>
        <v>0.87661285406987755</v>
      </c>
    </row>
    <row r="12" spans="1:17" x14ac:dyDescent="0.2">
      <c r="E12" s="1">
        <v>11</v>
      </c>
      <c r="F12" s="2">
        <v>18.2</v>
      </c>
      <c r="G12" s="2">
        <v>0.13</v>
      </c>
      <c r="H12" s="2">
        <v>98</v>
      </c>
      <c r="I12" s="2">
        <v>49</v>
      </c>
      <c r="J12" s="2">
        <v>1.66</v>
      </c>
      <c r="K12" s="2">
        <v>7.27</v>
      </c>
      <c r="L12" s="2">
        <v>1.92</v>
      </c>
      <c r="M12" s="2">
        <v>6.3</v>
      </c>
      <c r="N12" s="2">
        <v>1.089</v>
      </c>
      <c r="O12" s="111">
        <f t="shared" si="1"/>
        <v>-2.442171790009283</v>
      </c>
      <c r="P12" s="111">
        <f t="shared" si="0"/>
        <v>-0.12462803305435283</v>
      </c>
      <c r="Q12" s="111">
        <f t="shared" si="0"/>
        <v>0.67287491706731939</v>
      </c>
    </row>
    <row r="13" spans="1:17" x14ac:dyDescent="0.2">
      <c r="E13" s="1">
        <v>12</v>
      </c>
      <c r="F13" s="2">
        <v>16.2</v>
      </c>
      <c r="G13" s="2">
        <v>0.16</v>
      </c>
      <c r="H13" s="2">
        <v>97</v>
      </c>
      <c r="I13" s="2">
        <v>52</v>
      </c>
      <c r="J13" s="2">
        <v>2.16</v>
      </c>
      <c r="K13" s="2">
        <v>7.21</v>
      </c>
      <c r="L13" s="2">
        <v>2.34</v>
      </c>
      <c r="M13" s="2">
        <v>6.07</v>
      </c>
      <c r="N13" s="2">
        <v>1.089</v>
      </c>
      <c r="O13" s="111">
        <f t="shared" si="1"/>
        <v>-3.6996521086675047</v>
      </c>
      <c r="P13" s="111">
        <f t="shared" si="0"/>
        <v>-2.6255046522195289</v>
      </c>
      <c r="Q13" s="111">
        <f t="shared" si="0"/>
        <v>2.2243469516865728</v>
      </c>
    </row>
    <row r="14" spans="1:17" x14ac:dyDescent="0.2">
      <c r="E14" s="1">
        <v>13</v>
      </c>
      <c r="F14" s="2">
        <v>14.72</v>
      </c>
      <c r="G14" s="2">
        <v>0.12</v>
      </c>
      <c r="H14" s="2">
        <v>82</v>
      </c>
      <c r="I14" s="2">
        <v>61</v>
      </c>
      <c r="J14" s="2">
        <v>1.49</v>
      </c>
      <c r="K14" s="2">
        <v>7.33</v>
      </c>
      <c r="L14" s="2">
        <v>1.72</v>
      </c>
      <c r="M14" s="2">
        <v>6.01</v>
      </c>
      <c r="N14" s="2">
        <v>1.0920000000000001</v>
      </c>
      <c r="O14" s="111">
        <f t="shared" si="1"/>
        <v>0.60425582145385837</v>
      </c>
      <c r="P14" s="111">
        <f t="shared" si="0"/>
        <v>0.95522002182164101</v>
      </c>
      <c r="Q14" s="111">
        <f t="shared" si="0"/>
        <v>1.4558980353420767</v>
      </c>
    </row>
    <row r="15" spans="1:17" x14ac:dyDescent="0.2">
      <c r="E15" s="1">
        <v>14</v>
      </c>
      <c r="F15" s="2">
        <v>14.42</v>
      </c>
      <c r="G15" s="2">
        <v>0.13</v>
      </c>
      <c r="H15" s="2">
        <v>81</v>
      </c>
      <c r="I15" s="2">
        <v>63</v>
      </c>
      <c r="J15" s="2">
        <v>1.1599999999999999</v>
      </c>
      <c r="K15" s="2">
        <v>7.5</v>
      </c>
      <c r="L15" s="2">
        <v>1.5</v>
      </c>
      <c r="M15" s="2">
        <v>6.11</v>
      </c>
      <c r="N15" s="2">
        <v>1.0940000000000001</v>
      </c>
      <c r="O15" s="111">
        <f t="shared" si="1"/>
        <v>1.7945156822690396</v>
      </c>
      <c r="P15" s="111">
        <f t="shared" si="0"/>
        <v>2.7504308702302525</v>
      </c>
      <c r="Q15" s="111">
        <f t="shared" si="0"/>
        <v>1.7769977333326259</v>
      </c>
    </row>
    <row r="16" spans="1:17" x14ac:dyDescent="0.2">
      <c r="E16" s="1">
        <v>15</v>
      </c>
      <c r="F16" s="2">
        <v>11.02</v>
      </c>
      <c r="G16" s="2">
        <v>0.1</v>
      </c>
      <c r="H16" s="2">
        <v>83</v>
      </c>
      <c r="I16" s="2">
        <v>56</v>
      </c>
      <c r="J16" s="2">
        <v>1.56</v>
      </c>
      <c r="K16" s="2">
        <v>7.14</v>
      </c>
      <c r="L16" s="2">
        <v>1.73</v>
      </c>
      <c r="M16" s="2">
        <v>6.14</v>
      </c>
      <c r="N16" s="2">
        <v>1.1020000000000001</v>
      </c>
      <c r="O16" s="111">
        <f t="shared" si="1"/>
        <v>1.5641598381621684</v>
      </c>
      <c r="P16" s="111">
        <f t="shared" si="0"/>
        <v>-0.58756145020106076</v>
      </c>
      <c r="Q16" s="111">
        <f t="shared" si="0"/>
        <v>1.016968650075692</v>
      </c>
    </row>
    <row r="17" spans="5:17" x14ac:dyDescent="0.2">
      <c r="E17" s="1">
        <v>16</v>
      </c>
      <c r="F17" s="2">
        <v>9.82</v>
      </c>
      <c r="G17" s="2">
        <v>0.1</v>
      </c>
      <c r="H17" s="2">
        <v>86</v>
      </c>
      <c r="I17" s="2">
        <v>53</v>
      </c>
      <c r="J17" s="2">
        <v>1.26</v>
      </c>
      <c r="K17" s="2">
        <v>7.32</v>
      </c>
      <c r="L17" s="2">
        <v>1.54</v>
      </c>
      <c r="M17" s="2">
        <v>6.15</v>
      </c>
      <c r="N17" s="2">
        <v>1.1120000000000001</v>
      </c>
      <c r="O17" s="111">
        <f t="shared" si="1"/>
        <v>2.8569813273174161</v>
      </c>
      <c r="P17" s="111">
        <f t="shared" si="0"/>
        <v>0.57390280259096083</v>
      </c>
      <c r="Q17" s="111">
        <f t="shared" si="0"/>
        <v>0.64217044386051048</v>
      </c>
    </row>
    <row r="18" spans="5:17" x14ac:dyDescent="0.2">
      <c r="E18" s="1">
        <v>17</v>
      </c>
      <c r="F18" s="2">
        <v>11.41</v>
      </c>
      <c r="G18" s="2">
        <v>0.12</v>
      </c>
      <c r="H18" s="2">
        <v>87</v>
      </c>
      <c r="I18" s="2">
        <v>49</v>
      </c>
      <c r="J18" s="2">
        <v>1.29</v>
      </c>
      <c r="K18" s="2">
        <v>7.22</v>
      </c>
      <c r="L18" s="2">
        <v>1.57</v>
      </c>
      <c r="M18" s="2">
        <v>6.13</v>
      </c>
      <c r="N18" s="2">
        <v>1.1140000000000001</v>
      </c>
      <c r="O18" s="111">
        <f t="shared" si="1"/>
        <v>2.6412667548936501</v>
      </c>
      <c r="P18" s="111">
        <f t="shared" ref="P18:P31" si="2">B$2*($F18-$F$32)/$F$33+B$3*($G18-$G$32)/$G$33+B$4*($H18-$H$32)/$H$33+B$5*($I18-$I$32)/$I$33+B$6*($J18-$J$32)/$J$33+B$7*($K18-$K$32)/$K$33+B$8*($L18-$L$32)/$L$33+B$9*($M18-$M$32)/$M$33+B$10*($N18-$N$32)/$N$33</f>
        <v>-0.32259895233733993</v>
      </c>
      <c r="Q18" s="111">
        <f t="shared" ref="Q18:Q31" si="3">C$2*($F18-$F$32)/$F$33+C$3*($G18-$G$32)/$G$33+C$4*($H18-$H$32)/$H$33+C$5*($I18-$I$32)/$I$33+C$6*($J18-$J$32)/$J$33+C$7*($K18-$K$32)/$K$33+C$8*($L18-$L$32)/$L$33+C$9*($M18-$M$32)/$M$33+C$10*($N18-$N$32)/$N$33</f>
        <v>0.41787986529354626</v>
      </c>
    </row>
    <row r="19" spans="5:17" x14ac:dyDescent="0.2">
      <c r="E19" s="1">
        <v>18</v>
      </c>
      <c r="F19" s="2">
        <v>14.74</v>
      </c>
      <c r="G19" s="2">
        <v>0.1</v>
      </c>
      <c r="H19" s="2">
        <v>81</v>
      </c>
      <c r="I19" s="2">
        <v>42</v>
      </c>
      <c r="J19" s="2">
        <v>1.55</v>
      </c>
      <c r="K19" s="2">
        <v>7.17</v>
      </c>
      <c r="L19" s="2">
        <v>1.77</v>
      </c>
      <c r="M19" s="2">
        <v>6.28</v>
      </c>
      <c r="N19" s="2">
        <v>1.1140000000000001</v>
      </c>
      <c r="O19" s="111">
        <f t="shared" si="1"/>
        <v>1.469027113213508</v>
      </c>
      <c r="P19" s="111">
        <f t="shared" si="2"/>
        <v>-1.3343858170563498</v>
      </c>
      <c r="Q19" s="111">
        <f t="shared" si="3"/>
        <v>-0.72962554310906769</v>
      </c>
    </row>
    <row r="20" spans="5:17" x14ac:dyDescent="0.2">
      <c r="E20" s="1">
        <v>19</v>
      </c>
      <c r="F20" s="2">
        <v>14.5</v>
      </c>
      <c r="G20" s="2">
        <v>0.08</v>
      </c>
      <c r="H20" s="2">
        <v>84</v>
      </c>
      <c r="I20" s="2">
        <v>53</v>
      </c>
      <c r="J20" s="2">
        <v>1.57</v>
      </c>
      <c r="K20" s="2">
        <v>7.23</v>
      </c>
      <c r="L20" s="2">
        <v>1.69</v>
      </c>
      <c r="M20" s="2">
        <v>6.28</v>
      </c>
      <c r="N20" s="2">
        <v>1.109</v>
      </c>
      <c r="O20" s="111">
        <f t="shared" si="1"/>
        <v>1.0572222757104357</v>
      </c>
      <c r="P20" s="111">
        <f t="shared" si="2"/>
        <v>7.8559881937475678E-2</v>
      </c>
      <c r="Q20" s="111">
        <f t="shared" si="3"/>
        <v>-0.12493923130121221</v>
      </c>
    </row>
    <row r="21" spans="5:17" x14ac:dyDescent="0.2">
      <c r="E21" s="1">
        <v>20</v>
      </c>
      <c r="F21" s="2">
        <v>14.71</v>
      </c>
      <c r="G21" s="2">
        <v>0.09</v>
      </c>
      <c r="H21" s="2">
        <v>89</v>
      </c>
      <c r="I21" s="2">
        <v>46</v>
      </c>
      <c r="J21" s="2">
        <v>1.45</v>
      </c>
      <c r="K21" s="2">
        <v>7.23</v>
      </c>
      <c r="L21" s="2">
        <v>1.67</v>
      </c>
      <c r="M21" s="2">
        <v>6.12</v>
      </c>
      <c r="N21" s="2">
        <v>1.1080000000000001</v>
      </c>
      <c r="O21" s="111">
        <f t="shared" si="1"/>
        <v>0.9503984618707717</v>
      </c>
      <c r="P21" s="111">
        <f t="shared" si="2"/>
        <v>-0.24027784721745338</v>
      </c>
      <c r="Q21" s="111">
        <f t="shared" si="3"/>
        <v>-0.78874158216780033</v>
      </c>
    </row>
    <row r="22" spans="5:17" x14ac:dyDescent="0.2">
      <c r="E22" s="1">
        <v>21</v>
      </c>
      <c r="F22" s="2">
        <v>15.26</v>
      </c>
      <c r="G22" s="2">
        <v>0.13</v>
      </c>
      <c r="H22" s="2">
        <v>91</v>
      </c>
      <c r="I22" s="2">
        <v>47</v>
      </c>
      <c r="J22" s="2">
        <v>1.74</v>
      </c>
      <c r="K22" s="2">
        <v>7.28</v>
      </c>
      <c r="L22" s="2">
        <v>1.98</v>
      </c>
      <c r="M22" s="2">
        <v>6.19</v>
      </c>
      <c r="N22" s="2">
        <v>1.105</v>
      </c>
      <c r="O22" s="111">
        <f t="shared" si="1"/>
        <v>-0.77443642389506173</v>
      </c>
      <c r="P22" s="111">
        <f t="shared" si="2"/>
        <v>-1.3226772946054868</v>
      </c>
      <c r="Q22" s="111">
        <f t="shared" si="3"/>
        <v>0.6996360983299742</v>
      </c>
    </row>
    <row r="23" spans="5:17" x14ac:dyDescent="0.2">
      <c r="E23" s="1">
        <v>22</v>
      </c>
      <c r="F23" s="2">
        <v>17.3</v>
      </c>
      <c r="G23" s="2">
        <v>0.12</v>
      </c>
      <c r="H23" s="2">
        <v>95</v>
      </c>
      <c r="I23" s="2">
        <v>47</v>
      </c>
      <c r="J23" s="2">
        <v>1.57</v>
      </c>
      <c r="K23" s="2">
        <v>7.18</v>
      </c>
      <c r="L23" s="2">
        <v>1.86</v>
      </c>
      <c r="M23" s="2">
        <v>6.06</v>
      </c>
      <c r="N23" s="2">
        <v>1.0980000000000001</v>
      </c>
      <c r="O23" s="111">
        <f t="shared" si="1"/>
        <v>-1.0162232244081166</v>
      </c>
      <c r="P23" s="111">
        <f t="shared" si="2"/>
        <v>-0.78683213959767651</v>
      </c>
      <c r="Q23" s="111">
        <f t="shared" si="3"/>
        <v>-0.15031857422662315</v>
      </c>
    </row>
    <row r="24" spans="5:17" x14ac:dyDescent="0.2">
      <c r="E24" s="1">
        <v>23</v>
      </c>
      <c r="F24" s="2">
        <v>17.62</v>
      </c>
      <c r="G24" s="2">
        <v>0.06</v>
      </c>
      <c r="H24" s="2">
        <v>95</v>
      </c>
      <c r="I24" s="2">
        <v>42</v>
      </c>
      <c r="J24" s="2">
        <v>2.0499999999999998</v>
      </c>
      <c r="K24" s="2">
        <v>7.15</v>
      </c>
      <c r="L24" s="2">
        <v>2.14</v>
      </c>
      <c r="M24" s="2">
        <v>6.15</v>
      </c>
      <c r="N24" s="2">
        <v>1.0960000000000001</v>
      </c>
      <c r="O24" s="111">
        <f t="shared" si="1"/>
        <v>-3.0005779330838562</v>
      </c>
      <c r="P24" s="111">
        <f t="shared" si="2"/>
        <v>-1.9813047202725824</v>
      </c>
      <c r="Q24" s="111">
        <f t="shared" si="3"/>
        <v>-1.4368648504777888</v>
      </c>
    </row>
    <row r="25" spans="5:17" x14ac:dyDescent="0.2">
      <c r="E25" s="1">
        <v>24</v>
      </c>
      <c r="F25" s="2">
        <v>18.21</v>
      </c>
      <c r="G25" s="2">
        <v>0.06</v>
      </c>
      <c r="H25" s="2">
        <v>93</v>
      </c>
      <c r="I25" s="2">
        <v>41</v>
      </c>
      <c r="J25" s="2">
        <v>1.46</v>
      </c>
      <c r="K25" s="2">
        <v>7.28</v>
      </c>
      <c r="L25" s="2">
        <v>1.61</v>
      </c>
      <c r="M25" s="2">
        <v>6.11</v>
      </c>
      <c r="N25" s="2">
        <v>1.0960000000000001</v>
      </c>
      <c r="O25" s="111">
        <f t="shared" si="1"/>
        <v>-0.62936986516897897</v>
      </c>
      <c r="P25" s="111">
        <f t="shared" si="2"/>
        <v>0.69481089407534258</v>
      </c>
      <c r="Q25" s="111">
        <f t="shared" si="3"/>
        <v>-2.3078719857199994</v>
      </c>
    </row>
    <row r="26" spans="5:17" x14ac:dyDescent="0.2">
      <c r="E26" s="1">
        <v>25</v>
      </c>
      <c r="F26" s="2">
        <v>14.38</v>
      </c>
      <c r="G26" s="2">
        <v>0.1</v>
      </c>
      <c r="H26" s="2">
        <v>90</v>
      </c>
      <c r="I26" s="2">
        <v>46</v>
      </c>
      <c r="J26" s="2">
        <v>1.42</v>
      </c>
      <c r="K26" s="2">
        <v>7.29</v>
      </c>
      <c r="L26" s="2">
        <v>1.73</v>
      </c>
      <c r="M26" s="2">
        <v>6.13</v>
      </c>
      <c r="N26" s="2">
        <v>1.1000000000000001</v>
      </c>
      <c r="O26" s="111">
        <f t="shared" si="1"/>
        <v>0.38445694967655231</v>
      </c>
      <c r="P26" s="111">
        <f t="shared" si="2"/>
        <v>4.5712624904615876E-2</v>
      </c>
      <c r="Q26" s="111">
        <f t="shared" si="3"/>
        <v>-0.305060568584542</v>
      </c>
    </row>
    <row r="27" spans="5:17" x14ac:dyDescent="0.2">
      <c r="E27" s="1">
        <v>26</v>
      </c>
      <c r="F27" s="2">
        <v>12.13</v>
      </c>
      <c r="G27" s="2">
        <v>0.14000000000000001</v>
      </c>
      <c r="H27" s="2">
        <v>87</v>
      </c>
      <c r="I27" s="2">
        <v>50</v>
      </c>
      <c r="J27" s="2">
        <v>1.76</v>
      </c>
      <c r="K27" s="2">
        <v>7.21</v>
      </c>
      <c r="L27" s="2">
        <v>1.9</v>
      </c>
      <c r="M27" s="2">
        <v>6.31</v>
      </c>
      <c r="N27" s="2">
        <v>1.1120000000000001</v>
      </c>
      <c r="O27" s="111">
        <f t="shared" si="1"/>
        <v>0.63568258465237282</v>
      </c>
      <c r="P27" s="111">
        <f t="shared" si="2"/>
        <v>-1.773486693285566</v>
      </c>
      <c r="Q27" s="111">
        <f t="shared" si="3"/>
        <v>1.5851931433619457</v>
      </c>
    </row>
    <row r="28" spans="5:17" x14ac:dyDescent="0.2">
      <c r="E28" s="1">
        <v>27</v>
      </c>
      <c r="F28" s="2">
        <v>12.72</v>
      </c>
      <c r="G28" s="2">
        <v>0.1</v>
      </c>
      <c r="H28" s="2">
        <v>90</v>
      </c>
      <c r="I28" s="2">
        <v>47</v>
      </c>
      <c r="J28" s="2">
        <v>1.52</v>
      </c>
      <c r="K28" s="2">
        <v>7.25</v>
      </c>
      <c r="L28" s="2">
        <v>1.79</v>
      </c>
      <c r="M28" s="2">
        <v>6.25</v>
      </c>
      <c r="N28" s="2">
        <v>1.1120000000000001</v>
      </c>
      <c r="O28" s="111">
        <f t="shared" si="1"/>
        <v>0.91027781419798792</v>
      </c>
      <c r="P28" s="111">
        <f t="shared" si="2"/>
        <v>-0.73711426026882776</v>
      </c>
      <c r="Q28" s="111">
        <f t="shared" si="3"/>
        <v>7.7631471298340915E-2</v>
      </c>
    </row>
    <row r="29" spans="5:17" x14ac:dyDescent="0.2">
      <c r="E29" s="1">
        <v>28</v>
      </c>
      <c r="F29" s="2">
        <v>17.420000000000002</v>
      </c>
      <c r="G29" s="2">
        <v>0.1</v>
      </c>
      <c r="H29" s="2">
        <v>89</v>
      </c>
      <c r="I29" s="2">
        <v>51</v>
      </c>
      <c r="J29" s="2">
        <v>1.33</v>
      </c>
      <c r="K29" s="2">
        <v>7.38</v>
      </c>
      <c r="L29" s="2">
        <v>1.51</v>
      </c>
      <c r="M29" s="2">
        <v>6.01</v>
      </c>
      <c r="N29" s="2">
        <v>1.111</v>
      </c>
      <c r="O29" s="111">
        <f t="shared" si="1"/>
        <v>1.1973823006404196</v>
      </c>
      <c r="P29" s="111">
        <f t="shared" si="2"/>
        <v>1.2304693291537583</v>
      </c>
      <c r="Q29" s="111">
        <f t="shared" si="3"/>
        <v>-0.7712347991531896</v>
      </c>
    </row>
    <row r="30" spans="5:17" x14ac:dyDescent="0.2">
      <c r="E30" s="1">
        <v>29</v>
      </c>
      <c r="F30" s="2">
        <v>17.63</v>
      </c>
      <c r="G30" s="2">
        <v>0.11</v>
      </c>
      <c r="H30" s="2">
        <v>87</v>
      </c>
      <c r="I30" s="2">
        <v>45</v>
      </c>
      <c r="J30" s="2">
        <v>1.51</v>
      </c>
      <c r="K30" s="2">
        <v>7.42</v>
      </c>
      <c r="L30" s="2">
        <v>1.68</v>
      </c>
      <c r="M30" s="2">
        <v>6.11</v>
      </c>
      <c r="N30" s="2">
        <v>1.103</v>
      </c>
      <c r="O30" s="111">
        <f t="shared" si="1"/>
        <v>5.0402819114541066E-2</v>
      </c>
      <c r="P30" s="111">
        <f t="shared" si="2"/>
        <v>0.5339219030347121</v>
      </c>
      <c r="Q30" s="111">
        <f t="shared" si="3"/>
        <v>-0.62370291965923252</v>
      </c>
    </row>
    <row r="31" spans="5:17" x14ac:dyDescent="0.2">
      <c r="E31" s="1">
        <v>30</v>
      </c>
      <c r="F31" s="2">
        <v>16.170000000000002</v>
      </c>
      <c r="G31" s="2">
        <v>0.05</v>
      </c>
      <c r="H31" s="2">
        <v>83</v>
      </c>
      <c r="I31" s="2">
        <v>57</v>
      </c>
      <c r="J31" s="2">
        <v>1.41</v>
      </c>
      <c r="K31" s="2">
        <v>7.35</v>
      </c>
      <c r="L31" s="2">
        <v>1.62</v>
      </c>
      <c r="M31" s="2">
        <v>6.14</v>
      </c>
      <c r="N31" s="2">
        <v>1.105</v>
      </c>
      <c r="O31" s="111">
        <f t="shared" si="1"/>
        <v>1.0323696078547606</v>
      </c>
      <c r="P31" s="111">
        <f t="shared" si="2"/>
        <v>1.6710480448236089</v>
      </c>
      <c r="Q31" s="111">
        <f t="shared" si="3"/>
        <v>-0.84751323524813671</v>
      </c>
    </row>
    <row r="32" spans="5:17" s="32" customFormat="1" x14ac:dyDescent="0.2">
      <c r="E32" s="74" t="s">
        <v>146</v>
      </c>
      <c r="F32" s="32">
        <f>AVERAGE(F2:F31)</f>
        <v>15.391666666666667</v>
      </c>
      <c r="G32" s="32">
        <f t="shared" ref="G32:N32" si="4">AVERAGE(G2:G31)</f>
        <v>0.10133333333333334</v>
      </c>
      <c r="H32" s="32">
        <f t="shared" si="4"/>
        <v>89.333333333333329</v>
      </c>
      <c r="I32" s="32">
        <f t="shared" si="4"/>
        <v>50.4</v>
      </c>
      <c r="J32" s="32">
        <f t="shared" si="4"/>
        <v>1.5606666666666664</v>
      </c>
      <c r="K32" s="32">
        <f t="shared" si="4"/>
        <v>7.2966666666666651</v>
      </c>
      <c r="L32" s="32">
        <f t="shared" si="4"/>
        <v>1.7729999999999995</v>
      </c>
      <c r="M32" s="32">
        <f t="shared" si="4"/>
        <v>6.0856666666666674</v>
      </c>
      <c r="N32" s="32">
        <f t="shared" si="4"/>
        <v>1.101566666666667</v>
      </c>
      <c r="O32" s="112"/>
      <c r="P32" s="112"/>
      <c r="Q32" s="112"/>
    </row>
    <row r="33" spans="5:17" s="32" customFormat="1" x14ac:dyDescent="0.2">
      <c r="E33" s="74" t="s">
        <v>147</v>
      </c>
      <c r="F33" s="32">
        <f>STDEV(F2:F31)</f>
        <v>2.3820812159832516</v>
      </c>
      <c r="G33" s="32">
        <f t="shared" ref="G33:N33" si="5">STDEV(G2:G31)</f>
        <v>2.9093586606143827E-2</v>
      </c>
      <c r="H33" s="32">
        <f t="shared" si="5"/>
        <v>5.5044391698621444</v>
      </c>
      <c r="I33" s="32">
        <f t="shared" si="5"/>
        <v>6.4572867153424305</v>
      </c>
      <c r="J33" s="32">
        <f t="shared" si="5"/>
        <v>0.21118603227932931</v>
      </c>
      <c r="K33" s="32">
        <f t="shared" si="5"/>
        <v>0.13949004001851825</v>
      </c>
      <c r="L33" s="32">
        <f t="shared" si="5"/>
        <v>0.18586517174814363</v>
      </c>
      <c r="M33" s="32">
        <f t="shared" si="5"/>
        <v>0.17955276495308797</v>
      </c>
      <c r="N33" s="32">
        <f t="shared" si="5"/>
        <v>8.7205003547263099E-3</v>
      </c>
      <c r="O33" s="112"/>
      <c r="P33" s="112"/>
      <c r="Q33" s="112"/>
    </row>
    <row r="35" spans="5:17" x14ac:dyDescent="0.2">
      <c r="E35" s="1">
        <v>31</v>
      </c>
      <c r="F35" s="2">
        <v>16.88</v>
      </c>
      <c r="G35" s="2">
        <v>0.16</v>
      </c>
      <c r="H35" s="2">
        <v>86</v>
      </c>
      <c r="I35" s="2">
        <v>58</v>
      </c>
      <c r="J35" s="2">
        <v>2.1</v>
      </c>
      <c r="K35" s="2">
        <v>7.15</v>
      </c>
      <c r="L35" s="2">
        <v>2.2799999999999998</v>
      </c>
      <c r="M35" s="2">
        <v>6.42</v>
      </c>
      <c r="N35" s="2">
        <v>1.105</v>
      </c>
      <c r="O35" s="111">
        <f>A$2*($F35-$F$32)/$F$33+A$3*($G35-$G$32)/$G$33+A$4*($H35-$H$32)/$H$33+A$5*($I35-$I$32)/$I$33+A$6*($J35-$J$32)/$J$33+A$7*($K35-$K$32)/$K$33+A$8*($L35-$L$32)/$L$33+A$9*($M35-$M$32)/$M$33+A$10*($N35-$N$32)/$N$33</f>
        <v>-1.9471304882689466</v>
      </c>
      <c r="P35" s="111">
        <f>B$2*($F35-$F$32)/$F$33+B$3*($G35-$G$32)/$G$33+B$4*($H35-$H$32)/$H$33+B$5*($I35-$I$32)/$I$33+B$6*($J35-$J$32)/$J$33+B$7*($K35-$K$32)/$K$33+B$8*($L35-$L$32)/$L$33+B$9*($M35-$M$32)/$M$33+B$10*($N35-$N$32)/$N$33</f>
        <v>-2.4527561551817523</v>
      </c>
      <c r="Q35" s="111">
        <f>C$2*($F35-$F$32)/$F$33+C$3*($G35-$G$32)/$G$33+C$4*($H35-$H$32)/$H$33+C$5*($I35-$I$32)/$I$33+C$6*($J35-$J$32)/$J$33+C$7*($K35-$K$32)/$K$33+C$8*($L35-$L$32)/$L$33+C$9*($M35-$M$32)/$M$33+C$10*($N35-$N$32)/$N$33</f>
        <v>2.7123506865509546</v>
      </c>
    </row>
    <row r="36" spans="5:17" x14ac:dyDescent="0.2">
      <c r="E36" s="1">
        <v>32</v>
      </c>
      <c r="F36" s="2">
        <v>13.87</v>
      </c>
      <c r="G36" s="2">
        <v>0.16</v>
      </c>
      <c r="H36" s="2">
        <v>85</v>
      </c>
      <c r="I36" s="2">
        <v>46</v>
      </c>
      <c r="J36" s="2">
        <v>2.1</v>
      </c>
      <c r="K36" s="2">
        <v>7.11</v>
      </c>
      <c r="L36" s="2">
        <v>2.16</v>
      </c>
      <c r="M36" s="2">
        <v>6.44</v>
      </c>
      <c r="N36" s="2">
        <v>1.1060000000000001</v>
      </c>
      <c r="O36" s="111">
        <f t="shared" ref="O36:O44" si="6">A$2*($F36-$F$32)/$F$33+A$3*($G36-$G$32)/$G$33+A$4*($H36-$H$32)/$H$33+A$5*($I36-$I$32)/$I$33+A$6*($J36-$J$32)/$J$33+A$7*($K36-$K$32)/$K$33+A$8*($L36-$L$32)/$L$33+A$9*($M36-$M$32)/$M$33+A$10*($N36-$N$32)/$N$33</f>
        <v>-1.030266299987646</v>
      </c>
      <c r="P36" s="111">
        <f t="shared" ref="P36:P44" si="7">B$2*($F36-$F$32)/$F$33+B$3*($G36-$G$32)/$G$33+B$4*($H36-$H$32)/$H$33+B$5*($I36-$I$32)/$I$33+B$6*($J36-$J$32)/$J$33+B$7*($K36-$K$32)/$K$33+B$8*($L36-$L$32)/$L$33+B$9*($M36-$M$32)/$M$33+B$10*($N36-$N$32)/$N$33</f>
        <v>-3.3947097686611438</v>
      </c>
      <c r="Q36" s="111">
        <f t="shared" ref="Q36:Q44" si="8">C$2*($F36-$F$32)/$F$33+C$3*($G36-$G$32)/$G$33+C$4*($H36-$H$32)/$H$33+C$5*($I36-$I$32)/$I$33+C$6*($J36-$J$32)/$J$33+C$7*($K36-$K$32)/$K$33+C$8*($L36-$L$32)/$L$33+C$9*($M36-$M$32)/$M$33+C$10*($N36-$N$32)/$N$33</f>
        <v>1.9608176047529844</v>
      </c>
    </row>
    <row r="37" spans="5:17" x14ac:dyDescent="0.2">
      <c r="E37" s="1">
        <v>33</v>
      </c>
      <c r="F37" s="2">
        <v>14.56</v>
      </c>
      <c r="G37" s="2">
        <v>0.05</v>
      </c>
      <c r="H37" s="2">
        <v>84</v>
      </c>
      <c r="I37" s="2">
        <v>41</v>
      </c>
      <c r="J37" s="2">
        <v>1.34</v>
      </c>
      <c r="K37" s="2">
        <v>7.14</v>
      </c>
      <c r="L37" s="2">
        <v>1.51</v>
      </c>
      <c r="M37" s="2">
        <v>6.24</v>
      </c>
      <c r="N37" s="2">
        <v>1.113</v>
      </c>
      <c r="O37" s="111">
        <f t="shared" si="6"/>
        <v>2.1543540304524127</v>
      </c>
      <c r="P37" s="111">
        <f t="shared" si="7"/>
        <v>-0.11713180379788118</v>
      </c>
      <c r="Q37" s="111">
        <f t="shared" si="8"/>
        <v>-2.318543208540119</v>
      </c>
    </row>
    <row r="38" spans="5:17" x14ac:dyDescent="0.2">
      <c r="E38" s="1">
        <v>34</v>
      </c>
      <c r="F38" s="2">
        <v>15.35</v>
      </c>
      <c r="G38" s="2">
        <v>0.12</v>
      </c>
      <c r="H38" s="2">
        <v>83</v>
      </c>
      <c r="I38" s="2">
        <v>40</v>
      </c>
      <c r="J38" s="2">
        <v>1.52</v>
      </c>
      <c r="K38" s="2">
        <v>7.08</v>
      </c>
      <c r="L38" s="2">
        <v>1.81</v>
      </c>
      <c r="M38" s="2">
        <v>6</v>
      </c>
      <c r="N38" s="2">
        <v>1.1140000000000001</v>
      </c>
      <c r="O38" s="111">
        <f t="shared" si="6"/>
        <v>1.5031918594392542</v>
      </c>
      <c r="P38" s="111">
        <f t="shared" si="7"/>
        <v>-2.2088959317163179</v>
      </c>
      <c r="Q38" s="111">
        <f t="shared" si="8"/>
        <v>-0.90375924756866455</v>
      </c>
    </row>
    <row r="39" spans="5:17" x14ac:dyDescent="0.2">
      <c r="E39" s="1">
        <v>35</v>
      </c>
      <c r="F39" s="2">
        <v>15.91</v>
      </c>
      <c r="G39" s="2">
        <v>0.12</v>
      </c>
      <c r="H39" s="2">
        <v>81</v>
      </c>
      <c r="I39" s="2">
        <v>45</v>
      </c>
      <c r="J39" s="2">
        <v>1.76</v>
      </c>
      <c r="K39" s="2">
        <v>7.26</v>
      </c>
      <c r="L39" s="2">
        <v>1.9</v>
      </c>
      <c r="M39" s="2">
        <v>6.07</v>
      </c>
      <c r="N39" s="2">
        <v>1.1160000000000001</v>
      </c>
      <c r="O39" s="111">
        <f t="shared" si="6"/>
        <v>0.73791983146959061</v>
      </c>
      <c r="P39" s="111">
        <f t="shared" si="7"/>
        <v>-1.7329059566745391</v>
      </c>
      <c r="Q39" s="111">
        <f t="shared" si="8"/>
        <v>-0.16461761724817778</v>
      </c>
    </row>
    <row r="40" spans="5:17" x14ac:dyDescent="0.2">
      <c r="E40" s="1">
        <v>36</v>
      </c>
      <c r="F40" s="2">
        <v>14.32</v>
      </c>
      <c r="G40" s="2">
        <v>0.11</v>
      </c>
      <c r="H40" s="2">
        <v>85</v>
      </c>
      <c r="I40" s="2">
        <v>47</v>
      </c>
      <c r="J40" s="2">
        <v>1.58</v>
      </c>
      <c r="K40" s="2">
        <v>7.15</v>
      </c>
      <c r="L40" s="2">
        <v>1.72</v>
      </c>
      <c r="M40" s="2">
        <v>6.02</v>
      </c>
      <c r="N40" s="2">
        <v>1.113</v>
      </c>
      <c r="O40" s="111">
        <f t="shared" si="6"/>
        <v>1.4435562635022012</v>
      </c>
      <c r="P40" s="111">
        <f t="shared" si="7"/>
        <v>-1.3181334721674915</v>
      </c>
      <c r="Q40" s="111">
        <f t="shared" si="8"/>
        <v>-0.32398253116490938</v>
      </c>
    </row>
    <row r="41" spans="5:17" x14ac:dyDescent="0.2">
      <c r="E41" s="1">
        <v>37</v>
      </c>
      <c r="F41" s="2">
        <v>15.43</v>
      </c>
      <c r="G41" s="2">
        <v>0.13</v>
      </c>
      <c r="H41" s="2">
        <v>86</v>
      </c>
      <c r="I41" s="2">
        <v>43</v>
      </c>
      <c r="J41" s="2">
        <v>1.46</v>
      </c>
      <c r="K41" s="2">
        <v>7.15</v>
      </c>
      <c r="L41" s="2">
        <v>1.73</v>
      </c>
      <c r="M41" s="2">
        <v>6.11</v>
      </c>
      <c r="N41" s="2">
        <v>1.115</v>
      </c>
      <c r="O41" s="111">
        <f t="shared" si="6"/>
        <v>1.4748850508204052</v>
      </c>
      <c r="P41" s="111">
        <f t="shared" si="7"/>
        <v>-1.4435679549704812</v>
      </c>
      <c r="Q41" s="111">
        <f t="shared" si="8"/>
        <v>-0.35760333352489493</v>
      </c>
    </row>
    <row r="42" spans="5:17" x14ac:dyDescent="0.2">
      <c r="E42" s="1">
        <v>38</v>
      </c>
      <c r="F42" s="2">
        <v>14.47</v>
      </c>
      <c r="G42" s="2">
        <v>0.08</v>
      </c>
      <c r="H42" s="2">
        <v>85</v>
      </c>
      <c r="I42" s="2">
        <v>54</v>
      </c>
      <c r="J42" s="2">
        <v>1.62</v>
      </c>
      <c r="K42" s="2">
        <v>7.1</v>
      </c>
      <c r="L42" s="2">
        <v>1.78</v>
      </c>
      <c r="M42" s="2">
        <v>6.15</v>
      </c>
      <c r="N42" s="2">
        <v>1.1180000000000001</v>
      </c>
      <c r="O42" s="111">
        <f t="shared" si="6"/>
        <v>1.3732606662141889</v>
      </c>
      <c r="P42" s="111">
        <f t="shared" si="7"/>
        <v>-1.0268466237425045</v>
      </c>
      <c r="Q42" s="111">
        <f t="shared" si="8"/>
        <v>-0.29079933031918431</v>
      </c>
    </row>
    <row r="43" spans="5:17" x14ac:dyDescent="0.2">
      <c r="E43" s="1">
        <v>39</v>
      </c>
      <c r="F43" s="2">
        <v>14.74</v>
      </c>
      <c r="G43" s="2">
        <v>7.0000000000000007E-2</v>
      </c>
      <c r="H43" s="2">
        <v>84</v>
      </c>
      <c r="I43" s="2">
        <v>52</v>
      </c>
      <c r="J43" s="2">
        <v>1.47</v>
      </c>
      <c r="K43" s="2">
        <v>7.24</v>
      </c>
      <c r="L43" s="2">
        <v>1.66</v>
      </c>
      <c r="M43" s="2">
        <v>5.89</v>
      </c>
      <c r="N43" s="2">
        <v>1.1120000000000001</v>
      </c>
      <c r="O43" s="111">
        <f t="shared" si="6"/>
        <v>1.6660780436196865</v>
      </c>
      <c r="P43" s="111">
        <f t="shared" si="7"/>
        <v>1.4267264579813532E-2</v>
      </c>
      <c r="Q43" s="111">
        <f t="shared" si="8"/>
        <v>-1.0186937880487072</v>
      </c>
    </row>
    <row r="44" spans="5:17" x14ac:dyDescent="0.2">
      <c r="E44" s="1">
        <v>40</v>
      </c>
      <c r="F44" s="2">
        <v>16.28</v>
      </c>
      <c r="G44" s="2">
        <v>0.13</v>
      </c>
      <c r="H44" s="2">
        <v>86</v>
      </c>
      <c r="I44" s="2">
        <v>49</v>
      </c>
      <c r="J44" s="2">
        <v>1.72</v>
      </c>
      <c r="K44" s="2">
        <v>7.05</v>
      </c>
      <c r="L44" s="2">
        <v>1.89</v>
      </c>
      <c r="M44" s="2">
        <v>5.91</v>
      </c>
      <c r="N44" s="2">
        <v>1.109</v>
      </c>
      <c r="O44" s="111">
        <f t="shared" si="6"/>
        <v>0.38914282453180005</v>
      </c>
      <c r="P44" s="111">
        <f t="shared" si="7"/>
        <v>-2.2118692443744985</v>
      </c>
      <c r="Q44" s="111">
        <f t="shared" si="8"/>
        <v>8.6424299718993319E-2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4</vt:i4>
      </vt:variant>
    </vt:vector>
  </HeadingPairs>
  <TitlesOfParts>
    <vt:vector size="25" baseType="lpstr">
      <vt:lpstr>Exercise data</vt:lpstr>
      <vt:lpstr>Tab11-5</vt:lpstr>
      <vt:lpstr>Tab11-6</vt:lpstr>
      <vt:lpstr>Ex11-1</vt:lpstr>
      <vt:lpstr>Ex11-2</vt:lpstr>
      <vt:lpstr>Ex11-3</vt:lpstr>
      <vt:lpstr>Ex11-4</vt:lpstr>
      <vt:lpstr>Ex11-5</vt:lpstr>
      <vt:lpstr>Ex11-6</vt:lpstr>
      <vt:lpstr>Ex11-7</vt:lpstr>
      <vt:lpstr>Ex11-8</vt:lpstr>
      <vt:lpstr>Ex11-10</vt:lpstr>
      <vt:lpstr>Ex11-11</vt:lpstr>
      <vt:lpstr>Ex11-12</vt:lpstr>
      <vt:lpstr>Ex11-13</vt:lpstr>
      <vt:lpstr>Ex11-14</vt:lpstr>
      <vt:lpstr>Ex11-15</vt:lpstr>
      <vt:lpstr>Ex11-16</vt:lpstr>
      <vt:lpstr>Ex11-17</vt:lpstr>
      <vt:lpstr>Ex11-21</vt:lpstr>
      <vt:lpstr>Ex11-22</vt:lpstr>
      <vt:lpstr>Ex11-1 chart</vt:lpstr>
      <vt:lpstr>Ex11-2 chart</vt:lpstr>
      <vt:lpstr>Ex11-3 chart</vt:lpstr>
      <vt:lpstr>Ex11-4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Montgomery Intro to SQC 7e - Instructors' Solutions</dc:title>
  <dc:subject>Chapter 11</dc:subject>
  <dc:creator/>
  <cp:lastModifiedBy>CLJ</cp:lastModifiedBy>
  <dcterms:created xsi:type="dcterms:W3CDTF">2000-08-20T20:24:22Z</dcterms:created>
  <dcterms:modified xsi:type="dcterms:W3CDTF">2012-07-22T22:46:01Z</dcterms:modified>
</cp:coreProperties>
</file>