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loru\Desktop\Forecasting\"/>
    </mc:Choice>
  </mc:AlternateContent>
  <xr:revisionPtr revIDLastSave="0" documentId="8_{0063543C-FD0B-46B4-B4A0-61485E7F75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" sheetId="2" r:id="rId1"/>
    <sheet name="SES" sheetId="1" r:id="rId2"/>
    <sheet name="Holt" sheetId="4" r:id="rId3"/>
    <sheet name="ExpTrend" sheetId="5" r:id="rId4"/>
    <sheet name="Holt+Damped" sheetId="6" r:id="rId5"/>
    <sheet name="HW" sheetId="7" r:id="rId6"/>
    <sheet name="HW mult season" sheetId="8" r:id="rId7"/>
  </sheets>
  <definedNames>
    <definedName name="solver_adj" localSheetId="3" hidden="1">ExpTrend!$H$2:$I$2</definedName>
    <definedName name="solver_adj" localSheetId="2" hidden="1">Holt!$H$2:$I$2</definedName>
    <definedName name="solver_adj" localSheetId="4" hidden="1">'Holt+Damped'!$L$2:$N$2</definedName>
    <definedName name="solver_adj" localSheetId="5" hidden="1">HW!$K$2:$M$2</definedName>
    <definedName name="solver_adj" localSheetId="6" hidden="1">'HW mult season'!$K$2:$M$2</definedName>
    <definedName name="solver_adj" localSheetId="0" hidden="1">MA!$G$2:$H$2</definedName>
    <definedName name="solver_adj" localSheetId="1" hidden="1">SES!$H$2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2</definedName>
    <definedName name="solver_drv" localSheetId="1" hidden="1">2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lhs1" localSheetId="3" hidden="1">ExpTrend!$H$2:$I$2</definedName>
    <definedName name="solver_lhs1" localSheetId="2" hidden="1">Holt!$H$2:$I$2</definedName>
    <definedName name="solver_lhs1" localSheetId="4" hidden="1">'Holt+Damped'!$L$2:$N$2</definedName>
    <definedName name="solver_lhs1" localSheetId="5" hidden="1">HW!$K$2:$M$2</definedName>
    <definedName name="solver_lhs1" localSheetId="6" hidden="1">'HW mult season'!$K$2:$M$2</definedName>
    <definedName name="solver_lhs1" localSheetId="0" hidden="1">MA!$I$2</definedName>
    <definedName name="solver_lhs1" localSheetId="1" hidden="1">SES!$H$2</definedName>
    <definedName name="solver_lhs2" localSheetId="5" hidden="1">HW!$O$2</definedName>
    <definedName name="solver_lhs2" localSheetId="6" hidden="1">'HW mult season'!$O$2</definedName>
    <definedName name="solver_lhs2" localSheetId="1" hidden="1">SES!$H$2</definedName>
    <definedName name="solver_lhs3" localSheetId="5" hidden="1">HW!$O$2</definedName>
    <definedName name="solver_lhs3" localSheetId="6" hidden="1">'HW mult season'!$O$2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um" localSheetId="3" hidden="1">1</definedName>
    <definedName name="solver_num" localSheetId="2" hidden="1">1</definedName>
    <definedName name="solver_num" localSheetId="4" hidden="1">1</definedName>
    <definedName name="solver_num" localSheetId="5" hidden="1">3</definedName>
    <definedName name="solver_num" localSheetId="6" hidden="1">3</definedName>
    <definedName name="solver_num" localSheetId="0" hidden="1">1</definedName>
    <definedName name="solver_num" localSheetId="1" hidden="1">2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opt" localSheetId="3" hidden="1">ExpTrend!$I$4</definedName>
    <definedName name="solver_opt" localSheetId="2" hidden="1">Holt!$I$4</definedName>
    <definedName name="solver_opt" localSheetId="4" hidden="1">'Holt+Damped'!$M$4</definedName>
    <definedName name="solver_opt" localSheetId="5" hidden="1">HW!$L$6</definedName>
    <definedName name="solver_opt" localSheetId="6" hidden="1">'HW mult season'!$L$6</definedName>
    <definedName name="solver_opt" localSheetId="0" hidden="1">MA!$H$4</definedName>
    <definedName name="solver_opt" localSheetId="1" hidden="1">SES!$I$4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2</definedName>
    <definedName name="solver_rbv" localSheetId="1" hidden="1">2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0" hidden="1">2</definedName>
    <definedName name="solver_rel1" localSheetId="1" hidden="1">1</definedName>
    <definedName name="solver_rel2" localSheetId="5" hidden="1">1</definedName>
    <definedName name="solver_rel2" localSheetId="6" hidden="1">1</definedName>
    <definedName name="solver_rel2" localSheetId="1" hidden="1">3</definedName>
    <definedName name="solver_rel3" localSheetId="5" hidden="1">3</definedName>
    <definedName name="solver_rel3" localSheetId="6" hidden="1">3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0" hidden="1">1</definedName>
    <definedName name="solver_rhs1" localSheetId="1" hidden="1">1</definedName>
    <definedName name="solver_rhs2" localSheetId="5" hidden="1">1</definedName>
    <definedName name="solver_rhs2" localSheetId="6" hidden="1">1</definedName>
    <definedName name="solver_rhs2" localSheetId="1" hidden="1">0</definedName>
    <definedName name="solver_rhs3" localSheetId="5" hidden="1">0</definedName>
    <definedName name="solver_rhs3" localSheetId="6" hidden="1">0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0" hidden="1">2</definedName>
    <definedName name="solver_scl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0" hidden="1">3</definedName>
    <definedName name="solver_ver" localSheetId="1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6" l="1"/>
  <c r="G27" i="6"/>
  <c r="G28" i="6"/>
  <c r="G29" i="6"/>
  <c r="G25" i="6"/>
  <c r="G24" i="6"/>
  <c r="H24" i="6" s="1"/>
  <c r="H25" i="6" l="1"/>
  <c r="H28" i="6"/>
  <c r="H29" i="6"/>
  <c r="H27" i="6"/>
  <c r="H26" i="6"/>
  <c r="D3" i="1"/>
  <c r="C3" i="1"/>
  <c r="C4" i="2"/>
  <c r="D4" i="2" s="1"/>
  <c r="E13" i="8" l="1"/>
  <c r="H14" i="8" s="1"/>
  <c r="G3" i="8"/>
  <c r="G4" i="8"/>
  <c r="G5" i="8"/>
  <c r="G6" i="8"/>
  <c r="G7" i="8"/>
  <c r="G8" i="8"/>
  <c r="G9" i="8"/>
  <c r="G10" i="8"/>
  <c r="G11" i="8"/>
  <c r="G12" i="8"/>
  <c r="G13" i="8"/>
  <c r="G2" i="8"/>
  <c r="E14" i="8" s="1"/>
  <c r="F1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O2" i="8"/>
  <c r="O2" i="7"/>
  <c r="E14" i="7"/>
  <c r="E13" i="7"/>
  <c r="G14" i="7" s="1"/>
  <c r="G3" i="7"/>
  <c r="G4" i="7"/>
  <c r="G5" i="7"/>
  <c r="G6" i="7"/>
  <c r="G7" i="7"/>
  <c r="G8" i="7"/>
  <c r="G9" i="7"/>
  <c r="G10" i="7"/>
  <c r="G11" i="7"/>
  <c r="G12" i="7"/>
  <c r="G13" i="7"/>
  <c r="G2" i="7"/>
  <c r="C4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3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D2" i="6"/>
  <c r="E3" i="5"/>
  <c r="C2" i="5"/>
  <c r="C3" i="5" s="1"/>
  <c r="D3" i="5" s="1"/>
  <c r="H14" i="7" l="1"/>
  <c r="I14" i="7" s="1"/>
  <c r="G14" i="8"/>
  <c r="I3" i="6"/>
  <c r="F3" i="6"/>
  <c r="J3" i="6" s="1"/>
  <c r="D3" i="6"/>
  <c r="G15" i="8"/>
  <c r="E15" i="8"/>
  <c r="H15" i="8"/>
  <c r="I14" i="8"/>
  <c r="F14" i="7"/>
  <c r="G15" i="7" s="1"/>
  <c r="C4" i="5"/>
  <c r="D4" i="5" s="1"/>
  <c r="E4" i="5"/>
  <c r="F3" i="5"/>
  <c r="F4" i="6" l="1"/>
  <c r="J4" i="6" s="1"/>
  <c r="E3" i="6"/>
  <c r="D4" i="6" s="1"/>
  <c r="E15" i="7"/>
  <c r="H15" i="7"/>
  <c r="I15" i="7" s="1"/>
  <c r="F4" i="5"/>
  <c r="E4" i="6" l="1"/>
  <c r="D5" i="6" s="1"/>
  <c r="E5" i="6" s="1"/>
  <c r="I6" i="6" s="1"/>
  <c r="I4" i="6"/>
  <c r="I15" i="8"/>
  <c r="F15" i="8"/>
  <c r="F15" i="7"/>
  <c r="G16" i="7" s="1"/>
  <c r="C5" i="5"/>
  <c r="D5" i="5" s="1"/>
  <c r="E5" i="5"/>
  <c r="F5" i="6" l="1"/>
  <c r="J5" i="6" s="1"/>
  <c r="I5" i="6"/>
  <c r="D6" i="6"/>
  <c r="E16" i="8"/>
  <c r="F16" i="8" s="1"/>
  <c r="G16" i="8"/>
  <c r="H16" i="8"/>
  <c r="I16" i="8" s="1"/>
  <c r="E16" i="7"/>
  <c r="F16" i="7" s="1"/>
  <c r="G17" i="7" s="1"/>
  <c r="H16" i="7"/>
  <c r="I16" i="7" s="1"/>
  <c r="F5" i="5"/>
  <c r="E3" i="4"/>
  <c r="F3" i="4" s="1"/>
  <c r="C2" i="4"/>
  <c r="C3" i="4" s="1"/>
  <c r="C4" i="4" l="1"/>
  <c r="E6" i="6"/>
  <c r="I7" i="6" s="1"/>
  <c r="G17" i="8"/>
  <c r="H17" i="8"/>
  <c r="I17" i="8" s="1"/>
  <c r="E17" i="8"/>
  <c r="F17" i="8" s="1"/>
  <c r="E17" i="7"/>
  <c r="F17" i="7" s="1"/>
  <c r="E18" i="7" s="1"/>
  <c r="F18" i="7" s="1"/>
  <c r="E19" i="7" s="1"/>
  <c r="H17" i="7"/>
  <c r="I17" i="7" s="1"/>
  <c r="F6" i="6"/>
  <c r="J6" i="6" s="1"/>
  <c r="C6" i="5"/>
  <c r="D6" i="5" s="1"/>
  <c r="D3" i="4"/>
  <c r="E3" i="1"/>
  <c r="F3" i="1" s="1"/>
  <c r="I2" i="2"/>
  <c r="C5" i="2"/>
  <c r="C6" i="2"/>
  <c r="C7" i="2"/>
  <c r="C8" i="2"/>
  <c r="C9" i="2"/>
  <c r="C10" i="2"/>
  <c r="C11" i="2"/>
  <c r="C12" i="2"/>
  <c r="C13" i="2"/>
  <c r="C14" i="2"/>
  <c r="C15" i="2" s="1"/>
  <c r="C16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6" i="1" l="1"/>
  <c r="C17" i="1" s="1"/>
  <c r="C15" i="1"/>
  <c r="D7" i="6"/>
  <c r="E7" i="6" s="1"/>
  <c r="H18" i="8"/>
  <c r="I18" i="8" s="1"/>
  <c r="G18" i="8"/>
  <c r="E18" i="8"/>
  <c r="G18" i="7"/>
  <c r="H18" i="7"/>
  <c r="I18" i="7" s="1"/>
  <c r="H19" i="7"/>
  <c r="I19" i="7" s="1"/>
  <c r="G19" i="7"/>
  <c r="F19" i="7"/>
  <c r="H20" i="7" s="1"/>
  <c r="I20" i="7" s="1"/>
  <c r="F7" i="6"/>
  <c r="J7" i="6" s="1"/>
  <c r="E6" i="5"/>
  <c r="F6" i="5" s="1"/>
  <c r="D4" i="4"/>
  <c r="C5" i="4" s="1"/>
  <c r="E4" i="4"/>
  <c r="F4" i="4" s="1"/>
  <c r="D8" i="1"/>
  <c r="E8" i="1" s="1"/>
  <c r="F8" i="1" s="1"/>
  <c r="D13" i="1"/>
  <c r="E13" i="1" s="1"/>
  <c r="F13" i="1" s="1"/>
  <c r="D5" i="1"/>
  <c r="E5" i="1" s="1"/>
  <c r="F5" i="1" s="1"/>
  <c r="D9" i="1"/>
  <c r="E9" i="1" s="1"/>
  <c r="F9" i="1" s="1"/>
  <c r="D12" i="1"/>
  <c r="E12" i="1" s="1"/>
  <c r="F12" i="1" s="1"/>
  <c r="D4" i="1"/>
  <c r="D11" i="1"/>
  <c r="E11" i="1" s="1"/>
  <c r="F11" i="1" s="1"/>
  <c r="D7" i="1"/>
  <c r="E7" i="1" s="1"/>
  <c r="F7" i="1" s="1"/>
  <c r="D10" i="1"/>
  <c r="E10" i="1" s="1"/>
  <c r="F10" i="1" s="1"/>
  <c r="D6" i="1"/>
  <c r="E6" i="1" s="1"/>
  <c r="F6" i="1" s="1"/>
  <c r="I4" i="1" l="1"/>
  <c r="D8" i="6"/>
  <c r="I8" i="6"/>
  <c r="E5" i="4"/>
  <c r="F5" i="4" s="1"/>
  <c r="F18" i="8"/>
  <c r="G19" i="8" s="1"/>
  <c r="E20" i="7"/>
  <c r="F20" i="7" s="1"/>
  <c r="G21" i="7" s="1"/>
  <c r="G20" i="7"/>
  <c r="F8" i="6"/>
  <c r="J8" i="6" s="1"/>
  <c r="C7" i="5"/>
  <c r="D7" i="5" s="1"/>
  <c r="E7" i="5"/>
  <c r="D5" i="4"/>
  <c r="E6" i="4" s="1"/>
  <c r="F6" i="4" s="1"/>
  <c r="E4" i="1"/>
  <c r="I5" i="1"/>
  <c r="D5" i="2"/>
  <c r="C6" i="4" l="1"/>
  <c r="E8" i="6"/>
  <c r="D9" i="6" s="1"/>
  <c r="H19" i="8"/>
  <c r="I19" i="8" s="1"/>
  <c r="E19" i="8"/>
  <c r="E21" i="7"/>
  <c r="F21" i="7" s="1"/>
  <c r="G22" i="7" s="1"/>
  <c r="H21" i="7"/>
  <c r="I21" i="7" s="1"/>
  <c r="F7" i="5"/>
  <c r="F4" i="1"/>
  <c r="I8" i="1" s="1"/>
  <c r="I7" i="1"/>
  <c r="D6" i="2"/>
  <c r="D6" i="4" l="1"/>
  <c r="C7" i="4" s="1"/>
  <c r="I9" i="6"/>
  <c r="F9" i="6"/>
  <c r="J9" i="6" s="1"/>
  <c r="E9" i="6"/>
  <c r="D10" i="6" s="1"/>
  <c r="F19" i="8"/>
  <c r="H20" i="8" s="1"/>
  <c r="H22" i="7"/>
  <c r="I22" i="7" s="1"/>
  <c r="E22" i="7"/>
  <c r="C8" i="5"/>
  <c r="D8" i="5" s="1"/>
  <c r="D7" i="2"/>
  <c r="E7" i="4" l="1"/>
  <c r="F7" i="4" s="1"/>
  <c r="D7" i="4"/>
  <c r="C8" i="4" s="1"/>
  <c r="I10" i="6"/>
  <c r="F10" i="6"/>
  <c r="J10" i="6" s="1"/>
  <c r="E10" i="6"/>
  <c r="F11" i="6" s="1"/>
  <c r="J11" i="6" s="1"/>
  <c r="I20" i="8"/>
  <c r="G20" i="8"/>
  <c r="E20" i="8"/>
  <c r="F20" i="8" s="1"/>
  <c r="F22" i="7"/>
  <c r="E23" i="7" s="1"/>
  <c r="E8" i="5"/>
  <c r="F8" i="5" s="1"/>
  <c r="C9" i="5"/>
  <c r="D9" i="5" s="1"/>
  <c r="D8" i="2"/>
  <c r="E8" i="4" l="1"/>
  <c r="F8" i="4" s="1"/>
  <c r="D11" i="6"/>
  <c r="D8" i="4"/>
  <c r="E9" i="4" s="1"/>
  <c r="F9" i="4" s="1"/>
  <c r="I11" i="6"/>
  <c r="E11" i="6"/>
  <c r="I12" i="6" s="1"/>
  <c r="G21" i="8"/>
  <c r="H21" i="8"/>
  <c r="I21" i="8" s="1"/>
  <c r="E21" i="8"/>
  <c r="G23" i="7"/>
  <c r="H23" i="7"/>
  <c r="I23" i="7" s="1"/>
  <c r="F23" i="7"/>
  <c r="G24" i="7" s="1"/>
  <c r="C10" i="5"/>
  <c r="D10" i="5" s="1"/>
  <c r="E9" i="5"/>
  <c r="F9" i="5" s="1"/>
  <c r="D9" i="2"/>
  <c r="D12" i="6" l="1"/>
  <c r="C9" i="4"/>
  <c r="F12" i="6"/>
  <c r="J12" i="6" s="1"/>
  <c r="F21" i="8"/>
  <c r="H22" i="8" s="1"/>
  <c r="I22" i="8" s="1"/>
  <c r="H24" i="7"/>
  <c r="I24" i="7" s="1"/>
  <c r="E24" i="7"/>
  <c r="C11" i="5"/>
  <c r="D11" i="5" s="1"/>
  <c r="E10" i="5"/>
  <c r="F10" i="5" s="1"/>
  <c r="D10" i="2"/>
  <c r="D9" i="4" l="1"/>
  <c r="E10" i="4" s="1"/>
  <c r="F10" i="4" s="1"/>
  <c r="E12" i="6"/>
  <c r="F13" i="6" s="1"/>
  <c r="J13" i="6" s="1"/>
  <c r="G22" i="8"/>
  <c r="E22" i="8"/>
  <c r="F22" i="8" s="1"/>
  <c r="F24" i="7"/>
  <c r="G25" i="7" s="1"/>
  <c r="C12" i="5"/>
  <c r="D12" i="5" s="1"/>
  <c r="E11" i="5"/>
  <c r="F11" i="5" s="1"/>
  <c r="D11" i="2"/>
  <c r="D13" i="6" l="1"/>
  <c r="C10" i="4"/>
  <c r="I13" i="6"/>
  <c r="E13" i="6"/>
  <c r="I14" i="6" s="1"/>
  <c r="G23" i="8"/>
  <c r="H23" i="8"/>
  <c r="I23" i="8" s="1"/>
  <c r="E23" i="8"/>
  <c r="H25" i="7"/>
  <c r="I25" i="7" s="1"/>
  <c r="E25" i="7"/>
  <c r="C13" i="5"/>
  <c r="D13" i="5" s="1"/>
  <c r="E12" i="5"/>
  <c r="F12" i="5" s="1"/>
  <c r="D12" i="2"/>
  <c r="D14" i="6" l="1"/>
  <c r="D10" i="4"/>
  <c r="C11" i="4" s="1"/>
  <c r="E11" i="4"/>
  <c r="F11" i="4" s="1"/>
  <c r="F14" i="6"/>
  <c r="J14" i="6" s="1"/>
  <c r="F23" i="8"/>
  <c r="H24" i="8" s="1"/>
  <c r="F25" i="7"/>
  <c r="E26" i="7" s="1"/>
  <c r="C14" i="5"/>
  <c r="D14" i="5" s="1"/>
  <c r="E13" i="5"/>
  <c r="F13" i="5" s="1"/>
  <c r="D13" i="2"/>
  <c r="C17" i="2"/>
  <c r="D11" i="4" l="1"/>
  <c r="C12" i="4" s="1"/>
  <c r="E12" i="4"/>
  <c r="F12" i="4" s="1"/>
  <c r="E14" i="6"/>
  <c r="I15" i="6" s="1"/>
  <c r="I24" i="8"/>
  <c r="G24" i="8"/>
  <c r="E24" i="8"/>
  <c r="H26" i="7"/>
  <c r="I26" i="7" s="1"/>
  <c r="G26" i="7"/>
  <c r="F26" i="7"/>
  <c r="E27" i="7" s="1"/>
  <c r="C15" i="5"/>
  <c r="D15" i="5" s="1"/>
  <c r="E14" i="5"/>
  <c r="F14" i="5" s="1"/>
  <c r="H5" i="2"/>
  <c r="H4" i="2"/>
  <c r="D15" i="6" l="1"/>
  <c r="D12" i="4"/>
  <c r="E13" i="4" s="1"/>
  <c r="F13" i="4" s="1"/>
  <c r="F15" i="6"/>
  <c r="J15" i="6" s="1"/>
  <c r="F24" i="8"/>
  <c r="H25" i="8" s="1"/>
  <c r="G27" i="7"/>
  <c r="H27" i="7"/>
  <c r="I27" i="7" s="1"/>
  <c r="F27" i="7"/>
  <c r="E28" i="7" s="1"/>
  <c r="C16" i="5"/>
  <c r="D16" i="5" s="1"/>
  <c r="E15" i="5"/>
  <c r="F15" i="5" s="1"/>
  <c r="C13" i="4" l="1"/>
  <c r="E15" i="6"/>
  <c r="F16" i="6" s="1"/>
  <c r="J16" i="6" s="1"/>
  <c r="G25" i="8"/>
  <c r="E25" i="8"/>
  <c r="I25" i="8"/>
  <c r="H28" i="7"/>
  <c r="I28" i="7" s="1"/>
  <c r="F28" i="7"/>
  <c r="E29" i="7" s="1"/>
  <c r="G28" i="7"/>
  <c r="C17" i="5"/>
  <c r="D17" i="5" s="1"/>
  <c r="E16" i="5"/>
  <c r="F16" i="5" s="1"/>
  <c r="D16" i="6" l="1"/>
  <c r="D13" i="4"/>
  <c r="E14" i="4" s="1"/>
  <c r="F14" i="4" s="1"/>
  <c r="I16" i="6"/>
  <c r="E16" i="6"/>
  <c r="I17" i="6" s="1"/>
  <c r="F25" i="8"/>
  <c r="H26" i="8" s="1"/>
  <c r="H29" i="7"/>
  <c r="I29" i="7" s="1"/>
  <c r="F29" i="7"/>
  <c r="E30" i="7" s="1"/>
  <c r="G29" i="7"/>
  <c r="C18" i="5"/>
  <c r="D18" i="5" s="1"/>
  <c r="E17" i="5"/>
  <c r="F17" i="5" s="1"/>
  <c r="D17" i="6" l="1"/>
  <c r="C14" i="4"/>
  <c r="F17" i="6"/>
  <c r="J17" i="6" s="1"/>
  <c r="E17" i="6"/>
  <c r="I18" i="6" s="1"/>
  <c r="I26" i="8"/>
  <c r="G26" i="8"/>
  <c r="E26" i="8"/>
  <c r="G30" i="7"/>
  <c r="H30" i="7"/>
  <c r="I30" i="7" s="1"/>
  <c r="F30" i="7"/>
  <c r="E31" i="7" s="1"/>
  <c r="C19" i="5"/>
  <c r="D19" i="5" s="1"/>
  <c r="E18" i="5"/>
  <c r="F18" i="5" s="1"/>
  <c r="D18" i="6" l="1"/>
  <c r="D14" i="4"/>
  <c r="C15" i="4" s="1"/>
  <c r="F18" i="6"/>
  <c r="J18" i="6" s="1"/>
  <c r="F26" i="8"/>
  <c r="G27" i="8" s="1"/>
  <c r="H31" i="7"/>
  <c r="I31" i="7" s="1"/>
  <c r="G31" i="7"/>
  <c r="F31" i="7"/>
  <c r="E32" i="7" s="1"/>
  <c r="C20" i="5"/>
  <c r="D20" i="5" s="1"/>
  <c r="E19" i="5"/>
  <c r="F19" i="5" s="1"/>
  <c r="E15" i="4" l="1"/>
  <c r="F15" i="4" s="1"/>
  <c r="D15" i="4"/>
  <c r="C16" i="4" s="1"/>
  <c r="E18" i="6"/>
  <c r="F19" i="6" s="1"/>
  <c r="J19" i="6" s="1"/>
  <c r="H27" i="8"/>
  <c r="I27" i="8" s="1"/>
  <c r="E27" i="8"/>
  <c r="G32" i="7"/>
  <c r="H32" i="7"/>
  <c r="I32" i="7" s="1"/>
  <c r="F32" i="7"/>
  <c r="E33" i="7" s="1"/>
  <c r="C21" i="5"/>
  <c r="D21" i="5" s="1"/>
  <c r="E20" i="5"/>
  <c r="F20" i="5" s="1"/>
  <c r="E16" i="4" l="1"/>
  <c r="F16" i="4" s="1"/>
  <c r="D19" i="6"/>
  <c r="E19" i="6" s="1"/>
  <c r="I20" i="6" s="1"/>
  <c r="D16" i="4"/>
  <c r="E17" i="4" s="1"/>
  <c r="F17" i="4" s="1"/>
  <c r="I19" i="6"/>
  <c r="F27" i="8"/>
  <c r="E28" i="8" s="1"/>
  <c r="G33" i="7"/>
  <c r="H33" i="7"/>
  <c r="I33" i="7" s="1"/>
  <c r="F33" i="7"/>
  <c r="E34" i="7" s="1"/>
  <c r="C22" i="5"/>
  <c r="D22" i="5" s="1"/>
  <c r="E21" i="5"/>
  <c r="F21" i="5" s="1"/>
  <c r="D20" i="6" l="1"/>
  <c r="C17" i="4"/>
  <c r="F20" i="6"/>
  <c r="J20" i="6" s="1"/>
  <c r="H28" i="8"/>
  <c r="I28" i="8" s="1"/>
  <c r="G28" i="8"/>
  <c r="F28" i="8"/>
  <c r="H29" i="8" s="1"/>
  <c r="H34" i="7"/>
  <c r="I34" i="7" s="1"/>
  <c r="G34" i="7"/>
  <c r="F34" i="7"/>
  <c r="E35" i="7" s="1"/>
  <c r="E22" i="5"/>
  <c r="F22" i="5" s="1"/>
  <c r="D17" i="4" l="1"/>
  <c r="E18" i="4" s="1"/>
  <c r="F18" i="4" s="1"/>
  <c r="E20" i="6"/>
  <c r="I21" i="6" s="1"/>
  <c r="G29" i="8"/>
  <c r="E29" i="8"/>
  <c r="I29" i="8"/>
  <c r="H35" i="7"/>
  <c r="I35" i="7" s="1"/>
  <c r="G35" i="7"/>
  <c r="F35" i="7"/>
  <c r="E36" i="7" s="1"/>
  <c r="C23" i="5"/>
  <c r="E23" i="5"/>
  <c r="D23" i="5" l="1"/>
  <c r="E26" i="5"/>
  <c r="E27" i="5"/>
  <c r="E28" i="5"/>
  <c r="E29" i="5"/>
  <c r="E24" i="5"/>
  <c r="E25" i="5"/>
  <c r="D21" i="6"/>
  <c r="E21" i="6" s="1"/>
  <c r="I22" i="6" s="1"/>
  <c r="C18" i="4"/>
  <c r="F21" i="6"/>
  <c r="J21" i="6" s="1"/>
  <c r="F29" i="8"/>
  <c r="H30" i="8" s="1"/>
  <c r="H36" i="7"/>
  <c r="I36" i="7" s="1"/>
  <c r="F36" i="7"/>
  <c r="E37" i="7" s="1"/>
  <c r="G36" i="7"/>
  <c r="F23" i="5"/>
  <c r="I4" i="5" s="1"/>
  <c r="D22" i="6" l="1"/>
  <c r="D18" i="4"/>
  <c r="C19" i="4" s="1"/>
  <c r="E19" i="4"/>
  <c r="F19" i="4" s="1"/>
  <c r="F22" i="6"/>
  <c r="J22" i="6" s="1"/>
  <c r="I30" i="8"/>
  <c r="G30" i="8"/>
  <c r="E30" i="8"/>
  <c r="H37" i="7"/>
  <c r="I37" i="7" s="1"/>
  <c r="F37" i="7"/>
  <c r="E38" i="7" s="1"/>
  <c r="G37" i="7"/>
  <c r="E22" i="6"/>
  <c r="F23" i="6" s="1"/>
  <c r="D23" i="6" l="1"/>
  <c r="D19" i="4"/>
  <c r="C20" i="4" s="1"/>
  <c r="E20" i="4"/>
  <c r="F20" i="4" s="1"/>
  <c r="I23" i="6"/>
  <c r="F30" i="8"/>
  <c r="H31" i="8" s="1"/>
  <c r="G38" i="7"/>
  <c r="H38" i="7"/>
  <c r="I38" i="7" s="1"/>
  <c r="F38" i="7"/>
  <c r="E39" i="7" s="1"/>
  <c r="J23" i="6"/>
  <c r="M4" i="6" s="1"/>
  <c r="D20" i="4" l="1"/>
  <c r="E21" i="4" s="1"/>
  <c r="F21" i="4" s="1"/>
  <c r="E23" i="6"/>
  <c r="I24" i="6" s="1"/>
  <c r="I25" i="6"/>
  <c r="F28" i="6"/>
  <c r="F29" i="6"/>
  <c r="I31" i="8"/>
  <c r="G31" i="8"/>
  <c r="E31" i="8"/>
  <c r="H39" i="7"/>
  <c r="I39" i="7" s="1"/>
  <c r="G39" i="7"/>
  <c r="F39" i="7"/>
  <c r="E40" i="7" s="1"/>
  <c r="C21" i="4" l="1"/>
  <c r="F27" i="6"/>
  <c r="F26" i="6"/>
  <c r="I29" i="6"/>
  <c r="I28" i="6"/>
  <c r="I27" i="6"/>
  <c r="F24" i="6"/>
  <c r="I26" i="6"/>
  <c r="F25" i="6"/>
  <c r="F31" i="8"/>
  <c r="E32" i="8" s="1"/>
  <c r="G40" i="7"/>
  <c r="H40" i="7"/>
  <c r="I40" i="7" s="1"/>
  <c r="F40" i="7"/>
  <c r="E41" i="7" s="1"/>
  <c r="D21" i="4" l="1"/>
  <c r="E22" i="4" s="1"/>
  <c r="F22" i="4" s="1"/>
  <c r="H32" i="8"/>
  <c r="I32" i="8" s="1"/>
  <c r="G32" i="8"/>
  <c r="F32" i="8"/>
  <c r="G33" i="8" s="1"/>
  <c r="H41" i="7"/>
  <c r="I41" i="7" s="1"/>
  <c r="G41" i="7"/>
  <c r="F41" i="7"/>
  <c r="E42" i="7" s="1"/>
  <c r="C22" i="4" l="1"/>
  <c r="H33" i="8"/>
  <c r="I33" i="8" s="1"/>
  <c r="E33" i="8"/>
  <c r="G42" i="7"/>
  <c r="H42" i="7"/>
  <c r="I42" i="7" s="1"/>
  <c r="F42" i="7"/>
  <c r="E43" i="7" s="1"/>
  <c r="D22" i="4" l="1"/>
  <c r="C23" i="4" s="1"/>
  <c r="F33" i="8"/>
  <c r="H43" i="7"/>
  <c r="I43" i="7" s="1"/>
  <c r="G43" i="7"/>
  <c r="F43" i="7"/>
  <c r="E44" i="7" s="1"/>
  <c r="E23" i="4" l="1"/>
  <c r="F23" i="4" s="1"/>
  <c r="I4" i="4" s="1"/>
  <c r="D23" i="4"/>
  <c r="E27" i="4" s="1"/>
  <c r="E29" i="4"/>
  <c r="E24" i="4"/>
  <c r="E25" i="4"/>
  <c r="E28" i="4"/>
  <c r="G34" i="8"/>
  <c r="H34" i="8"/>
  <c r="I34" i="8" s="1"/>
  <c r="E34" i="8"/>
  <c r="H44" i="7"/>
  <c r="I44" i="7" s="1"/>
  <c r="F44" i="7"/>
  <c r="E45" i="7" s="1"/>
  <c r="G44" i="7"/>
  <c r="E26" i="4" l="1"/>
  <c r="F34" i="8"/>
  <c r="G35" i="8" s="1"/>
  <c r="H45" i="7"/>
  <c r="I45" i="7" s="1"/>
  <c r="F45" i="7"/>
  <c r="E46" i="7" s="1"/>
  <c r="G45" i="7"/>
  <c r="H35" i="8" l="1"/>
  <c r="I35" i="8" s="1"/>
  <c r="E35" i="8"/>
  <c r="G46" i="7"/>
  <c r="H46" i="7"/>
  <c r="I46" i="7" s="1"/>
  <c r="F46" i="7"/>
  <c r="E47" i="7" s="1"/>
  <c r="F35" i="8" l="1"/>
  <c r="E36" i="8" s="1"/>
  <c r="G47" i="7"/>
  <c r="H47" i="7"/>
  <c r="I47" i="7" s="1"/>
  <c r="F47" i="7"/>
  <c r="E48" i="7" s="1"/>
  <c r="H36" i="8" l="1"/>
  <c r="I36" i="8" s="1"/>
  <c r="G36" i="8"/>
  <c r="F36" i="8"/>
  <c r="G37" i="8" s="1"/>
  <c r="G48" i="7"/>
  <c r="H48" i="7"/>
  <c r="I48" i="7" s="1"/>
  <c r="F48" i="7"/>
  <c r="E49" i="7" s="1"/>
  <c r="H37" i="8" l="1"/>
  <c r="I37" i="8" s="1"/>
  <c r="E37" i="8"/>
  <c r="G49" i="7"/>
  <c r="H49" i="7"/>
  <c r="I49" i="7" s="1"/>
  <c r="F49" i="7"/>
  <c r="E50" i="7" s="1"/>
  <c r="F37" i="8" l="1"/>
  <c r="G50" i="7"/>
  <c r="H50" i="7"/>
  <c r="I50" i="7" s="1"/>
  <c r="F50" i="7"/>
  <c r="E51" i="7" s="1"/>
  <c r="G38" i="8" l="1"/>
  <c r="H38" i="8"/>
  <c r="I38" i="8" s="1"/>
  <c r="E38" i="8"/>
  <c r="G51" i="7"/>
  <c r="H51" i="7"/>
  <c r="I51" i="7" s="1"/>
  <c r="F51" i="7"/>
  <c r="E52" i="7" s="1"/>
  <c r="F38" i="8" l="1"/>
  <c r="H39" i="8" s="1"/>
  <c r="I39" i="8" s="1"/>
  <c r="H52" i="7"/>
  <c r="I52" i="7" s="1"/>
  <c r="F52" i="7"/>
  <c r="E53" i="7" s="1"/>
  <c r="G52" i="7"/>
  <c r="G39" i="8" l="1"/>
  <c r="E39" i="8"/>
  <c r="H53" i="7"/>
  <c r="I53" i="7" s="1"/>
  <c r="F53" i="7"/>
  <c r="E54" i="7" s="1"/>
  <c r="G53" i="7"/>
  <c r="F39" i="8" l="1"/>
  <c r="E40" i="8" s="1"/>
  <c r="G54" i="7"/>
  <c r="H54" i="7"/>
  <c r="I54" i="7" s="1"/>
  <c r="F54" i="7"/>
  <c r="H55" i="7" s="1"/>
  <c r="I55" i="7" s="1"/>
  <c r="H40" i="8" l="1"/>
  <c r="I40" i="8" s="1"/>
  <c r="G40" i="8"/>
  <c r="F40" i="8"/>
  <c r="G55" i="7"/>
  <c r="E55" i="7"/>
  <c r="H41" i="8" l="1"/>
  <c r="I41" i="8" s="1"/>
  <c r="G41" i="8"/>
  <c r="E41" i="8"/>
  <c r="F55" i="7"/>
  <c r="G56" i="7" s="1"/>
  <c r="F41" i="8" l="1"/>
  <c r="E56" i="7"/>
  <c r="F56" i="7" s="1"/>
  <c r="H57" i="7" s="1"/>
  <c r="I57" i="7" s="1"/>
  <c r="H56" i="7"/>
  <c r="I56" i="7" s="1"/>
  <c r="H42" i="8" l="1"/>
  <c r="I42" i="8" s="1"/>
  <c r="G42" i="8"/>
  <c r="E42" i="8"/>
  <c r="G57" i="7"/>
  <c r="E57" i="7"/>
  <c r="F42" i="8" l="1"/>
  <c r="F57" i="7"/>
  <c r="H58" i="7" s="1"/>
  <c r="I58" i="7" s="1"/>
  <c r="H43" i="8" l="1"/>
  <c r="I43" i="8" s="1"/>
  <c r="G43" i="8"/>
  <c r="E43" i="8"/>
  <c r="E58" i="7"/>
  <c r="G58" i="7"/>
  <c r="F43" i="8" l="1"/>
  <c r="G44" i="8" s="1"/>
  <c r="F58" i="7"/>
  <c r="H59" i="7" s="1"/>
  <c r="I59" i="7" s="1"/>
  <c r="H44" i="8" l="1"/>
  <c r="I44" i="8" s="1"/>
  <c r="E44" i="8"/>
  <c r="G59" i="7"/>
  <c r="E59" i="7"/>
  <c r="F44" i="8" l="1"/>
  <c r="H45" i="8" s="1"/>
  <c r="F59" i="7"/>
  <c r="G60" i="7" s="1"/>
  <c r="G45" i="8" l="1"/>
  <c r="I45" i="8"/>
  <c r="E45" i="8"/>
  <c r="E60" i="7"/>
  <c r="F60" i="7" s="1"/>
  <c r="E61" i="7" s="1"/>
  <c r="H60" i="7"/>
  <c r="I60" i="7" s="1"/>
  <c r="F45" i="8" l="1"/>
  <c r="H46" i="8" s="1"/>
  <c r="G61" i="7"/>
  <c r="F61" i="7"/>
  <c r="H62" i="7" s="1"/>
  <c r="I62" i="7" s="1"/>
  <c r="H61" i="7"/>
  <c r="I61" i="7" s="1"/>
  <c r="G46" i="8" l="1"/>
  <c r="I46" i="8"/>
  <c r="E46" i="8"/>
  <c r="E62" i="7"/>
  <c r="G62" i="7"/>
  <c r="F46" i="8" l="1"/>
  <c r="H47" i="8" s="1"/>
  <c r="F62" i="7"/>
  <c r="H63" i="7" s="1"/>
  <c r="I63" i="7" s="1"/>
  <c r="G47" i="8" l="1"/>
  <c r="I47" i="8"/>
  <c r="E47" i="8"/>
  <c r="E63" i="7"/>
  <c r="G63" i="7"/>
  <c r="F47" i="8" l="1"/>
  <c r="H48" i="8" s="1"/>
  <c r="F63" i="7"/>
  <c r="H64" i="7" s="1"/>
  <c r="I64" i="7" s="1"/>
  <c r="G48" i="8" l="1"/>
  <c r="I48" i="8"/>
  <c r="E48" i="8"/>
  <c r="E64" i="7"/>
  <c r="G64" i="7"/>
  <c r="F48" i="8" l="1"/>
  <c r="H49" i="8" s="1"/>
  <c r="I49" i="8" s="1"/>
  <c r="F64" i="7"/>
  <c r="G65" i="7" s="1"/>
  <c r="G49" i="8" l="1"/>
  <c r="E49" i="8"/>
  <c r="E65" i="7"/>
  <c r="F65" i="7" s="1"/>
  <c r="E66" i="7" s="1"/>
  <c r="H65" i="7"/>
  <c r="I65" i="7" s="1"/>
  <c r="F49" i="8" l="1"/>
  <c r="H50" i="8" s="1"/>
  <c r="G66" i="7"/>
  <c r="F66" i="7"/>
  <c r="H67" i="7" s="1"/>
  <c r="I67" i="7" s="1"/>
  <c r="H66" i="7"/>
  <c r="I66" i="7" s="1"/>
  <c r="G50" i="8" l="1"/>
  <c r="I50" i="8"/>
  <c r="E50" i="8"/>
  <c r="E67" i="7"/>
  <c r="G67" i="7"/>
  <c r="F50" i="8" l="1"/>
  <c r="H51" i="8" s="1"/>
  <c r="F67" i="7"/>
  <c r="H68" i="7" s="1"/>
  <c r="I68" i="7" s="1"/>
  <c r="G51" i="8" l="1"/>
  <c r="I51" i="8"/>
  <c r="E51" i="8"/>
  <c r="E68" i="7"/>
  <c r="G68" i="7"/>
  <c r="F51" i="8" l="1"/>
  <c r="H52" i="8" s="1"/>
  <c r="F68" i="7"/>
  <c r="G69" i="7" s="1"/>
  <c r="G52" i="8" l="1"/>
  <c r="I52" i="8"/>
  <c r="E52" i="8"/>
  <c r="E69" i="7"/>
  <c r="H69" i="7"/>
  <c r="I69" i="7" s="1"/>
  <c r="F52" i="8" l="1"/>
  <c r="G53" i="8" s="1"/>
  <c r="F69" i="7"/>
  <c r="H70" i="7" s="1"/>
  <c r="I70" i="7" s="1"/>
  <c r="H53" i="8" l="1"/>
  <c r="I53" i="8" s="1"/>
  <c r="E53" i="8"/>
  <c r="E70" i="7"/>
  <c r="G70" i="7"/>
  <c r="F53" i="8" l="1"/>
  <c r="H54" i="8" s="1"/>
  <c r="F70" i="7"/>
  <c r="H71" i="7" s="1"/>
  <c r="I71" i="7" s="1"/>
  <c r="G54" i="8" l="1"/>
  <c r="I54" i="8"/>
  <c r="E54" i="8"/>
  <c r="G71" i="7"/>
  <c r="E71" i="7"/>
  <c r="F71" i="7" s="1"/>
  <c r="G72" i="7" s="1"/>
  <c r="F54" i="8" l="1"/>
  <c r="E55" i="8" s="1"/>
  <c r="E72" i="7"/>
  <c r="F72" i="7" s="1"/>
  <c r="G73" i="7" s="1"/>
  <c r="H72" i="7"/>
  <c r="I72" i="7" s="1"/>
  <c r="G55" i="8" l="1"/>
  <c r="H55" i="8"/>
  <c r="I55" i="8" s="1"/>
  <c r="F55" i="8"/>
  <c r="E73" i="7"/>
  <c r="H73" i="7"/>
  <c r="I73" i="7" s="1"/>
  <c r="H56" i="8" l="1"/>
  <c r="I56" i="8" s="1"/>
  <c r="G56" i="8"/>
  <c r="E56" i="8"/>
  <c r="F73" i="7"/>
  <c r="G74" i="7" s="1"/>
  <c r="F56" i="8" l="1"/>
  <c r="G57" i="8" s="1"/>
  <c r="E74" i="7"/>
  <c r="F74" i="7" s="1"/>
  <c r="H75" i="7" s="1"/>
  <c r="I75" i="7" s="1"/>
  <c r="H74" i="7"/>
  <c r="I74" i="7" s="1"/>
  <c r="H57" i="8" l="1"/>
  <c r="I57" i="8" s="1"/>
  <c r="E57" i="8"/>
  <c r="E75" i="7"/>
  <c r="G75" i="7"/>
  <c r="F57" i="8" l="1"/>
  <c r="H58" i="8" s="1"/>
  <c r="F75" i="7"/>
  <c r="G76" i="7" s="1"/>
  <c r="G58" i="8" l="1"/>
  <c r="I58" i="8"/>
  <c r="E58" i="8"/>
  <c r="E76" i="7"/>
  <c r="H76" i="7"/>
  <c r="I76" i="7" s="1"/>
  <c r="F58" i="8" l="1"/>
  <c r="H59" i="8" s="1"/>
  <c r="F76" i="7"/>
  <c r="H77" i="7" s="1"/>
  <c r="I77" i="7" s="1"/>
  <c r="G59" i="8" l="1"/>
  <c r="I59" i="8"/>
  <c r="E59" i="8"/>
  <c r="E77" i="7"/>
  <c r="G77" i="7"/>
  <c r="F59" i="8" l="1"/>
  <c r="H60" i="8" s="1"/>
  <c r="F77" i="7"/>
  <c r="G78" i="7" s="1"/>
  <c r="G60" i="8" l="1"/>
  <c r="I60" i="8"/>
  <c r="E60" i="8"/>
  <c r="E78" i="7"/>
  <c r="F78" i="7" s="1"/>
  <c r="H78" i="7"/>
  <c r="I78" i="7" s="1"/>
  <c r="F60" i="8" l="1"/>
  <c r="H61" i="8" s="1"/>
  <c r="I61" i="8" s="1"/>
  <c r="H79" i="7"/>
  <c r="I79" i="7" s="1"/>
  <c r="E79" i="7"/>
  <c r="F79" i="7" s="1"/>
  <c r="G80" i="7" s="1"/>
  <c r="G79" i="7"/>
  <c r="G61" i="8" l="1"/>
  <c r="E61" i="8"/>
  <c r="E80" i="7"/>
  <c r="H80" i="7"/>
  <c r="I80" i="7" s="1"/>
  <c r="L6" i="7" s="1"/>
  <c r="H81" i="7" l="1"/>
  <c r="H88" i="7"/>
  <c r="H87" i="7"/>
  <c r="H86" i="7"/>
  <c r="H89" i="7"/>
  <c r="F61" i="8"/>
  <c r="E62" i="8" s="1"/>
  <c r="F80" i="7"/>
  <c r="H94" i="7" s="1"/>
  <c r="H82" i="7" l="1"/>
  <c r="H83" i="7"/>
  <c r="H93" i="7"/>
  <c r="G62" i="8"/>
  <c r="H62" i="8"/>
  <c r="I62" i="8" s="1"/>
  <c r="F62" i="8"/>
  <c r="G63" i="8" s="1"/>
  <c r="H85" i="7"/>
  <c r="H97" i="7"/>
  <c r="H90" i="7"/>
  <c r="H96" i="7"/>
  <c r="H92" i="7"/>
  <c r="H91" i="7"/>
  <c r="H95" i="7"/>
  <c r="H84" i="7"/>
  <c r="H63" i="8" l="1"/>
  <c r="I63" i="8" s="1"/>
  <c r="E63" i="8"/>
  <c r="F63" i="8" l="1"/>
  <c r="H64" i="8" s="1"/>
  <c r="G64" i="8" l="1"/>
  <c r="I64" i="8"/>
  <c r="E64" i="8"/>
  <c r="F64" i="8" l="1"/>
  <c r="E65" i="8" s="1"/>
  <c r="G65" i="8" l="1"/>
  <c r="H65" i="8"/>
  <c r="I65" i="8" s="1"/>
  <c r="F65" i="8"/>
  <c r="H66" i="8" l="1"/>
  <c r="I66" i="8" s="1"/>
  <c r="G66" i="8"/>
  <c r="E66" i="8"/>
  <c r="F66" i="8" l="1"/>
  <c r="H67" i="8" l="1"/>
  <c r="I67" i="8" s="1"/>
  <c r="E67" i="8"/>
  <c r="F67" i="8" s="1"/>
  <c r="G67" i="8"/>
  <c r="G68" i="8" l="1"/>
  <c r="H68" i="8"/>
  <c r="I68" i="8" s="1"/>
  <c r="E68" i="8"/>
  <c r="F68" i="8" l="1"/>
  <c r="H69" i="8" s="1"/>
  <c r="E69" i="8" l="1"/>
  <c r="G69" i="8"/>
  <c r="I69" i="8"/>
  <c r="F69" i="8" l="1"/>
  <c r="G70" i="8" l="1"/>
  <c r="E70" i="8"/>
  <c r="F70" i="8" s="1"/>
  <c r="G71" i="8" s="1"/>
  <c r="H70" i="8"/>
  <c r="I70" i="8" s="1"/>
  <c r="E71" i="8" l="1"/>
  <c r="F71" i="8" s="1"/>
  <c r="H72" i="8" s="1"/>
  <c r="H71" i="8"/>
  <c r="I71" i="8" s="1"/>
  <c r="G72" i="8" l="1"/>
  <c r="E72" i="8"/>
  <c r="F72" i="8" s="1"/>
  <c r="H73" i="8" s="1"/>
  <c r="I73" i="8" s="1"/>
  <c r="I72" i="8"/>
  <c r="E73" i="8" l="1"/>
  <c r="F73" i="8" s="1"/>
  <c r="G73" i="8"/>
  <c r="H74" i="8" l="1"/>
  <c r="I74" i="8" s="1"/>
  <c r="E74" i="8"/>
  <c r="G74" i="8"/>
  <c r="F74" i="8" l="1"/>
  <c r="G75" i="8" l="1"/>
  <c r="H75" i="8"/>
  <c r="I75" i="8" s="1"/>
  <c r="E75" i="8"/>
  <c r="F75" i="8" l="1"/>
  <c r="G76" i="8" s="1"/>
  <c r="E76" i="8" l="1"/>
  <c r="F76" i="8" s="1"/>
  <c r="E77" i="8" s="1"/>
  <c r="H76" i="8"/>
  <c r="I76" i="8" s="1"/>
  <c r="F77" i="8" l="1"/>
  <c r="G78" i="8" s="1"/>
  <c r="G77" i="8"/>
  <c r="H77" i="8"/>
  <c r="I77" i="8" s="1"/>
  <c r="H78" i="8" l="1"/>
  <c r="I78" i="8" s="1"/>
  <c r="E78" i="8"/>
  <c r="F78" i="8" l="1"/>
  <c r="H79" i="8" l="1"/>
  <c r="I79" i="8" s="1"/>
  <c r="G79" i="8"/>
  <c r="E79" i="8"/>
  <c r="F79" i="8" l="1"/>
  <c r="H80" i="8" s="1"/>
  <c r="I80" i="8" s="1"/>
  <c r="L6" i="8" s="1"/>
  <c r="G80" i="8" l="1"/>
  <c r="E80" i="8"/>
  <c r="F80" i="8" l="1"/>
  <c r="H85" i="8" s="1"/>
  <c r="H82" i="8"/>
  <c r="H81" i="8"/>
  <c r="H90" i="8"/>
  <c r="H91" i="8"/>
  <c r="H97" i="8"/>
  <c r="H88" i="8"/>
  <c r="H94" i="8"/>
  <c r="H87" i="8"/>
  <c r="H86" i="8"/>
  <c r="H92" i="8"/>
  <c r="H84" i="8"/>
  <c r="H96" i="8"/>
  <c r="H95" i="8"/>
  <c r="H89" i="8"/>
  <c r="H93" i="8"/>
  <c r="H83" i="8" l="1"/>
</calcChain>
</file>

<file path=xl/sharedStrings.xml><?xml version="1.0" encoding="utf-8"?>
<sst xmlns="http://schemas.openxmlformats.org/spreadsheetml/2006/main" count="83" uniqueCount="35">
  <si>
    <t>Week</t>
  </si>
  <si>
    <t>Value</t>
  </si>
  <si>
    <t>F</t>
  </si>
  <si>
    <t>alpha</t>
  </si>
  <si>
    <t>MSE</t>
  </si>
  <si>
    <t>diff^2</t>
  </si>
  <si>
    <t>SSE</t>
  </si>
  <si>
    <t>w1</t>
  </si>
  <si>
    <t>w2</t>
  </si>
  <si>
    <t>w1+w2</t>
  </si>
  <si>
    <t>diff abs</t>
  </si>
  <si>
    <t>MAE</t>
  </si>
  <si>
    <t>diff abs/abs y</t>
  </si>
  <si>
    <t>MAPE</t>
  </si>
  <si>
    <t>Observation</t>
  </si>
  <si>
    <t>beta</t>
  </si>
  <si>
    <t>Level</t>
  </si>
  <si>
    <t>Trend</t>
  </si>
  <si>
    <t>Forecast</t>
  </si>
  <si>
    <t>Residuals^2</t>
  </si>
  <si>
    <t>Phi</t>
  </si>
  <si>
    <t>Note: F_{t+h} = F_{t+1} + T_t * Phi^h</t>
  </si>
  <si>
    <t>(not optimized)</t>
  </si>
  <si>
    <t>Year</t>
  </si>
  <si>
    <t>Month</t>
  </si>
  <si>
    <t>US AVG Hotel Occ Rate (%)</t>
  </si>
  <si>
    <t>index t</t>
  </si>
  <si>
    <t>Season</t>
  </si>
  <si>
    <t>gamma</t>
  </si>
  <si>
    <t>Residual^2</t>
  </si>
  <si>
    <t>alpha+gamma</t>
  </si>
  <si>
    <t>(used to guarantee gamma &lt; 1 - alpha in the solver)</t>
  </si>
  <si>
    <t>Forecast_corrected</t>
  </si>
  <si>
    <t>exponential_phi</t>
  </si>
  <si>
    <t>cumsum_exponential_phi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</si>
</sst>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MA!$B$2:$B$17</c:f>
              <c:numCache>
                <c:formatCode>General</c:formatCode>
                <c:ptCount val="16"/>
                <c:pt idx="0">
                  <c:v>105</c:v>
                </c:pt>
                <c:pt idx="1">
                  <c:v>100</c:v>
                </c:pt>
                <c:pt idx="2">
                  <c:v>105</c:v>
                </c:pt>
                <c:pt idx="3">
                  <c:v>95</c:v>
                </c:pt>
                <c:pt idx="4">
                  <c:v>100</c:v>
                </c:pt>
                <c:pt idx="5">
                  <c:v>95</c:v>
                </c:pt>
                <c:pt idx="6">
                  <c:v>105</c:v>
                </c:pt>
                <c:pt idx="7">
                  <c:v>110</c:v>
                </c:pt>
                <c:pt idx="8">
                  <c:v>105</c:v>
                </c:pt>
                <c:pt idx="9">
                  <c:v>95</c:v>
                </c:pt>
                <c:pt idx="10">
                  <c:v>110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2-47E8-BBB7-15AFE4502434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MA!$C$2:$C$17</c:f>
              <c:numCache>
                <c:formatCode>General</c:formatCode>
                <c:ptCount val="16"/>
                <c:pt idx="2" formatCode="0.0">
                  <c:v>102.59259259259261</c:v>
                </c:pt>
                <c:pt idx="3" formatCode="0.0">
                  <c:v>102.40740740740742</c:v>
                </c:pt>
                <c:pt idx="4" formatCode="0.0">
                  <c:v>100.18518518518519</c:v>
                </c:pt>
                <c:pt idx="5" formatCode="0.0">
                  <c:v>97.407407407407419</c:v>
                </c:pt>
                <c:pt idx="6" formatCode="0.0">
                  <c:v>97.592592592592609</c:v>
                </c:pt>
                <c:pt idx="7" formatCode="0.0">
                  <c:v>99.814814814814824</c:v>
                </c:pt>
                <c:pt idx="8" formatCode="0.0">
                  <c:v>107.40740740740742</c:v>
                </c:pt>
                <c:pt idx="9" formatCode="0.0">
                  <c:v>107.59259259259261</c:v>
                </c:pt>
                <c:pt idx="10" formatCode="0.0">
                  <c:v>100.18518518518519</c:v>
                </c:pt>
                <c:pt idx="11" formatCode="0.0">
                  <c:v>102.22222222222223</c:v>
                </c:pt>
                <c:pt idx="12" formatCode="0.0">
                  <c:v>107.59259259259261</c:v>
                </c:pt>
                <c:pt idx="13" formatCode="0.0">
                  <c:v>106.24828532235941</c:v>
                </c:pt>
                <c:pt idx="14" formatCode="0.0">
                  <c:v>106.24828532235941</c:v>
                </c:pt>
                <c:pt idx="15" formatCode="0.0">
                  <c:v>106.24828532235941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2-47E8-BBB7-15AFE450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79968"/>
        <c:axId val="333261040"/>
      </c:lineChart>
      <c:catAx>
        <c:axId val="3936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261040"/>
        <c:crosses val="autoZero"/>
        <c:auto val="1"/>
        <c:lblAlgn val="ctr"/>
        <c:lblOffset val="100"/>
        <c:noMultiLvlLbl val="0"/>
      </c:catAx>
      <c:valAx>
        <c:axId val="333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6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SES!$B$2:$B$17</c:f>
              <c:numCache>
                <c:formatCode>General</c:formatCode>
                <c:ptCount val="16"/>
                <c:pt idx="0">
                  <c:v>105</c:v>
                </c:pt>
                <c:pt idx="1">
                  <c:v>100</c:v>
                </c:pt>
                <c:pt idx="2">
                  <c:v>105</c:v>
                </c:pt>
                <c:pt idx="3">
                  <c:v>95</c:v>
                </c:pt>
                <c:pt idx="4">
                  <c:v>100</c:v>
                </c:pt>
                <c:pt idx="5">
                  <c:v>95</c:v>
                </c:pt>
                <c:pt idx="6">
                  <c:v>105</c:v>
                </c:pt>
                <c:pt idx="7">
                  <c:v>110</c:v>
                </c:pt>
                <c:pt idx="8">
                  <c:v>105</c:v>
                </c:pt>
                <c:pt idx="9">
                  <c:v>95</c:v>
                </c:pt>
                <c:pt idx="10">
                  <c:v>110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3-489C-82BE-25D4ABF7ED75}"/>
            </c:ext>
          </c:extLst>
        </c:ser>
        <c:ser>
          <c:idx val="1"/>
          <c:order val="1"/>
          <c:tx>
            <c:strRef>
              <c:f>SES!$C$1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SES!$C$2:$C$17</c:f>
              <c:numCache>
                <c:formatCode>General</c:formatCode>
                <c:ptCount val="16"/>
                <c:pt idx="1">
                  <c:v>105</c:v>
                </c:pt>
                <c:pt idx="2" formatCode="0.0">
                  <c:v>104.67785822961773</c:v>
                </c:pt>
                <c:pt idx="3" formatCode="0.0">
                  <c:v>104.69861329366273</c:v>
                </c:pt>
                <c:pt idx="4" formatCode="0.0">
                  <c:v>104.073747602328</c:v>
                </c:pt>
                <c:pt idx="5" formatCode="0.0">
                  <c:v>103.81128274938709</c:v>
                </c:pt>
                <c:pt idx="6" formatCode="0.0">
                  <c:v>103.24358630454181</c:v>
                </c:pt>
                <c:pt idx="7" formatCode="0.0">
                  <c:v>103.35674914801753</c:v>
                </c:pt>
                <c:pt idx="8" formatCode="0.0">
                  <c:v>103.78476286612778</c:v>
                </c:pt>
                <c:pt idx="9" formatCode="0.0">
                  <c:v>103.86305859447576</c:v>
                </c:pt>
                <c:pt idx="10" formatCode="0.0">
                  <c:v>103.2920263171505</c:v>
                </c:pt>
                <c:pt idx="11" formatCode="0.0">
                  <c:v>103.72421002072468</c:v>
                </c:pt>
                <c:pt idx="12" formatCode="0.0">
                  <c:v>103.80640706923663</c:v>
                </c:pt>
                <c:pt idx="13" formatCode="0.0">
                  <c:v>103.80640706923663</c:v>
                </c:pt>
                <c:pt idx="14" formatCode="0.0">
                  <c:v>103.80640706923663</c:v>
                </c:pt>
                <c:pt idx="15" formatCode="0.0">
                  <c:v>103.80640706923663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3-489C-82BE-25D4ABF7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21808"/>
        <c:axId val="328024304"/>
      </c:lineChart>
      <c:catAx>
        <c:axId val="32802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024304"/>
        <c:crosses val="autoZero"/>
        <c:auto val="1"/>
        <c:lblAlgn val="ctr"/>
        <c:lblOffset val="100"/>
        <c:noMultiLvlLbl val="0"/>
      </c:catAx>
      <c:valAx>
        <c:axId val="328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0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Holt!$B$1</c:f>
              <c:strCache>
                <c:ptCount val="1"/>
                <c:pt idx="0">
                  <c:v>Observation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Holt!$B$2:$B$29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120</c:v>
                </c:pt>
                <c:pt idx="3">
                  <c:v>115</c:v>
                </c:pt>
                <c:pt idx="4">
                  <c:v>125</c:v>
                </c:pt>
                <c:pt idx="5">
                  <c:v>125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145</c:v>
                </c:pt>
                <c:pt idx="10">
                  <c:v>165</c:v>
                </c:pt>
                <c:pt idx="11">
                  <c:v>165</c:v>
                </c:pt>
                <c:pt idx="12">
                  <c:v>170</c:v>
                </c:pt>
                <c:pt idx="13">
                  <c:v>170</c:v>
                </c:pt>
                <c:pt idx="14">
                  <c:v>180</c:v>
                </c:pt>
                <c:pt idx="15">
                  <c:v>175</c:v>
                </c:pt>
                <c:pt idx="16">
                  <c:v>185</c:v>
                </c:pt>
                <c:pt idx="17">
                  <c:v>185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D-4965-89EF-10DCAAE9D8DC}"/>
            </c:ext>
          </c:extLst>
        </c:ser>
        <c:ser>
          <c:idx val="1"/>
          <c:order val="1"/>
          <c:tx>
            <c:strRef>
              <c:f>Holt!$E$1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Holt!$E$2:$E$29</c:f>
              <c:numCache>
                <c:formatCode>0.0</c:formatCode>
                <c:ptCount val="28"/>
                <c:pt idx="1">
                  <c:v>110</c:v>
                </c:pt>
                <c:pt idx="2">
                  <c:v>110.00000000000003</c:v>
                </c:pt>
                <c:pt idx="3">
                  <c:v>117.24441209299012</c:v>
                </c:pt>
                <c:pt idx="4">
                  <c:v>119.24067352867412</c:v>
                </c:pt>
                <c:pt idx="5">
                  <c:v>126.22220070339878</c:v>
                </c:pt>
                <c:pt idx="6">
                  <c:v>130.23216860572958</c:v>
                </c:pt>
                <c:pt idx="7">
                  <c:v>141.76106237334264</c:v>
                </c:pt>
                <c:pt idx="8">
                  <c:v>155.72047228480341</c:v>
                </c:pt>
                <c:pt idx="9">
                  <c:v>162.55142336770237</c:v>
                </c:pt>
                <c:pt idx="10">
                  <c:v>158.73947301106637</c:v>
                </c:pt>
                <c:pt idx="11">
                  <c:v>165.82039358185111</c:v>
                </c:pt>
                <c:pt idx="12">
                  <c:v>170.03929536274245</c:v>
                </c:pt>
                <c:pt idx="13">
                  <c:v>174.52689342279751</c:v>
                </c:pt>
                <c:pt idx="14">
                  <c:v>175.74925692732592</c:v>
                </c:pt>
                <c:pt idx="15">
                  <c:v>181.6907679566313</c:v>
                </c:pt>
                <c:pt idx="16">
                  <c:v>181.24550423030195</c:v>
                </c:pt>
                <c:pt idx="17">
                  <c:v>185.94368597450119</c:v>
                </c:pt>
                <c:pt idx="18">
                  <c:v>188.59826698228025</c:v>
                </c:pt>
                <c:pt idx="19">
                  <c:v>199.85455574980375</c:v>
                </c:pt>
                <c:pt idx="20">
                  <c:v>214.33067979108444</c:v>
                </c:pt>
                <c:pt idx="21">
                  <c:v>221.99459197668119</c:v>
                </c:pt>
                <c:pt idx="22">
                  <c:v>218.91558285161784</c:v>
                </c:pt>
                <c:pt idx="23">
                  <c:v>221.99236510811954</c:v>
                </c:pt>
                <c:pt idx="24">
                  <c:v>225.06914736462124</c:v>
                </c:pt>
                <c:pt idx="25">
                  <c:v>228.14592962112295</c:v>
                </c:pt>
                <c:pt idx="26">
                  <c:v>231.22271187762465</c:v>
                </c:pt>
                <c:pt idx="27">
                  <c:v>234.29949413412635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D-4965-89EF-10DCAAE9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04304"/>
        <c:axId val="327505136"/>
      </c:lineChart>
      <c:catAx>
        <c:axId val="3275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5136"/>
        <c:crosses val="autoZero"/>
        <c:auto val="1"/>
        <c:lblAlgn val="ctr"/>
        <c:lblOffset val="100"/>
        <c:noMultiLvlLbl val="0"/>
      </c:catAx>
      <c:valAx>
        <c:axId val="327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ExpTrend!$B$1</c:f>
              <c:strCache>
                <c:ptCount val="1"/>
                <c:pt idx="0">
                  <c:v>Observation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ExpTrend!$B$2:$B$29</c:f>
              <c:numCache>
                <c:formatCode>0.0</c:formatCode>
                <c:ptCount val="28"/>
                <c:pt idx="0">
                  <c:v>115.50000000000001</c:v>
                </c:pt>
                <c:pt idx="1">
                  <c:v>121.00000000000001</c:v>
                </c:pt>
                <c:pt idx="2">
                  <c:v>139.75500000000005</c:v>
                </c:pt>
                <c:pt idx="3">
                  <c:v>139.08950000000004</c:v>
                </c:pt>
                <c:pt idx="4">
                  <c:v>161.05100000000004</c:v>
                </c:pt>
                <c:pt idx="5">
                  <c:v>168.29829500000008</c:v>
                </c:pt>
                <c:pt idx="6">
                  <c:v>204.61529550000012</c:v>
                </c:pt>
                <c:pt idx="7">
                  <c:v>235.79476910000011</c:v>
                </c:pt>
                <c:pt idx="8">
                  <c:v>247.58450755500016</c:v>
                </c:pt>
                <c:pt idx="9">
                  <c:v>246.40553370950019</c:v>
                </c:pt>
                <c:pt idx="10">
                  <c:v>313.84283767210025</c:v>
                </c:pt>
                <c:pt idx="11">
                  <c:v>329.53497955570526</c:v>
                </c:pt>
                <c:pt idx="12">
                  <c:v>362.48847751127579</c:v>
                </c:pt>
                <c:pt idx="13">
                  <c:v>379.74983358324141</c:v>
                </c:pt>
                <c:pt idx="14">
                  <c:v>438.61105778864379</c:v>
                </c:pt>
                <c:pt idx="15">
                  <c:v>436.52243370393597</c:v>
                </c:pt>
                <c:pt idx="16">
                  <c:v>505.44702849929433</c:v>
                </c:pt>
                <c:pt idx="17">
                  <c:v>528.19214478176264</c:v>
                </c:pt>
                <c:pt idx="18">
                  <c:v>642.17044970835366</c:v>
                </c:pt>
                <c:pt idx="19">
                  <c:v>740.024994425817</c:v>
                </c:pt>
                <c:pt idx="20">
                  <c:v>777.02624414710795</c:v>
                </c:pt>
                <c:pt idx="21">
                  <c:v>773.326119174979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0D9-9246-632BFDD7B0BB}"/>
            </c:ext>
          </c:extLst>
        </c:ser>
        <c:ser>
          <c:idx val="1"/>
          <c:order val="1"/>
          <c:tx>
            <c:strRef>
              <c:f>ExpTrend!$E$1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ExpTrend!$E$2:$E$29</c:f>
              <c:numCache>
                <c:formatCode>0.0</c:formatCode>
                <c:ptCount val="28"/>
                <c:pt idx="1">
                  <c:v>115.50000000000001</c:v>
                </c:pt>
                <c:pt idx="2">
                  <c:v>115.50000000000001</c:v>
                </c:pt>
                <c:pt idx="3">
                  <c:v>121.529730810583</c:v>
                </c:pt>
                <c:pt idx="4">
                  <c:v>143.49093511511595</c:v>
                </c:pt>
                <c:pt idx="5">
                  <c:v>145.30021804735114</c:v>
                </c:pt>
                <c:pt idx="6">
                  <c:v>169.22155804272737</c:v>
                </c:pt>
                <c:pt idx="7">
                  <c:v>179.3984120053141</c:v>
                </c:pt>
                <c:pt idx="8">
                  <c:v>221.02069192350007</c:v>
                </c:pt>
                <c:pt idx="9">
                  <c:v>261.15075320075817</c:v>
                </c:pt>
                <c:pt idx="10">
                  <c:v>275.66664899361899</c:v>
                </c:pt>
                <c:pt idx="11">
                  <c:v>269.996051970471</c:v>
                </c:pt>
                <c:pt idx="12">
                  <c:v>343.48025326779475</c:v>
                </c:pt>
                <c:pt idx="13">
                  <c:v>367.18926852870726</c:v>
                </c:pt>
                <c:pt idx="14">
                  <c:v>400.9099435694767</c:v>
                </c:pt>
                <c:pt idx="15">
                  <c:v>417.40468082081685</c:v>
                </c:pt>
                <c:pt idx="16">
                  <c:v>480.32765443081217</c:v>
                </c:pt>
                <c:pt idx="17">
                  <c:v>478.24872574981492</c:v>
                </c:pt>
                <c:pt idx="18">
                  <c:v>548.39129554414626</c:v>
                </c:pt>
                <c:pt idx="19">
                  <c:v>576.00387778770062</c:v>
                </c:pt>
                <c:pt idx="20">
                  <c:v>704.16821519181178</c:v>
                </c:pt>
                <c:pt idx="21">
                  <c:v>828.14649830956114</c:v>
                </c:pt>
                <c:pt idx="22">
                  <c:v>871.67242133853279</c:v>
                </c:pt>
                <c:pt idx="23">
                  <c:v>968.24418882218288</c:v>
                </c:pt>
                <c:pt idx="24">
                  <c:v>1075.5150515698488</c:v>
                </c:pt>
                <c:pt idx="25">
                  <c:v>1194.6703522800356</c:v>
                </c:pt>
                <c:pt idx="26">
                  <c:v>1327.0267566536356</c:v>
                </c:pt>
                <c:pt idx="27">
                  <c:v>1474.046802545814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0D9-9246-632BFDD7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04304"/>
        <c:axId val="327505136"/>
      </c:lineChart>
      <c:catAx>
        <c:axId val="3275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5136"/>
        <c:crosses val="autoZero"/>
        <c:auto val="1"/>
        <c:lblAlgn val="ctr"/>
        <c:lblOffset val="100"/>
        <c:noMultiLvlLbl val="0"/>
      </c:catAx>
      <c:valAx>
        <c:axId val="327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'Holt+Damped'!$C$1</c:f>
              <c:strCache>
                <c:ptCount val="1"/>
                <c:pt idx="0">
                  <c:v>Observation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'Holt+Damped'!$C$2:$C$29</c:f>
              <c:numCache>
                <c:formatCode>General</c:formatCode>
                <c:ptCount val="28"/>
                <c:pt idx="0">
                  <c:v>110</c:v>
                </c:pt>
                <c:pt idx="1">
                  <c:v>109.33032991536807</c:v>
                </c:pt>
                <c:pt idx="2">
                  <c:v>118.43937689761144</c:v>
                </c:pt>
                <c:pt idx="3">
                  <c:v>112.41101126592248</c:v>
                </c:pt>
                <c:pt idx="4">
                  <c:v>121.28349806301962</c:v>
                </c:pt>
                <c:pt idx="5">
                  <c:v>120.07876406233811</c:v>
                </c:pt>
                <c:pt idx="6">
                  <c:v>133.81099388975656</c:v>
                </c:pt>
                <c:pt idx="7">
                  <c:v>142.49009585424943</c:v>
                </c:pt>
                <c:pt idx="8">
                  <c:v>141.12337027921041</c:v>
                </c:pt>
                <c:pt idx="9">
                  <c:v>134.71641173621407</c:v>
                </c:pt>
                <c:pt idx="10">
                  <c:v>153.27363932082247</c:v>
                </c:pt>
                <c:pt idx="11">
                  <c:v>151.79862851425821</c:v>
                </c:pt>
                <c:pt idx="12">
                  <c:v>155.29432934897164</c:v>
                </c:pt>
                <c:pt idx="13">
                  <c:v>153.76321563621644</c:v>
                </c:pt>
                <c:pt idx="14">
                  <c:v>162.20739043370071</c:v>
                </c:pt>
                <c:pt idx="15">
                  <c:v>155.62866266041593</c:v>
                </c:pt>
                <c:pt idx="16">
                  <c:v>164.02860406862834</c:v>
                </c:pt>
                <c:pt idx="17">
                  <c:v>162.40859247200692</c:v>
                </c:pt>
                <c:pt idx="18">
                  <c:v>175.76984512683276</c:v>
                </c:pt>
                <c:pt idx="19">
                  <c:v>184.11344491069477</c:v>
                </c:pt>
                <c:pt idx="20">
                  <c:v>182.44036113584366</c:v>
                </c:pt>
                <c:pt idx="21">
                  <c:v>175.75146630038364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C-4B60-8420-EC6D7B8A611F}"/>
            </c:ext>
          </c:extLst>
        </c:ser>
        <c:ser>
          <c:idx val="1"/>
          <c:order val="1"/>
          <c:tx>
            <c:strRef>
              <c:f>'Holt+Damped'!$F$1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'Holt+Damped'!$F$2:$F$29</c:f>
              <c:numCache>
                <c:formatCode>0.0</c:formatCode>
                <c:ptCount val="28"/>
                <c:pt idx="1">
                  <c:v>110</c:v>
                </c:pt>
                <c:pt idx="2">
                  <c:v>109.60745806533977</c:v>
                </c:pt>
                <c:pt idx="3">
                  <c:v>114.65302676635626</c:v>
                </c:pt>
                <c:pt idx="4">
                  <c:v>114.96735632255114</c:v>
                </c:pt>
                <c:pt idx="5">
                  <c:v>119.5324252376649</c:v>
                </c:pt>
                <c:pt idx="6">
                  <c:v>121.78270746598271</c:v>
                </c:pt>
                <c:pt idx="7">
                  <c:v>130.48462659593079</c:v>
                </c:pt>
                <c:pt idx="8">
                  <c:v>141.20406297680657</c:v>
                </c:pt>
                <c:pt idx="9">
                  <c:v>146.45916278671126</c:v>
                </c:pt>
                <c:pt idx="10">
                  <c:v>143.80196924282171</c:v>
                </c:pt>
                <c:pt idx="11">
                  <c:v>150.42976582446667</c:v>
                </c:pt>
                <c:pt idx="12">
                  <c:v>153.95205319106165</c:v>
                </c:pt>
                <c:pt idx="13">
                  <c:v>157.18348369354888</c:v>
                </c:pt>
                <c:pt idx="14">
                  <c:v>157.39780655928814</c:v>
                </c:pt>
                <c:pt idx="15">
                  <c:v>161.32100455248985</c:v>
                </c:pt>
                <c:pt idx="16">
                  <c:v>159.81159454733029</c:v>
                </c:pt>
                <c:pt idx="17">
                  <c:v>162.62790978999919</c:v>
                </c:pt>
                <c:pt idx="18">
                  <c:v>163.60268641651359</c:v>
                </c:pt>
                <c:pt idx="19">
                  <c:v>171.57435123769903</c:v>
                </c:pt>
                <c:pt idx="20">
                  <c:v>181.9845180374283</c:v>
                </c:pt>
                <c:pt idx="21">
                  <c:v>187.16121811063289</c:v>
                </c:pt>
                <c:pt idx="22">
                  <c:v>184.79457426686631</c:v>
                </c:pt>
                <c:pt idx="23">
                  <c:v>186.31634811612827</c:v>
                </c:pt>
                <c:pt idx="24">
                  <c:v>187.8381219653902</c:v>
                </c:pt>
                <c:pt idx="25">
                  <c:v>189.35989581465213</c:v>
                </c:pt>
                <c:pt idx="26">
                  <c:v>190.8816696639141</c:v>
                </c:pt>
                <c:pt idx="27">
                  <c:v>192.40344351317603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C-4B60-8420-EC6D7B8A611F}"/>
            </c:ext>
          </c:extLst>
        </c:ser>
        <c:ser>
          <c:idx val="2"/>
          <c:order val="2"/>
          <c:tx>
            <c:v>forecast_damped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'Holt+Damped'!$I$2:$I$29</c:f>
              <c:numCache>
                <c:formatCode>0.0</c:formatCode>
                <c:ptCount val="28"/>
                <c:pt idx="1">
                  <c:v>110</c:v>
                </c:pt>
                <c:pt idx="2">
                  <c:v>109.60745806533977</c:v>
                </c:pt>
                <c:pt idx="3">
                  <c:v>114.65302676635626</c:v>
                </c:pt>
                <c:pt idx="4">
                  <c:v>114.96735632255114</c:v>
                </c:pt>
                <c:pt idx="5">
                  <c:v>119.5324252376649</c:v>
                </c:pt>
                <c:pt idx="6">
                  <c:v>121.78270746598271</c:v>
                </c:pt>
                <c:pt idx="7">
                  <c:v>130.48462659593079</c:v>
                </c:pt>
                <c:pt idx="8">
                  <c:v>141.20406297680657</c:v>
                </c:pt>
                <c:pt idx="9">
                  <c:v>146.45916278671126</c:v>
                </c:pt>
                <c:pt idx="10">
                  <c:v>143.80196924282171</c:v>
                </c:pt>
                <c:pt idx="11">
                  <c:v>150.42976582446667</c:v>
                </c:pt>
                <c:pt idx="12">
                  <c:v>153.95205319106165</c:v>
                </c:pt>
                <c:pt idx="13">
                  <c:v>157.18348369354888</c:v>
                </c:pt>
                <c:pt idx="14">
                  <c:v>157.39780655928814</c:v>
                </c:pt>
                <c:pt idx="15">
                  <c:v>161.32100455248985</c:v>
                </c:pt>
                <c:pt idx="16">
                  <c:v>159.81159454733029</c:v>
                </c:pt>
                <c:pt idx="17">
                  <c:v>162.62790978999919</c:v>
                </c:pt>
                <c:pt idx="18">
                  <c:v>163.60268641651359</c:v>
                </c:pt>
                <c:pt idx="19">
                  <c:v>171.57435123769903</c:v>
                </c:pt>
                <c:pt idx="20">
                  <c:v>181.9845180374283</c:v>
                </c:pt>
                <c:pt idx="21">
                  <c:v>187.16121811063289</c:v>
                </c:pt>
                <c:pt idx="22">
                  <c:v>184.49021949701392</c:v>
                </c:pt>
                <c:pt idx="23">
                  <c:v>185.46415476054156</c:v>
                </c:pt>
                <c:pt idx="24">
                  <c:v>186.24330297136368</c:v>
                </c:pt>
                <c:pt idx="25">
                  <c:v>186.86662154002138</c:v>
                </c:pt>
                <c:pt idx="26">
                  <c:v>187.36527639494753</c:v>
                </c:pt>
                <c:pt idx="27">
                  <c:v>187.76420027888847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2-4576-B39B-2E29A59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04304"/>
        <c:axId val="327505136"/>
      </c:lineChart>
      <c:catAx>
        <c:axId val="3275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5136"/>
        <c:crosses val="autoZero"/>
        <c:auto val="1"/>
        <c:lblAlgn val="ctr"/>
        <c:lblOffset val="100"/>
        <c:noMultiLvlLbl val="0"/>
      </c:catAx>
      <c:valAx>
        <c:axId val="327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HW!$D$1</c:f>
              <c:strCache>
                <c:ptCount val="1"/>
                <c:pt idx="0">
                  <c:v>US AVG Hotel Occ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HW!$D$2:$D$97</c:f>
              <c:numCache>
                <c:formatCode>General</c:formatCode>
                <c:ptCount val="96"/>
                <c:pt idx="0">
                  <c:v>53.6</c:v>
                </c:pt>
                <c:pt idx="1">
                  <c:v>62.4</c:v>
                </c:pt>
                <c:pt idx="2">
                  <c:v>65.3</c:v>
                </c:pt>
                <c:pt idx="3">
                  <c:v>67</c:v>
                </c:pt>
                <c:pt idx="4">
                  <c:v>66.7</c:v>
                </c:pt>
                <c:pt idx="5">
                  <c:v>70.8</c:v>
                </c:pt>
                <c:pt idx="6">
                  <c:v>73.599999999999994</c:v>
                </c:pt>
                <c:pt idx="7">
                  <c:v>73.8</c:v>
                </c:pt>
                <c:pt idx="8">
                  <c:v>66.3</c:v>
                </c:pt>
                <c:pt idx="9">
                  <c:v>68.400000000000006</c:v>
                </c:pt>
                <c:pt idx="10">
                  <c:v>58.7</c:v>
                </c:pt>
                <c:pt idx="11">
                  <c:v>49.7</c:v>
                </c:pt>
                <c:pt idx="12">
                  <c:v>53.9</c:v>
                </c:pt>
                <c:pt idx="13">
                  <c:v>61.7</c:v>
                </c:pt>
                <c:pt idx="14">
                  <c:v>64.5</c:v>
                </c:pt>
                <c:pt idx="15">
                  <c:v>65.599999999999994</c:v>
                </c:pt>
                <c:pt idx="16">
                  <c:v>65.900000000000006</c:v>
                </c:pt>
                <c:pt idx="17">
                  <c:v>71.400000000000006</c:v>
                </c:pt>
                <c:pt idx="18">
                  <c:v>73.2</c:v>
                </c:pt>
                <c:pt idx="19">
                  <c:v>71.099999999999994</c:v>
                </c:pt>
                <c:pt idx="20">
                  <c:v>66.400000000000006</c:v>
                </c:pt>
                <c:pt idx="21">
                  <c:v>68.3</c:v>
                </c:pt>
                <c:pt idx="22">
                  <c:v>58.1</c:v>
                </c:pt>
                <c:pt idx="23">
                  <c:v>49.5</c:v>
                </c:pt>
                <c:pt idx="24">
                  <c:v>52.7</c:v>
                </c:pt>
                <c:pt idx="25">
                  <c:v>61.2</c:v>
                </c:pt>
                <c:pt idx="26">
                  <c:v>64.7</c:v>
                </c:pt>
                <c:pt idx="27">
                  <c:v>65</c:v>
                </c:pt>
                <c:pt idx="28">
                  <c:v>65</c:v>
                </c:pt>
                <c:pt idx="29">
                  <c:v>70</c:v>
                </c:pt>
                <c:pt idx="30">
                  <c:v>73</c:v>
                </c:pt>
                <c:pt idx="31">
                  <c:v>70.099999999999994</c:v>
                </c:pt>
                <c:pt idx="32">
                  <c:v>65.900000000000006</c:v>
                </c:pt>
                <c:pt idx="33">
                  <c:v>67.400000000000006</c:v>
                </c:pt>
                <c:pt idx="34">
                  <c:v>58.6</c:v>
                </c:pt>
                <c:pt idx="35">
                  <c:v>52.9</c:v>
                </c:pt>
                <c:pt idx="36">
                  <c:v>51</c:v>
                </c:pt>
                <c:pt idx="37">
                  <c:v>61</c:v>
                </c:pt>
                <c:pt idx="38">
                  <c:v>65.7</c:v>
                </c:pt>
                <c:pt idx="39">
                  <c:v>64.8</c:v>
                </c:pt>
                <c:pt idx="40">
                  <c:v>66.5</c:v>
                </c:pt>
                <c:pt idx="41">
                  <c:v>71.5</c:v>
                </c:pt>
                <c:pt idx="42">
                  <c:v>72.3</c:v>
                </c:pt>
                <c:pt idx="43">
                  <c:v>70.5</c:v>
                </c:pt>
                <c:pt idx="44">
                  <c:v>66.5</c:v>
                </c:pt>
                <c:pt idx="45">
                  <c:v>66.8</c:v>
                </c:pt>
                <c:pt idx="46">
                  <c:v>58.6</c:v>
                </c:pt>
                <c:pt idx="47">
                  <c:v>48.2</c:v>
                </c:pt>
                <c:pt idx="48">
                  <c:v>52.2</c:v>
                </c:pt>
                <c:pt idx="49">
                  <c:v>60.6</c:v>
                </c:pt>
                <c:pt idx="50">
                  <c:v>64.8</c:v>
                </c:pt>
                <c:pt idx="51">
                  <c:v>62.5</c:v>
                </c:pt>
                <c:pt idx="52">
                  <c:v>63</c:v>
                </c:pt>
                <c:pt idx="53">
                  <c:v>69.099999999999994</c:v>
                </c:pt>
                <c:pt idx="54">
                  <c:v>68.5</c:v>
                </c:pt>
                <c:pt idx="55">
                  <c:v>68.3</c:v>
                </c:pt>
                <c:pt idx="56">
                  <c:v>55.9</c:v>
                </c:pt>
                <c:pt idx="57">
                  <c:v>59.5</c:v>
                </c:pt>
                <c:pt idx="58">
                  <c:v>54.83</c:v>
                </c:pt>
                <c:pt idx="59">
                  <c:v>45.4</c:v>
                </c:pt>
                <c:pt idx="60">
                  <c:v>48.4</c:v>
                </c:pt>
                <c:pt idx="61">
                  <c:v>57.7</c:v>
                </c:pt>
                <c:pt idx="62">
                  <c:v>60.9</c:v>
                </c:pt>
                <c:pt idx="63">
                  <c:v>61.9</c:v>
                </c:pt>
                <c:pt idx="64">
                  <c:v>61.4</c:v>
                </c:pt>
                <c:pt idx="65">
                  <c:v>66.900000000000006</c:v>
                </c:pt>
                <c:pt idx="66">
                  <c:v>67.900000000000006</c:v>
                </c:pt>
                <c:pt idx="67">
                  <c:v>66.900000000000006</c:v>
                </c:pt>
                <c:pt idx="68">
                  <c:v>58.4</c:v>
                </c:pt>
                <c:pt idx="69">
                  <c:v>61.9</c:v>
                </c:pt>
                <c:pt idx="70">
                  <c:v>54</c:v>
                </c:pt>
                <c:pt idx="71">
                  <c:v>46.2</c:v>
                </c:pt>
                <c:pt idx="72">
                  <c:v>48.4</c:v>
                </c:pt>
                <c:pt idx="73">
                  <c:v>56.8</c:v>
                </c:pt>
                <c:pt idx="74">
                  <c:v>59.4</c:v>
                </c:pt>
                <c:pt idx="75">
                  <c:v>59</c:v>
                </c:pt>
                <c:pt idx="76">
                  <c:v>60.9</c:v>
                </c:pt>
                <c:pt idx="77">
                  <c:v>66.3</c:v>
                </c:pt>
                <c:pt idx="7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C-4807-957D-F497F083E11B}"/>
            </c:ext>
          </c:extLst>
        </c:ser>
        <c:ser>
          <c:idx val="1"/>
          <c:order val="1"/>
          <c:tx>
            <c:strRef>
              <c:f>HW!$H$1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HW!$H$2:$H$97</c:f>
              <c:numCache>
                <c:formatCode>General</c:formatCode>
                <c:ptCount val="96"/>
                <c:pt idx="12" formatCode="0.0">
                  <c:v>53.9</c:v>
                </c:pt>
                <c:pt idx="13" formatCode="0.0">
                  <c:v>62.699999999999996</c:v>
                </c:pt>
                <c:pt idx="14" formatCode="0.0">
                  <c:v>65.264205069191362</c:v>
                </c:pt>
                <c:pt idx="15" formatCode="0.0">
                  <c:v>66.70704715686135</c:v>
                </c:pt>
                <c:pt idx="16" formatCode="0.0">
                  <c:v>66.034350621199081</c:v>
                </c:pt>
                <c:pt idx="17" formatCode="0.0">
                  <c:v>70.087680937416323</c:v>
                </c:pt>
                <c:pt idx="18" formatCode="0.0">
                  <c:v>73.326722819046793</c:v>
                </c:pt>
                <c:pt idx="19" formatCode="0.0">
                  <c:v>73.48325264633273</c:v>
                </c:pt>
                <c:pt idx="20" formatCode="0.0">
                  <c:v>65.181982547605486</c:v>
                </c:pt>
                <c:pt idx="21" formatCode="0.0">
                  <c:v>67.688709627353447</c:v>
                </c:pt>
                <c:pt idx="22" formatCode="0.0">
                  <c:v>58.192360658620792</c:v>
                </c:pt>
                <c:pt idx="23" formatCode="0.0">
                  <c:v>49.160060391194463</c:v>
                </c:pt>
                <c:pt idx="24" formatCode="0.0">
                  <c:v>53.172874328171936</c:v>
                </c:pt>
                <c:pt idx="25" formatCode="0.0">
                  <c:v>61.536092872849075</c:v>
                </c:pt>
                <c:pt idx="26" formatCode="0.0">
                  <c:v>64.387104160049347</c:v>
                </c:pt>
                <c:pt idx="27" formatCode="0.0">
                  <c:v>66.095670193716899</c:v>
                </c:pt>
                <c:pt idx="28" formatCode="0.0">
                  <c:v>65.695611090651525</c:v>
                </c:pt>
                <c:pt idx="29" formatCode="0.0">
                  <c:v>69.960511335499731</c:v>
                </c:pt>
                <c:pt idx="30" formatCode="0.0">
                  <c:v>72.372994979988817</c:v>
                </c:pt>
                <c:pt idx="31" formatCode="0.0">
                  <c:v>72.156471057648133</c:v>
                </c:pt>
                <c:pt idx="32" formatCode="0.0">
                  <c:v>64.960866836681305</c:v>
                </c:pt>
                <c:pt idx="33" formatCode="0.0">
                  <c:v>67.205112209978438</c:v>
                </c:pt>
                <c:pt idx="34" formatCode="0.0">
                  <c:v>57.373120011570357</c:v>
                </c:pt>
                <c:pt idx="35" formatCode="0.0">
                  <c:v>48.902248742383044</c:v>
                </c:pt>
                <c:pt idx="36" formatCode="0.0">
                  <c:v>53.917788284420894</c:v>
                </c:pt>
                <c:pt idx="37" formatCode="0.0">
                  <c:v>61.499336333028928</c:v>
                </c:pt>
                <c:pt idx="38" formatCode="0.0">
                  <c:v>64.475325881229239</c:v>
                </c:pt>
                <c:pt idx="39" formatCode="0.0">
                  <c:v>66.100153602480745</c:v>
                </c:pt>
                <c:pt idx="40" formatCode="0.0">
                  <c:v>65.742716235143718</c:v>
                </c:pt>
                <c:pt idx="41" formatCode="0.0">
                  <c:v>70.699419565794997</c:v>
                </c:pt>
                <c:pt idx="42" formatCode="0.0">
                  <c:v>73.53133229630923</c:v>
                </c:pt>
                <c:pt idx="43" formatCode="0.0">
                  <c:v>71.949514767556678</c:v>
                </c:pt>
                <c:pt idx="44" formatCode="0.0">
                  <c:v>65.787644156805456</c:v>
                </c:pt>
                <c:pt idx="45" formatCode="0.0">
                  <c:v>67.750645671485501</c:v>
                </c:pt>
                <c:pt idx="46" formatCode="0.0">
                  <c:v>57.820508043271495</c:v>
                </c:pt>
                <c:pt idx="47" formatCode="0.0">
                  <c:v>49.966697056795368</c:v>
                </c:pt>
                <c:pt idx="48" formatCode="0.0">
                  <c:v>51.132019435772229</c:v>
                </c:pt>
                <c:pt idx="49" formatCode="0.0">
                  <c:v>60.718330247327373</c:v>
                </c:pt>
                <c:pt idx="50" formatCode="0.0">
                  <c:v>64.298530979730486</c:v>
                </c:pt>
                <c:pt idx="51" formatCode="0.0">
                  <c:v>64.98073623759656</c:v>
                </c:pt>
                <c:pt idx="52" formatCode="0.0">
                  <c:v>64.795257256626172</c:v>
                </c:pt>
                <c:pt idx="53" formatCode="0.0">
                  <c:v>68.904986538864435</c:v>
                </c:pt>
                <c:pt idx="54" formatCode="0.0">
                  <c:v>70.967823945715026</c:v>
                </c:pt>
                <c:pt idx="55" formatCode="0.0">
                  <c:v>68.906856173149649</c:v>
                </c:pt>
                <c:pt idx="56" formatCode="0.0">
                  <c:v>63.62222926442773</c:v>
                </c:pt>
                <c:pt idx="57" formatCode="0.0">
                  <c:v>62.288799109879648</c:v>
                </c:pt>
                <c:pt idx="58" formatCode="0.0">
                  <c:v>52.212068082886177</c:v>
                </c:pt>
                <c:pt idx="59" formatCode="0.0">
                  <c:v>44.261387894048411</c:v>
                </c:pt>
                <c:pt idx="60" formatCode="0.0">
                  <c:v>47.178729401019403</c:v>
                </c:pt>
                <c:pt idx="61" formatCode="0.0">
                  <c:v>56.481345706194546</c:v>
                </c:pt>
                <c:pt idx="62" formatCode="0.0">
                  <c:v>60.675418449676656</c:v>
                </c:pt>
                <c:pt idx="63" formatCode="0.0">
                  <c:v>60.433108334953758</c:v>
                </c:pt>
                <c:pt idx="64" formatCode="0.0">
                  <c:v>61.756899272878009</c:v>
                </c:pt>
                <c:pt idx="65" formatCode="0.0">
                  <c:v>66.896656397792086</c:v>
                </c:pt>
                <c:pt idx="66" formatCode="0.0">
                  <c:v>68.154775829194804</c:v>
                </c:pt>
                <c:pt idx="67" formatCode="0.0">
                  <c:v>67.348851955901637</c:v>
                </c:pt>
                <c:pt idx="68" formatCode="0.0">
                  <c:v>60.145377582514996</c:v>
                </c:pt>
                <c:pt idx="69" formatCode="0.0">
                  <c:v>62.182724718940847</c:v>
                </c:pt>
                <c:pt idx="70" formatCode="0.0">
                  <c:v>54.44556833324885</c:v>
                </c:pt>
                <c:pt idx="71" formatCode="0.0">
                  <c:v>45.059246003897826</c:v>
                </c:pt>
                <c:pt idx="72" formatCode="0.0">
                  <c:v>48.001132128205676</c:v>
                </c:pt>
                <c:pt idx="73" formatCode="0.0">
                  <c:v>57.027808769552472</c:v>
                </c:pt>
                <c:pt idx="74" formatCode="0.0">
                  <c:v>60.461464496484645</c:v>
                </c:pt>
                <c:pt idx="75" formatCode="0.0">
                  <c:v>60.130942901275887</c:v>
                </c:pt>
                <c:pt idx="76" formatCode="0.0">
                  <c:v>60.076512038786774</c:v>
                </c:pt>
                <c:pt idx="77" formatCode="0.0">
                  <c:v>65.709977332130194</c:v>
                </c:pt>
                <c:pt idx="78" formatCode="0.0">
                  <c:v>67.091892300478065</c:v>
                </c:pt>
                <c:pt idx="79" formatCode="0.0">
                  <c:v>67.091411019443228</c:v>
                </c:pt>
                <c:pt idx="80" formatCode="0.0">
                  <c:v>59.679683586104389</c:v>
                </c:pt>
                <c:pt idx="81" formatCode="0.0">
                  <c:v>62.708240581149973</c:v>
                </c:pt>
                <c:pt idx="82" formatCode="0.0">
                  <c:v>55.022084492293629</c:v>
                </c:pt>
                <c:pt idx="83" formatCode="0.0">
                  <c:v>46.225838083491361</c:v>
                </c:pt>
                <c:pt idx="84" formatCode="0.0">
                  <c:v>48.580819541389289</c:v>
                </c:pt>
                <c:pt idx="85" formatCode="0.0">
                  <c:v>57.300989821502405</c:v>
                </c:pt>
                <c:pt idx="86" formatCode="0.0">
                  <c:v>60.581057705860204</c:v>
                </c:pt>
                <c:pt idx="87" formatCode="0.0">
                  <c:v>60.588564464648037</c:v>
                </c:pt>
                <c:pt idx="88" formatCode="0.0">
                  <c:v>61.456368024498516</c:v>
                </c:pt>
                <c:pt idx="89" formatCode="0.0">
                  <c:v>66.750693618863806</c:v>
                </c:pt>
                <c:pt idx="90" formatCode="0.0">
                  <c:v>68.411687894928292</c:v>
                </c:pt>
                <c:pt idx="91" formatCode="0.0">
                  <c:v>66.998427848540885</c:v>
                </c:pt>
                <c:pt idx="92" formatCode="0.0">
                  <c:v>59.58670041520206</c:v>
                </c:pt>
                <c:pt idx="93" formatCode="0.0">
                  <c:v>62.615257410247644</c:v>
                </c:pt>
                <c:pt idx="94" formatCode="0.0">
                  <c:v>54.9291013213913</c:v>
                </c:pt>
                <c:pt idx="95" formatCode="0.0">
                  <c:v>46.132854912589032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C-4807-957D-F497F083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3600"/>
        <c:axId val="339472768"/>
      </c:lineChart>
      <c:catAx>
        <c:axId val="3394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472768"/>
        <c:crosses val="autoZero"/>
        <c:auto val="1"/>
        <c:lblAlgn val="ctr"/>
        <c:lblOffset val="100"/>
        <c:noMultiLvlLbl val="0"/>
      </c:catAx>
      <c:valAx>
        <c:axId val="339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4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mult season'!$D$1</c:f>
              <c:strCache>
                <c:ptCount val="1"/>
                <c:pt idx="0">
                  <c:v>US AVG Hotel Occ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 mult season'!$D$2:$D$97</c:f>
              <c:numCache>
                <c:formatCode>General</c:formatCode>
                <c:ptCount val="96"/>
                <c:pt idx="0">
                  <c:v>53.6</c:v>
                </c:pt>
                <c:pt idx="1">
                  <c:v>62.4</c:v>
                </c:pt>
                <c:pt idx="2">
                  <c:v>65.3</c:v>
                </c:pt>
                <c:pt idx="3">
                  <c:v>67</c:v>
                </c:pt>
                <c:pt idx="4">
                  <c:v>66.7</c:v>
                </c:pt>
                <c:pt idx="5">
                  <c:v>70.8</c:v>
                </c:pt>
                <c:pt idx="6">
                  <c:v>73.599999999999994</c:v>
                </c:pt>
                <c:pt idx="7">
                  <c:v>73.8</c:v>
                </c:pt>
                <c:pt idx="8">
                  <c:v>66.3</c:v>
                </c:pt>
                <c:pt idx="9">
                  <c:v>68.400000000000006</c:v>
                </c:pt>
                <c:pt idx="10">
                  <c:v>58.7</c:v>
                </c:pt>
                <c:pt idx="11">
                  <c:v>49.7</c:v>
                </c:pt>
                <c:pt idx="12">
                  <c:v>53.9</c:v>
                </c:pt>
                <c:pt idx="13">
                  <c:v>61.7</c:v>
                </c:pt>
                <c:pt idx="14">
                  <c:v>64.5</c:v>
                </c:pt>
                <c:pt idx="15">
                  <c:v>65.599999999999994</c:v>
                </c:pt>
                <c:pt idx="16">
                  <c:v>65.900000000000006</c:v>
                </c:pt>
                <c:pt idx="17">
                  <c:v>71.400000000000006</c:v>
                </c:pt>
                <c:pt idx="18">
                  <c:v>73.2</c:v>
                </c:pt>
                <c:pt idx="19">
                  <c:v>71.099999999999994</c:v>
                </c:pt>
                <c:pt idx="20">
                  <c:v>66.400000000000006</c:v>
                </c:pt>
                <c:pt idx="21">
                  <c:v>68.3</c:v>
                </c:pt>
                <c:pt idx="22">
                  <c:v>58.1</c:v>
                </c:pt>
                <c:pt idx="23">
                  <c:v>49.5</c:v>
                </c:pt>
                <c:pt idx="24">
                  <c:v>52.7</c:v>
                </c:pt>
                <c:pt idx="25">
                  <c:v>61.2</c:v>
                </c:pt>
                <c:pt idx="26">
                  <c:v>64.7</c:v>
                </c:pt>
                <c:pt idx="27">
                  <c:v>65</c:v>
                </c:pt>
                <c:pt idx="28">
                  <c:v>65</c:v>
                </c:pt>
                <c:pt idx="29">
                  <c:v>70</c:v>
                </c:pt>
                <c:pt idx="30">
                  <c:v>73</c:v>
                </c:pt>
                <c:pt idx="31">
                  <c:v>70.099999999999994</c:v>
                </c:pt>
                <c:pt idx="32">
                  <c:v>65.900000000000006</c:v>
                </c:pt>
                <c:pt idx="33">
                  <c:v>67.400000000000006</c:v>
                </c:pt>
                <c:pt idx="34">
                  <c:v>58.6</c:v>
                </c:pt>
                <c:pt idx="35">
                  <c:v>52.9</c:v>
                </c:pt>
                <c:pt idx="36">
                  <c:v>51</c:v>
                </c:pt>
                <c:pt idx="37">
                  <c:v>61</c:v>
                </c:pt>
                <c:pt idx="38">
                  <c:v>65.7</c:v>
                </c:pt>
                <c:pt idx="39">
                  <c:v>64.8</c:v>
                </c:pt>
                <c:pt idx="40">
                  <c:v>66.5</c:v>
                </c:pt>
                <c:pt idx="41">
                  <c:v>71.5</c:v>
                </c:pt>
                <c:pt idx="42">
                  <c:v>72.3</c:v>
                </c:pt>
                <c:pt idx="43">
                  <c:v>70.5</c:v>
                </c:pt>
                <c:pt idx="44">
                  <c:v>66.5</c:v>
                </c:pt>
                <c:pt idx="45">
                  <c:v>66.8</c:v>
                </c:pt>
                <c:pt idx="46">
                  <c:v>58.6</c:v>
                </c:pt>
                <c:pt idx="47">
                  <c:v>48.2</c:v>
                </c:pt>
                <c:pt idx="48">
                  <c:v>52.2</c:v>
                </c:pt>
                <c:pt idx="49">
                  <c:v>60.6</c:v>
                </c:pt>
                <c:pt idx="50">
                  <c:v>64.8</c:v>
                </c:pt>
                <c:pt idx="51">
                  <c:v>62.5</c:v>
                </c:pt>
                <c:pt idx="52">
                  <c:v>63</c:v>
                </c:pt>
                <c:pt idx="53">
                  <c:v>69.099999999999994</c:v>
                </c:pt>
                <c:pt idx="54">
                  <c:v>68.5</c:v>
                </c:pt>
                <c:pt idx="55">
                  <c:v>68.3</c:v>
                </c:pt>
                <c:pt idx="56">
                  <c:v>55.9</c:v>
                </c:pt>
                <c:pt idx="57">
                  <c:v>59.5</c:v>
                </c:pt>
                <c:pt idx="58">
                  <c:v>54.83</c:v>
                </c:pt>
                <c:pt idx="59">
                  <c:v>45.4</c:v>
                </c:pt>
                <c:pt idx="60">
                  <c:v>48.4</c:v>
                </c:pt>
                <c:pt idx="61">
                  <c:v>57.7</c:v>
                </c:pt>
                <c:pt idx="62">
                  <c:v>60.9</c:v>
                </c:pt>
                <c:pt idx="63">
                  <c:v>61.9</c:v>
                </c:pt>
                <c:pt idx="64">
                  <c:v>61.4</c:v>
                </c:pt>
                <c:pt idx="65">
                  <c:v>66.900000000000006</c:v>
                </c:pt>
                <c:pt idx="66">
                  <c:v>67.900000000000006</c:v>
                </c:pt>
                <c:pt idx="67">
                  <c:v>66.900000000000006</c:v>
                </c:pt>
                <c:pt idx="68">
                  <c:v>58.4</c:v>
                </c:pt>
                <c:pt idx="69">
                  <c:v>61.9</c:v>
                </c:pt>
                <c:pt idx="70">
                  <c:v>54</c:v>
                </c:pt>
                <c:pt idx="71">
                  <c:v>46.2</c:v>
                </c:pt>
                <c:pt idx="72">
                  <c:v>48.4</c:v>
                </c:pt>
                <c:pt idx="73">
                  <c:v>56.8</c:v>
                </c:pt>
                <c:pt idx="74">
                  <c:v>59.4</c:v>
                </c:pt>
                <c:pt idx="75">
                  <c:v>59</c:v>
                </c:pt>
                <c:pt idx="76">
                  <c:v>60.9</c:v>
                </c:pt>
                <c:pt idx="77">
                  <c:v>66.3</c:v>
                </c:pt>
                <c:pt idx="7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EB-AAEC-06CA0BA0D014}"/>
            </c:ext>
          </c:extLst>
        </c:ser>
        <c:ser>
          <c:idx val="1"/>
          <c:order val="1"/>
          <c:tx>
            <c:strRef>
              <c:f>'HW mult season'!$H$1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 mult season'!$H$2:$H$97</c:f>
              <c:numCache>
                <c:formatCode>General</c:formatCode>
                <c:ptCount val="96"/>
                <c:pt idx="12" formatCode="0.0">
                  <c:v>53.9</c:v>
                </c:pt>
                <c:pt idx="13" formatCode="0.0">
                  <c:v>62.749253731343281</c:v>
                </c:pt>
                <c:pt idx="14" formatCode="0.0">
                  <c:v>65.221952913541827</c:v>
                </c:pt>
                <c:pt idx="15" formatCode="0.0">
                  <c:v>66.619674243856366</c:v>
                </c:pt>
                <c:pt idx="16" formatCode="0.0">
                  <c:v>65.909636044388279</c:v>
                </c:pt>
                <c:pt idx="17" formatCode="0.0">
                  <c:v>69.95413307533218</c:v>
                </c:pt>
                <c:pt idx="18" formatCode="0.0">
                  <c:v>73.324912534412448</c:v>
                </c:pt>
                <c:pt idx="19" formatCode="0.0">
                  <c:v>73.472032142926579</c:v>
                </c:pt>
                <c:pt idx="20" formatCode="0.0">
                  <c:v>65.14309393596929</c:v>
                </c:pt>
                <c:pt idx="21" formatCode="0.0">
                  <c:v>67.726703426365688</c:v>
                </c:pt>
                <c:pt idx="22" formatCode="0.0">
                  <c:v>58.318899718188042</c:v>
                </c:pt>
                <c:pt idx="23" formatCode="0.0">
                  <c:v>49.301134221850916</c:v>
                </c:pt>
                <c:pt idx="24" formatCode="0.0">
                  <c:v>53.254849525836271</c:v>
                </c:pt>
                <c:pt idx="25" formatCode="0.0">
                  <c:v>61.502541067717949</c:v>
                </c:pt>
                <c:pt idx="26" formatCode="0.0">
                  <c:v>64.312434772009198</c:v>
                </c:pt>
                <c:pt idx="27" formatCode="0.0">
                  <c:v>66.080922046869574</c:v>
                </c:pt>
                <c:pt idx="28" formatCode="0.0">
                  <c:v>65.572044530823035</c:v>
                </c:pt>
                <c:pt idx="29" formatCode="0.0">
                  <c:v>69.679817179546362</c:v>
                </c:pt>
                <c:pt idx="30" formatCode="0.0">
                  <c:v>72.201518527377758</c:v>
                </c:pt>
                <c:pt idx="31" formatCode="0.0">
                  <c:v>72.21489212567451</c:v>
                </c:pt>
                <c:pt idx="32" formatCode="0.0">
                  <c:v>64.856713527911751</c:v>
                </c:pt>
                <c:pt idx="33" formatCode="0.0">
                  <c:v>67.177586492925187</c:v>
                </c:pt>
                <c:pt idx="34" formatCode="0.0">
                  <c:v>57.566045910981146</c:v>
                </c:pt>
                <c:pt idx="35" formatCode="0.0">
                  <c:v>49.177207168176267</c:v>
                </c:pt>
                <c:pt idx="36" formatCode="0.0">
                  <c:v>54.477927334996814</c:v>
                </c:pt>
                <c:pt idx="37" formatCode="0.0">
                  <c:v>61.631597804978455</c:v>
                </c:pt>
                <c:pt idx="38" formatCode="0.0">
                  <c:v>64.467885738050327</c:v>
                </c:pt>
                <c:pt idx="39" formatCode="0.0">
                  <c:v>66.254310905196476</c:v>
                </c:pt>
                <c:pt idx="40" formatCode="0.0">
                  <c:v>65.708623850499691</c:v>
                </c:pt>
                <c:pt idx="41" formatCode="0.0">
                  <c:v>70.625415343153762</c:v>
                </c:pt>
                <c:pt idx="42" formatCode="0.0">
                  <c:v>73.520494685588034</c:v>
                </c:pt>
                <c:pt idx="43" formatCode="0.0">
                  <c:v>72.058493564485204</c:v>
                </c:pt>
                <c:pt idx="44" formatCode="0.0">
                  <c:v>65.588148468335916</c:v>
                </c:pt>
                <c:pt idx="45" formatCode="0.0">
                  <c:v>67.682337319318904</c:v>
                </c:pt>
                <c:pt idx="46" formatCode="0.0">
                  <c:v>57.807538492984754</c:v>
                </c:pt>
                <c:pt idx="47" formatCode="0.0">
                  <c:v>49.939762296434296</c:v>
                </c:pt>
                <c:pt idx="48" formatCode="0.0">
                  <c:v>51.287743363334592</c:v>
                </c:pt>
                <c:pt idx="49" formatCode="0.0">
                  <c:v>60.714844035788097</c:v>
                </c:pt>
                <c:pt idx="50" formatCode="0.0">
                  <c:v>64.145493349630271</c:v>
                </c:pt>
                <c:pt idx="51" formatCode="0.0">
                  <c:v>65.080437939976647</c:v>
                </c:pt>
                <c:pt idx="52" formatCode="0.0">
                  <c:v>64.570580218301188</c:v>
                </c:pt>
                <c:pt idx="53" formatCode="0.0">
                  <c:v>68.390006055597539</c:v>
                </c:pt>
                <c:pt idx="54" formatCode="0.0">
                  <c:v>70.666706425424948</c:v>
                </c:pt>
                <c:pt idx="55" formatCode="0.0">
                  <c:v>68.78081062731107</c:v>
                </c:pt>
                <c:pt idx="56" formatCode="0.0">
                  <c:v>63.47918079961736</c:v>
                </c:pt>
                <c:pt idx="57" formatCode="0.0">
                  <c:v>61.617542204389494</c:v>
                </c:pt>
                <c:pt idx="58" formatCode="0.0">
                  <c:v>52.475841327676186</c:v>
                </c:pt>
                <c:pt idx="59" formatCode="0.0">
                  <c:v>45.389137490300605</c:v>
                </c:pt>
                <c:pt idx="60" formatCode="0.0">
                  <c:v>47.839757324084907</c:v>
                </c:pt>
                <c:pt idx="61" formatCode="0.0">
                  <c:v>56.235752890534158</c:v>
                </c:pt>
                <c:pt idx="62" formatCode="0.0">
                  <c:v>60.237524815168342</c:v>
                </c:pt>
                <c:pt idx="63" formatCode="0.0">
                  <c:v>60.439698142908455</c:v>
                </c:pt>
                <c:pt idx="64" formatCode="0.0">
                  <c:v>61.741731593370893</c:v>
                </c:pt>
                <c:pt idx="65" formatCode="0.0">
                  <c:v>66.407563680000138</c:v>
                </c:pt>
                <c:pt idx="66" formatCode="0.0">
                  <c:v>67.89838584440966</c:v>
                </c:pt>
                <c:pt idx="67" formatCode="0.0">
                  <c:v>67.270028221574918</c:v>
                </c:pt>
                <c:pt idx="68" formatCode="0.0">
                  <c:v>60.540762734775903</c:v>
                </c:pt>
                <c:pt idx="69" formatCode="0.0">
                  <c:v>62.055960629137175</c:v>
                </c:pt>
                <c:pt idx="70" formatCode="0.0">
                  <c:v>54.505178872090525</c:v>
                </c:pt>
                <c:pt idx="71" formatCode="0.0">
                  <c:v>45.676198454595088</c:v>
                </c:pt>
                <c:pt idx="72" formatCode="0.0">
                  <c:v>48.486941760087383</c:v>
                </c:pt>
                <c:pt idx="73" formatCode="0.0">
                  <c:v>56.871982204492113</c:v>
                </c:pt>
                <c:pt idx="74" formatCode="0.0">
                  <c:v>60.052529855974058</c:v>
                </c:pt>
                <c:pt idx="75" formatCode="0.0">
                  <c:v>59.90099669903713</c:v>
                </c:pt>
                <c:pt idx="76" formatCode="0.0">
                  <c:v>59.828926896602546</c:v>
                </c:pt>
                <c:pt idx="77" formatCode="0.0">
                  <c:v>65.146383419516582</c:v>
                </c:pt>
                <c:pt idx="78" formatCode="0.0">
                  <c:v>66.770845113317719</c:v>
                </c:pt>
                <c:pt idx="79" formatCode="0.0">
                  <c:v>67.118522754032909</c:v>
                </c:pt>
                <c:pt idx="80" formatCode="0.0">
                  <c:v>60.130489220631794</c:v>
                </c:pt>
                <c:pt idx="81" formatCode="0.0">
                  <c:v>62.995577595176101</c:v>
                </c:pt>
                <c:pt idx="82" formatCode="0.0">
                  <c:v>55.304597432905126</c:v>
                </c:pt>
                <c:pt idx="83" formatCode="0.0">
                  <c:v>46.740489177804861</c:v>
                </c:pt>
                <c:pt idx="84" formatCode="0.0">
                  <c:v>49.243483434630676</c:v>
                </c:pt>
                <c:pt idx="85" formatCode="0.0">
                  <c:v>57.810646859349987</c:v>
                </c:pt>
                <c:pt idx="86" formatCode="0.0">
                  <c:v>60.94534621253478</c:v>
                </c:pt>
                <c:pt idx="87" formatCode="0.0">
                  <c:v>61.004553292806669</c:v>
                </c:pt>
                <c:pt idx="88" formatCode="0.0">
                  <c:v>61.76425638745404</c:v>
                </c:pt>
                <c:pt idx="89" formatCode="0.0">
                  <c:v>66.773327567139191</c:v>
                </c:pt>
                <c:pt idx="90" formatCode="0.0">
                  <c:v>68.287549123002378</c:v>
                </c:pt>
                <c:pt idx="91" formatCode="0.0">
                  <c:v>66.98187458300184</c:v>
                </c:pt>
                <c:pt idx="92" formatCode="0.0">
                  <c:v>60.008047377071691</c:v>
                </c:pt>
                <c:pt idx="93" formatCode="0.0">
                  <c:v>62.86727989061999</c:v>
                </c:pt>
                <c:pt idx="94" formatCode="0.0">
                  <c:v>55.191944170524906</c:v>
                </c:pt>
                <c:pt idx="95" formatCode="0.0">
                  <c:v>46.645264498788279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D-47EB-AAEC-06CA0BA0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3600"/>
        <c:axId val="339472768"/>
      </c:lineChart>
      <c:catAx>
        <c:axId val="3394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472768"/>
        <c:crosses val="autoZero"/>
        <c:auto val="1"/>
        <c:lblAlgn val="ctr"/>
        <c:lblOffset val="100"/>
        <c:noMultiLvlLbl val="0"/>
      </c:catAx>
      <c:valAx>
        <c:axId val="339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4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95250</xdr:rowOff>
    </xdr:from>
    <xdr:to>
      <xdr:col>8</xdr:col>
      <xdr:colOff>19050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19050</xdr:rowOff>
    </xdr:from>
    <xdr:to>
      <xdr:col>8</xdr:col>
      <xdr:colOff>533400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9</xdr:row>
      <xdr:rowOff>171450</xdr:rowOff>
    </xdr:from>
    <xdr:to>
      <xdr:col>14</xdr:col>
      <xdr:colOff>276225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9</xdr:row>
      <xdr:rowOff>171450</xdr:rowOff>
    </xdr:from>
    <xdr:to>
      <xdr:col>14</xdr:col>
      <xdr:colOff>276225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9</xdr:row>
      <xdr:rowOff>171450</xdr:rowOff>
    </xdr:from>
    <xdr:to>
      <xdr:col>18</xdr:col>
      <xdr:colOff>276225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19050</xdr:rowOff>
    </xdr:from>
    <xdr:to>
      <xdr:col>19</xdr:col>
      <xdr:colOff>85725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9</xdr:row>
      <xdr:rowOff>19050</xdr:rowOff>
    </xdr:from>
    <xdr:to>
      <xdr:col>19</xdr:col>
      <xdr:colOff>85725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N17" sqref="N17"/>
    </sheetView>
  </sheetViews>
  <sheetFormatPr defaultColWidth="8.777343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G1" t="s">
        <v>7</v>
      </c>
      <c r="H1" t="s">
        <v>8</v>
      </c>
      <c r="I1" t="s">
        <v>9</v>
      </c>
    </row>
    <row r="2" spans="1:9" x14ac:dyDescent="0.3">
      <c r="A2">
        <v>1</v>
      </c>
      <c r="B2">
        <v>105</v>
      </c>
      <c r="G2">
        <v>0.51851851851851904</v>
      </c>
      <c r="H2">
        <v>0.48148148148148107</v>
      </c>
      <c r="I2">
        <f>SUM(G2:H2)</f>
        <v>1</v>
      </c>
    </row>
    <row r="3" spans="1:9" x14ac:dyDescent="0.3">
      <c r="A3">
        <v>2</v>
      </c>
      <c r="B3">
        <v>100</v>
      </c>
      <c r="D3" s="2"/>
    </row>
    <row r="4" spans="1:9" x14ac:dyDescent="0.3">
      <c r="A4">
        <v>3</v>
      </c>
      <c r="B4">
        <v>105</v>
      </c>
      <c r="C4" s="1">
        <f>B3*$H$2+B2*$G$2</f>
        <v>102.59259259259261</v>
      </c>
      <c r="D4" s="2">
        <f>(B4-C4)^2</f>
        <v>5.7956104252399738</v>
      </c>
      <c r="G4" t="s">
        <v>4</v>
      </c>
      <c r="H4" s="2">
        <f>AVERAGE(D3:D13)</f>
        <v>49.351851851851855</v>
      </c>
    </row>
    <row r="5" spans="1:9" x14ac:dyDescent="0.3">
      <c r="A5">
        <v>4</v>
      </c>
      <c r="B5">
        <v>95</v>
      </c>
      <c r="C5" s="1">
        <f t="shared" ref="C5:C14" si="0">B4*$H$2+B3*$G$2</f>
        <v>102.40740740740742</v>
      </c>
      <c r="D5" s="2">
        <f t="shared" ref="D5:D13" si="1">(B5-C5)^2</f>
        <v>54.869684499314303</v>
      </c>
      <c r="G5" t="s">
        <v>6</v>
      </c>
      <c r="H5" s="2">
        <f>SUM(D3:D13)</f>
        <v>493.51851851851853</v>
      </c>
    </row>
    <row r="6" spans="1:9" x14ac:dyDescent="0.3">
      <c r="A6">
        <v>5</v>
      </c>
      <c r="B6">
        <v>100</v>
      </c>
      <c r="C6" s="1">
        <f t="shared" si="0"/>
        <v>100.18518518518519</v>
      </c>
      <c r="D6" s="2">
        <f t="shared" si="1"/>
        <v>3.4293552812073282E-2</v>
      </c>
    </row>
    <row r="7" spans="1:9" x14ac:dyDescent="0.3">
      <c r="A7">
        <v>6</v>
      </c>
      <c r="B7">
        <v>95</v>
      </c>
      <c r="C7" s="1">
        <f t="shared" si="0"/>
        <v>97.407407407407419</v>
      </c>
      <c r="D7" s="2">
        <f t="shared" si="1"/>
        <v>5.7956104252401106</v>
      </c>
    </row>
    <row r="8" spans="1:9" x14ac:dyDescent="0.3">
      <c r="A8">
        <v>7</v>
      </c>
      <c r="B8">
        <v>105</v>
      </c>
      <c r="C8" s="1">
        <f t="shared" si="0"/>
        <v>97.592592592592609</v>
      </c>
      <c r="D8" s="2">
        <f t="shared" si="1"/>
        <v>54.869684499313877</v>
      </c>
    </row>
    <row r="9" spans="1:9" x14ac:dyDescent="0.3">
      <c r="A9">
        <v>8</v>
      </c>
      <c r="B9">
        <v>110</v>
      </c>
      <c r="C9" s="1">
        <f t="shared" si="0"/>
        <v>99.814814814814824</v>
      </c>
      <c r="D9" s="2">
        <f t="shared" si="1"/>
        <v>103.7379972565156</v>
      </c>
    </row>
    <row r="10" spans="1:9" x14ac:dyDescent="0.3">
      <c r="A10">
        <v>9</v>
      </c>
      <c r="B10">
        <v>105</v>
      </c>
      <c r="C10" s="1">
        <f t="shared" si="0"/>
        <v>107.40740740740742</v>
      </c>
      <c r="D10" s="2">
        <f t="shared" si="1"/>
        <v>5.7956104252401106</v>
      </c>
    </row>
    <row r="11" spans="1:9" x14ac:dyDescent="0.3">
      <c r="A11">
        <v>10</v>
      </c>
      <c r="B11">
        <v>95</v>
      </c>
      <c r="C11" s="1">
        <f t="shared" si="0"/>
        <v>107.59259259259261</v>
      </c>
      <c r="D11" s="2">
        <f t="shared" si="1"/>
        <v>158.57338820301825</v>
      </c>
    </row>
    <row r="12" spans="1:9" x14ac:dyDescent="0.3">
      <c r="A12">
        <v>11</v>
      </c>
      <c r="B12">
        <v>110</v>
      </c>
      <c r="C12" s="1">
        <f t="shared" si="0"/>
        <v>100.18518518518519</v>
      </c>
      <c r="D12" s="2">
        <f t="shared" si="1"/>
        <v>96.330589849108264</v>
      </c>
    </row>
    <row r="13" spans="1:9" x14ac:dyDescent="0.3">
      <c r="A13">
        <v>12</v>
      </c>
      <c r="B13">
        <v>105</v>
      </c>
      <c r="C13" s="1">
        <f t="shared" si="0"/>
        <v>102.22222222222223</v>
      </c>
      <c r="D13" s="2">
        <f t="shared" si="1"/>
        <v>7.7160493827160144</v>
      </c>
    </row>
    <row r="14" spans="1:9" x14ac:dyDescent="0.3">
      <c r="A14">
        <v>13</v>
      </c>
      <c r="C14" s="1">
        <f t="shared" si="0"/>
        <v>107.59259259259261</v>
      </c>
    </row>
    <row r="15" spans="1:9" x14ac:dyDescent="0.3">
      <c r="A15">
        <v>14</v>
      </c>
      <c r="C15" s="1">
        <f>C14*$H$2+B13*$G$2</f>
        <v>106.24828532235941</v>
      </c>
    </row>
    <row r="16" spans="1:9" x14ac:dyDescent="0.3">
      <c r="A16">
        <v>15</v>
      </c>
      <c r="C16" s="1">
        <f>$G$2*C15+(1-$G$2)*C15</f>
        <v>106.24828532235941</v>
      </c>
    </row>
    <row r="17" spans="1:3" x14ac:dyDescent="0.3">
      <c r="A17">
        <v>16</v>
      </c>
      <c r="C17" s="1">
        <f t="shared" ref="C17" si="2">$G$2*C16+(1-$G$2)*C16</f>
        <v>106.24828532235941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I5" sqref="I5"/>
    </sheetView>
  </sheetViews>
  <sheetFormatPr defaultColWidth="8.77734375" defaultRowHeight="14.4" x14ac:dyDescent="0.3"/>
  <cols>
    <col min="4" max="4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12</v>
      </c>
      <c r="H1" t="s">
        <v>3</v>
      </c>
    </row>
    <row r="2" spans="1:9" x14ac:dyDescent="0.3">
      <c r="A2">
        <v>1</v>
      </c>
      <c r="B2">
        <v>105</v>
      </c>
      <c r="H2">
        <v>6.4428354076457237E-2</v>
      </c>
    </row>
    <row r="3" spans="1:9" x14ac:dyDescent="0.3">
      <c r="A3">
        <v>2</v>
      </c>
      <c r="B3">
        <v>100</v>
      </c>
      <c r="C3">
        <f>B2</f>
        <v>105</v>
      </c>
      <c r="D3" s="2">
        <f>(B3-C3)^2</f>
        <v>25</v>
      </c>
      <c r="E3" s="2">
        <f>SQRT(D3)</f>
        <v>5</v>
      </c>
      <c r="F3" s="2">
        <f>E3/B3</f>
        <v>0.05</v>
      </c>
    </row>
    <row r="4" spans="1:9" x14ac:dyDescent="0.3">
      <c r="A4">
        <v>3</v>
      </c>
      <c r="B4">
        <v>105</v>
      </c>
      <c r="C4" s="1">
        <f>$H$2*B3+(1-$H$2)*C3</f>
        <v>104.67785822961773</v>
      </c>
      <c r="D4" s="2">
        <f t="shared" ref="D4:D13" si="0">(B4-C4)^2</f>
        <v>0.1037753202250256</v>
      </c>
      <c r="E4" s="2">
        <f t="shared" ref="E4:E13" si="1">SQRT(D4)</f>
        <v>0.32214177038227376</v>
      </c>
      <c r="F4" s="2">
        <f t="shared" ref="F4:F13" si="2">E4/B4</f>
        <v>3.0680168607835597E-3</v>
      </c>
      <c r="H4" t="s">
        <v>4</v>
      </c>
      <c r="I4" s="2">
        <f>AVERAGE(D3:D13)</f>
        <v>35.206720840998948</v>
      </c>
    </row>
    <row r="5" spans="1:9" x14ac:dyDescent="0.3">
      <c r="A5">
        <v>4</v>
      </c>
      <c r="B5">
        <v>95</v>
      </c>
      <c r="C5" s="1">
        <f t="shared" ref="C5:C13" si="3">$H$2*B4+(1-$H$2)*C4</f>
        <v>104.69861329366273</v>
      </c>
      <c r="D5" s="2">
        <f t="shared" si="0"/>
        <v>94.063099820011459</v>
      </c>
      <c r="E5" s="2">
        <f t="shared" si="1"/>
        <v>9.6986132936627314</v>
      </c>
      <c r="F5" s="2">
        <f t="shared" si="2"/>
        <v>0.10209066624908138</v>
      </c>
      <c r="H5" t="s">
        <v>6</v>
      </c>
      <c r="I5" s="2">
        <f>SUM(D3:D13)</f>
        <v>387.27392925098843</v>
      </c>
    </row>
    <row r="6" spans="1:9" x14ac:dyDescent="0.3">
      <c r="A6">
        <v>5</v>
      </c>
      <c r="B6">
        <v>100</v>
      </c>
      <c r="C6" s="1">
        <f t="shared" si="3"/>
        <v>104.073747602328</v>
      </c>
      <c r="D6" s="2">
        <f t="shared" si="0"/>
        <v>16.595419527473112</v>
      </c>
      <c r="E6" s="2">
        <f t="shared" si="1"/>
        <v>4.0737476023279982</v>
      </c>
      <c r="F6" s="2">
        <f t="shared" si="2"/>
        <v>4.0737476023279984E-2</v>
      </c>
    </row>
    <row r="7" spans="1:9" x14ac:dyDescent="0.3">
      <c r="A7">
        <v>6</v>
      </c>
      <c r="B7">
        <v>95</v>
      </c>
      <c r="C7" s="1">
        <f t="shared" si="3"/>
        <v>103.81128274938709</v>
      </c>
      <c r="D7" s="2">
        <f t="shared" si="0"/>
        <v>77.638703689646505</v>
      </c>
      <c r="E7" s="2">
        <f t="shared" si="1"/>
        <v>8.8112827493870896</v>
      </c>
      <c r="F7" s="2">
        <f t="shared" si="2"/>
        <v>9.2750344730390413E-2</v>
      </c>
      <c r="H7" t="s">
        <v>11</v>
      </c>
      <c r="I7" s="2">
        <f>AVERAGE(E3:E13)</f>
        <v>4.9425008503339596</v>
      </c>
    </row>
    <row r="8" spans="1:9" x14ac:dyDescent="0.3">
      <c r="A8">
        <v>7</v>
      </c>
      <c r="B8">
        <v>105</v>
      </c>
      <c r="C8" s="1">
        <f t="shared" si="3"/>
        <v>103.24358630454181</v>
      </c>
      <c r="D8" s="2">
        <f t="shared" si="0"/>
        <v>3.0849890695931044</v>
      </c>
      <c r="E8" s="2">
        <f t="shared" si="1"/>
        <v>1.7564136954581926</v>
      </c>
      <c r="F8" s="2">
        <f t="shared" si="2"/>
        <v>1.6727749480554215E-2</v>
      </c>
      <c r="H8" t="s">
        <v>13</v>
      </c>
      <c r="I8" s="2">
        <f>AVERAGE(F3:F13)</f>
        <v>4.9433494837534987E-2</v>
      </c>
    </row>
    <row r="9" spans="1:9" x14ac:dyDescent="0.3">
      <c r="A9">
        <v>8</v>
      </c>
      <c r="B9">
        <v>110</v>
      </c>
      <c r="C9" s="1">
        <f t="shared" si="3"/>
        <v>103.35674914801753</v>
      </c>
      <c r="D9" s="2">
        <f t="shared" si="0"/>
        <v>44.13278188236584</v>
      </c>
      <c r="E9" s="2">
        <f t="shared" si="1"/>
        <v>6.6432508519824722</v>
      </c>
      <c r="F9" s="2">
        <f t="shared" si="2"/>
        <v>6.0393189563477022E-2</v>
      </c>
    </row>
    <row r="10" spans="1:9" x14ac:dyDescent="0.3">
      <c r="A10">
        <v>9</v>
      </c>
      <c r="B10">
        <v>105</v>
      </c>
      <c r="C10" s="1">
        <f t="shared" si="3"/>
        <v>103.78476286612778</v>
      </c>
      <c r="D10" s="2">
        <f t="shared" si="0"/>
        <v>1.4768012915419726</v>
      </c>
      <c r="E10" s="2">
        <f t="shared" si="1"/>
        <v>1.2152371338722219</v>
      </c>
      <c r="F10" s="2">
        <f t="shared" si="2"/>
        <v>1.1573686989259256E-2</v>
      </c>
    </row>
    <row r="11" spans="1:9" x14ac:dyDescent="0.3">
      <c r="A11">
        <v>10</v>
      </c>
      <c r="B11">
        <v>95</v>
      </c>
      <c r="C11" s="1">
        <f t="shared" si="3"/>
        <v>103.86305859447576</v>
      </c>
      <c r="D11" s="2">
        <f t="shared" si="0"/>
        <v>78.553807649110638</v>
      </c>
      <c r="E11" s="2">
        <f t="shared" si="1"/>
        <v>8.8630585944757598</v>
      </c>
      <c r="F11" s="2">
        <f t="shared" si="2"/>
        <v>9.3295353626060631E-2</v>
      </c>
    </row>
    <row r="12" spans="1:9" x14ac:dyDescent="0.3">
      <c r="A12">
        <v>11</v>
      </c>
      <c r="B12">
        <v>110</v>
      </c>
      <c r="C12" s="1">
        <f t="shared" si="3"/>
        <v>103.2920263171505</v>
      </c>
      <c r="D12" s="2">
        <f t="shared" si="0"/>
        <v>44.996910929801466</v>
      </c>
      <c r="E12" s="2">
        <f t="shared" si="1"/>
        <v>6.7079736828494987</v>
      </c>
      <c r="F12" s="2">
        <f t="shared" si="2"/>
        <v>6.0981578934995444E-2</v>
      </c>
    </row>
    <row r="13" spans="1:9" x14ac:dyDescent="0.3">
      <c r="A13">
        <v>12</v>
      </c>
      <c r="B13">
        <v>105</v>
      </c>
      <c r="C13" s="1">
        <f t="shared" si="3"/>
        <v>103.72421002072468</v>
      </c>
      <c r="D13" s="2">
        <f t="shared" si="0"/>
        <v>1.6276400712193124</v>
      </c>
      <c r="E13" s="2">
        <f t="shared" si="1"/>
        <v>1.2757899792753165</v>
      </c>
      <c r="F13" s="2">
        <f t="shared" si="2"/>
        <v>1.2150380755003014E-2</v>
      </c>
    </row>
    <row r="14" spans="1:9" x14ac:dyDescent="0.3">
      <c r="A14">
        <v>13</v>
      </c>
      <c r="C14" s="1">
        <f>$H$2*B13+(1-$H$2)*C13</f>
        <v>103.80640706923663</v>
      </c>
    </row>
    <row r="15" spans="1:9" x14ac:dyDescent="0.3">
      <c r="A15">
        <v>14</v>
      </c>
      <c r="C15" s="1">
        <f>$H$2*C14+(1-$H$2)*C14</f>
        <v>103.80640706923663</v>
      </c>
    </row>
    <row r="16" spans="1:9" x14ac:dyDescent="0.3">
      <c r="A16">
        <v>15</v>
      </c>
      <c r="C16" s="1">
        <f t="shared" ref="C16:C17" si="4">$H$2*C15+(1-$H$2)*C15</f>
        <v>103.80640706923663</v>
      </c>
    </row>
    <row r="17" spans="1:3" x14ac:dyDescent="0.3">
      <c r="A17">
        <v>16</v>
      </c>
      <c r="C17" s="1">
        <f t="shared" si="4"/>
        <v>103.80640706923663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C3" sqref="C3"/>
    </sheetView>
  </sheetViews>
  <sheetFormatPr defaultColWidth="8.77734375" defaultRowHeight="14.4" x14ac:dyDescent="0.3"/>
  <cols>
    <col min="2" max="2" width="11.77734375" bestFit="1" customWidth="1"/>
  </cols>
  <sheetData>
    <row r="1" spans="1:9" x14ac:dyDescent="0.3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H1" t="s">
        <v>3</v>
      </c>
      <c r="I1" t="s">
        <v>15</v>
      </c>
    </row>
    <row r="2" spans="1:9" x14ac:dyDescent="0.3">
      <c r="A2">
        <v>1</v>
      </c>
      <c r="B2">
        <v>110</v>
      </c>
      <c r="C2" s="1">
        <f>B2</f>
        <v>110</v>
      </c>
      <c r="D2" s="1">
        <v>0</v>
      </c>
      <c r="E2" s="1"/>
      <c r="H2">
        <v>0.36222060464950384</v>
      </c>
      <c r="I2">
        <v>1</v>
      </c>
    </row>
    <row r="3" spans="1:9" x14ac:dyDescent="0.3">
      <c r="A3">
        <v>2</v>
      </c>
      <c r="B3">
        <v>110</v>
      </c>
      <c r="C3" s="1">
        <f>$H$2*B3+(1-$H$2)*(C2+D2)</f>
        <v>110.00000000000001</v>
      </c>
      <c r="D3" s="1">
        <f t="shared" ref="D3:D13" si="0">$I$2*(C3-C2)+(1-$I$2)*D2</f>
        <v>1.4210854715202004E-14</v>
      </c>
      <c r="E3" s="1">
        <f>C2+D2</f>
        <v>110</v>
      </c>
      <c r="F3" s="1">
        <f>(E3-B3)^2</f>
        <v>0</v>
      </c>
    </row>
    <row r="4" spans="1:9" x14ac:dyDescent="0.3">
      <c r="A4">
        <v>3</v>
      </c>
      <c r="B4">
        <v>120</v>
      </c>
      <c r="C4" s="1">
        <f t="shared" ref="C4:C23" si="1">$H$2*B4+(1-$H$2)*(C3+D3)</f>
        <v>113.62220604649507</v>
      </c>
      <c r="D4" s="1">
        <f t="shared" si="0"/>
        <v>3.6222060464950516</v>
      </c>
      <c r="E4" s="1">
        <f t="shared" ref="E4:E23" si="2">C3+D3</f>
        <v>110.00000000000003</v>
      </c>
      <c r="F4" s="1">
        <f t="shared" ref="F4:F23" si="3">(E4-B4)^2</f>
        <v>99.999999999999432</v>
      </c>
      <c r="H4" t="s">
        <v>4</v>
      </c>
      <c r="I4" s="1">
        <f>AVERAGE(F3:F23)</f>
        <v>62.973900729902716</v>
      </c>
    </row>
    <row r="5" spans="1:9" x14ac:dyDescent="0.3">
      <c r="A5">
        <v>4</v>
      </c>
      <c r="B5">
        <v>115</v>
      </c>
      <c r="C5" s="1">
        <f t="shared" si="1"/>
        <v>116.43143978758459</v>
      </c>
      <c r="D5" s="1">
        <f t="shared" si="0"/>
        <v>2.8092337410895283</v>
      </c>
      <c r="E5" s="1">
        <f t="shared" si="2"/>
        <v>117.24441209299012</v>
      </c>
      <c r="F5" s="1">
        <f t="shared" si="3"/>
        <v>5.0373856431602793</v>
      </c>
    </row>
    <row r="6" spans="1:9" x14ac:dyDescent="0.3">
      <c r="A6">
        <v>5</v>
      </c>
      <c r="B6">
        <v>125</v>
      </c>
      <c r="C6" s="1">
        <f t="shared" si="1"/>
        <v>121.32682024549169</v>
      </c>
      <c r="D6" s="1">
        <f t="shared" si="0"/>
        <v>4.8953804579070948</v>
      </c>
      <c r="E6" s="1">
        <f t="shared" si="2"/>
        <v>119.24067352867412</v>
      </c>
      <c r="F6" s="1">
        <f t="shared" si="3"/>
        <v>33.169841403314983</v>
      </c>
    </row>
    <row r="7" spans="1:9" x14ac:dyDescent="0.3">
      <c r="A7">
        <v>6</v>
      </c>
      <c r="B7">
        <v>125</v>
      </c>
      <c r="C7" s="1">
        <f t="shared" si="1"/>
        <v>125.77949442561064</v>
      </c>
      <c r="D7" s="1">
        <f t="shared" si="0"/>
        <v>4.4526741801189473</v>
      </c>
      <c r="E7" s="1">
        <f t="shared" si="2"/>
        <v>126.22220070339878</v>
      </c>
      <c r="F7" s="1">
        <f t="shared" si="3"/>
        <v>1.4937745593884815</v>
      </c>
    </row>
    <row r="8" spans="1:9" x14ac:dyDescent="0.3">
      <c r="A8">
        <v>7</v>
      </c>
      <c r="B8">
        <v>140</v>
      </c>
      <c r="C8" s="1">
        <f t="shared" si="1"/>
        <v>133.77027839947664</v>
      </c>
      <c r="D8" s="1">
        <f t="shared" si="0"/>
        <v>7.9907839738660016</v>
      </c>
      <c r="E8" s="1">
        <f t="shared" si="2"/>
        <v>130.23216860572958</v>
      </c>
      <c r="F8" s="1">
        <f t="shared" si="3"/>
        <v>95.410530146894743</v>
      </c>
    </row>
    <row r="9" spans="1:9" x14ac:dyDescent="0.3">
      <c r="A9">
        <v>8</v>
      </c>
      <c r="B9">
        <v>150</v>
      </c>
      <c r="C9" s="1">
        <f t="shared" si="1"/>
        <v>144.74537534214002</v>
      </c>
      <c r="D9" s="1">
        <f t="shared" si="0"/>
        <v>10.975096942663384</v>
      </c>
      <c r="E9" s="1">
        <f t="shared" si="2"/>
        <v>141.76106237334264</v>
      </c>
      <c r="F9" s="1">
        <f t="shared" si="3"/>
        <v>67.880093215950424</v>
      </c>
    </row>
    <row r="10" spans="1:9" x14ac:dyDescent="0.3">
      <c r="A10">
        <v>9</v>
      </c>
      <c r="B10">
        <v>150</v>
      </c>
      <c r="C10" s="1">
        <f t="shared" si="1"/>
        <v>153.6483993549212</v>
      </c>
      <c r="D10" s="1">
        <f t="shared" si="0"/>
        <v>8.9030240127811737</v>
      </c>
      <c r="E10" s="1">
        <f t="shared" si="2"/>
        <v>155.72047228480341</v>
      </c>
      <c r="F10" s="1">
        <f t="shared" si="3"/>
        <v>32.723803161203911</v>
      </c>
    </row>
    <row r="11" spans="1:9" x14ac:dyDescent="0.3">
      <c r="A11">
        <v>10</v>
      </c>
      <c r="B11">
        <v>145</v>
      </c>
      <c r="C11" s="1">
        <f t="shared" si="1"/>
        <v>156.19393618299378</v>
      </c>
      <c r="D11" s="1">
        <f t="shared" si="0"/>
        <v>2.545536828072585</v>
      </c>
      <c r="E11" s="1">
        <f t="shared" si="2"/>
        <v>162.55142336770237</v>
      </c>
      <c r="F11" s="1">
        <f t="shared" si="3"/>
        <v>308.05246223232876</v>
      </c>
    </row>
    <row r="12" spans="1:9" x14ac:dyDescent="0.3">
      <c r="A12">
        <v>11</v>
      </c>
      <c r="B12">
        <v>165</v>
      </c>
      <c r="C12" s="1">
        <f t="shared" si="1"/>
        <v>161.00716488242244</v>
      </c>
      <c r="D12" s="1">
        <f t="shared" si="0"/>
        <v>4.813228699428663</v>
      </c>
      <c r="E12" s="1">
        <f t="shared" si="2"/>
        <v>158.73947301106637</v>
      </c>
      <c r="F12" s="1">
        <f t="shared" si="3"/>
        <v>39.194198179166435</v>
      </c>
    </row>
    <row r="13" spans="1:9" x14ac:dyDescent="0.3">
      <c r="A13">
        <v>12</v>
      </c>
      <c r="B13">
        <v>165</v>
      </c>
      <c r="C13" s="1">
        <f t="shared" si="1"/>
        <v>165.52323012258245</v>
      </c>
      <c r="D13" s="1">
        <f t="shared" si="0"/>
        <v>4.5160652401600032</v>
      </c>
      <c r="E13" s="1">
        <f t="shared" si="2"/>
        <v>165.82039358185111</v>
      </c>
      <c r="F13" s="1">
        <f t="shared" si="3"/>
        <v>0.673045629142489</v>
      </c>
    </row>
    <row r="14" spans="1:9" x14ac:dyDescent="0.3">
      <c r="A14">
        <v>13</v>
      </c>
      <c r="B14">
        <v>170</v>
      </c>
      <c r="C14" s="1">
        <f t="shared" si="1"/>
        <v>170.02506177268998</v>
      </c>
      <c r="D14" s="1">
        <f t="shared" ref="D14:D23" si="4">$I$2*(C14-C13)+(1-$I$2)*D13</f>
        <v>4.5018316501075333</v>
      </c>
      <c r="E14" s="1">
        <f t="shared" si="2"/>
        <v>170.03929536274245</v>
      </c>
      <c r="F14" s="1">
        <f t="shared" si="3"/>
        <v>1.5441255330607574E-3</v>
      </c>
    </row>
    <row r="15" spans="1:9" x14ac:dyDescent="0.3">
      <c r="A15">
        <v>14</v>
      </c>
      <c r="B15">
        <v>170</v>
      </c>
      <c r="C15" s="1">
        <f t="shared" si="1"/>
        <v>172.88715935000795</v>
      </c>
      <c r="D15" s="1">
        <f t="shared" si="4"/>
        <v>2.862097577317968</v>
      </c>
      <c r="E15" s="1">
        <f t="shared" si="2"/>
        <v>174.52689342279751</v>
      </c>
      <c r="F15" s="1">
        <f t="shared" si="3"/>
        <v>20.492764061367389</v>
      </c>
    </row>
    <row r="16" spans="1:9" x14ac:dyDescent="0.3">
      <c r="A16">
        <v>15</v>
      </c>
      <c r="B16">
        <v>180</v>
      </c>
      <c r="C16" s="1">
        <f t="shared" si="1"/>
        <v>177.28896365331963</v>
      </c>
      <c r="D16" s="1">
        <f t="shared" si="4"/>
        <v>4.4018043033116783</v>
      </c>
      <c r="E16" s="1">
        <f t="shared" si="2"/>
        <v>175.74925692732592</v>
      </c>
      <c r="F16" s="1">
        <f t="shared" si="3"/>
        <v>18.068816669886708</v>
      </c>
    </row>
    <row r="17" spans="1:6" x14ac:dyDescent="0.3">
      <c r="A17">
        <v>16</v>
      </c>
      <c r="B17">
        <v>175</v>
      </c>
      <c r="C17" s="1">
        <f t="shared" si="1"/>
        <v>179.26723394181079</v>
      </c>
      <c r="D17" s="1">
        <f t="shared" si="4"/>
        <v>1.97827028849116</v>
      </c>
      <c r="E17" s="1">
        <f t="shared" si="2"/>
        <v>181.6907679566313</v>
      </c>
      <c r="F17" s="1">
        <f t="shared" si="3"/>
        <v>44.766375849484248</v>
      </c>
    </row>
    <row r="18" spans="1:6" x14ac:dyDescent="0.3">
      <c r="A18">
        <v>17</v>
      </c>
      <c r="B18">
        <v>185</v>
      </c>
      <c r="C18" s="1">
        <f t="shared" si="1"/>
        <v>182.60545995815599</v>
      </c>
      <c r="D18" s="1">
        <f t="shared" si="4"/>
        <v>3.3382260163452031</v>
      </c>
      <c r="E18" s="1">
        <f t="shared" si="2"/>
        <v>181.24550423030195</v>
      </c>
      <c r="F18" s="1">
        <f t="shared" si="3"/>
        <v>14.096238484680576</v>
      </c>
    </row>
    <row r="19" spans="1:6" x14ac:dyDescent="0.3">
      <c r="A19">
        <v>18</v>
      </c>
      <c r="B19">
        <v>185</v>
      </c>
      <c r="C19" s="1">
        <f t="shared" si="1"/>
        <v>185.60186347021812</v>
      </c>
      <c r="D19" s="1">
        <f t="shared" si="4"/>
        <v>2.9964035120621304</v>
      </c>
      <c r="E19" s="1">
        <f t="shared" si="2"/>
        <v>185.94368597450119</v>
      </c>
      <c r="F19" s="1">
        <f t="shared" si="3"/>
        <v>0.89054321847026618</v>
      </c>
    </row>
    <row r="20" spans="1:6" x14ac:dyDescent="0.3">
      <c r="A20">
        <v>19</v>
      </c>
      <c r="B20">
        <v>200</v>
      </c>
      <c r="C20" s="1">
        <f t="shared" si="1"/>
        <v>192.72820961001094</v>
      </c>
      <c r="D20" s="1">
        <f t="shared" si="4"/>
        <v>7.1263461397928154</v>
      </c>
      <c r="E20" s="1">
        <f t="shared" si="2"/>
        <v>188.59826698228025</v>
      </c>
      <c r="F20" s="1">
        <f t="shared" si="3"/>
        <v>129.99951580736069</v>
      </c>
    </row>
    <row r="21" spans="1:6" x14ac:dyDescent="0.3">
      <c r="A21">
        <v>20</v>
      </c>
      <c r="B21">
        <v>210</v>
      </c>
      <c r="C21" s="1">
        <f t="shared" si="1"/>
        <v>203.52944470054769</v>
      </c>
      <c r="D21" s="1">
        <f t="shared" si="4"/>
        <v>10.80123509053675</v>
      </c>
      <c r="E21" s="1">
        <f t="shared" si="2"/>
        <v>199.85455574980375</v>
      </c>
      <c r="F21" s="1">
        <f t="shared" si="3"/>
        <v>102.93003903384013</v>
      </c>
    </row>
    <row r="22" spans="1:6" x14ac:dyDescent="0.3">
      <c r="A22">
        <v>21</v>
      </c>
      <c r="B22">
        <v>210</v>
      </c>
      <c r="C22" s="1">
        <f t="shared" si="1"/>
        <v>212.76201833861444</v>
      </c>
      <c r="D22" s="1">
        <f t="shared" si="4"/>
        <v>9.2325736380667536</v>
      </c>
      <c r="E22" s="1">
        <f t="shared" si="2"/>
        <v>214.33067979108444</v>
      </c>
      <c r="F22" s="1">
        <f t="shared" si="3"/>
        <v>18.754787452907127</v>
      </c>
    </row>
    <row r="23" spans="1:6" x14ac:dyDescent="0.3">
      <c r="A23">
        <v>22</v>
      </c>
      <c r="B23">
        <v>205</v>
      </c>
      <c r="C23" s="1">
        <f t="shared" si="1"/>
        <v>215.83880059511614</v>
      </c>
      <c r="D23" s="1">
        <f t="shared" si="4"/>
        <v>3.0767822565017013</v>
      </c>
      <c r="E23" s="1">
        <f t="shared" si="2"/>
        <v>221.99459197668119</v>
      </c>
      <c r="F23" s="1">
        <f t="shared" si="3"/>
        <v>288.81615645387677</v>
      </c>
    </row>
    <row r="24" spans="1:6" x14ac:dyDescent="0.3">
      <c r="A24">
        <v>23</v>
      </c>
      <c r="E24" s="1">
        <f>$C$23+$D$23*(A24-$A$23)</f>
        <v>218.91558285161784</v>
      </c>
    </row>
    <row r="25" spans="1:6" x14ac:dyDescent="0.3">
      <c r="A25">
        <v>24</v>
      </c>
      <c r="E25" s="1">
        <f t="shared" ref="E25:E29" si="5">$C$23+$D$23*(A25-$A$23)</f>
        <v>221.99236510811954</v>
      </c>
    </row>
    <row r="26" spans="1:6" x14ac:dyDescent="0.3">
      <c r="A26">
        <v>25</v>
      </c>
      <c r="E26" s="1">
        <f t="shared" si="5"/>
        <v>225.06914736462124</v>
      </c>
    </row>
    <row r="27" spans="1:6" x14ac:dyDescent="0.3">
      <c r="A27">
        <v>26</v>
      </c>
      <c r="E27" s="1">
        <f t="shared" si="5"/>
        <v>228.14592962112295</v>
      </c>
    </row>
    <row r="28" spans="1:6" x14ac:dyDescent="0.3">
      <c r="A28">
        <v>27</v>
      </c>
      <c r="E28" s="1">
        <f t="shared" si="5"/>
        <v>231.22271187762465</v>
      </c>
    </row>
    <row r="29" spans="1:6" x14ac:dyDescent="0.3">
      <c r="A29">
        <v>28</v>
      </c>
      <c r="E29" s="1">
        <f t="shared" si="5"/>
        <v>234.29949413412635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E24" sqref="E24:E29"/>
    </sheetView>
  </sheetViews>
  <sheetFormatPr defaultColWidth="8.77734375" defaultRowHeight="14.4" x14ac:dyDescent="0.3"/>
  <cols>
    <col min="2" max="2" width="11.77734375" bestFit="1" customWidth="1"/>
    <col min="5" max="5" width="9.5546875" bestFit="1" customWidth="1"/>
  </cols>
  <sheetData>
    <row r="1" spans="1:9" x14ac:dyDescent="0.3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H1" t="s">
        <v>3</v>
      </c>
      <c r="I1" t="s">
        <v>15</v>
      </c>
    </row>
    <row r="2" spans="1:9" x14ac:dyDescent="0.3">
      <c r="A2">
        <v>1</v>
      </c>
      <c r="B2" s="1">
        <v>115.50000000000001</v>
      </c>
      <c r="C2" s="1">
        <f>B2</f>
        <v>115.50000000000001</v>
      </c>
      <c r="D2" s="1">
        <v>1</v>
      </c>
      <c r="E2" s="1"/>
      <c r="H2">
        <v>0.84924982536150284</v>
      </c>
      <c r="I2">
        <v>0.2796136001919472</v>
      </c>
    </row>
    <row r="3" spans="1:9" x14ac:dyDescent="0.3">
      <c r="A3">
        <v>2</v>
      </c>
      <c r="B3" s="1">
        <v>121.00000000000001</v>
      </c>
      <c r="C3" s="1">
        <f>$H$2*B2+(1-$H$2)*(C2*D2)</f>
        <v>115.50000000000001</v>
      </c>
      <c r="D3" s="1">
        <f>$I$2*(C3/C2)+(1-$I$2)*D2</f>
        <v>1</v>
      </c>
      <c r="E3" s="1">
        <f>C2*D2</f>
        <v>115.50000000000001</v>
      </c>
      <c r="F3" s="1">
        <f>(E3-B3)^2</f>
        <v>30.25</v>
      </c>
    </row>
    <row r="4" spans="1:9" x14ac:dyDescent="0.3">
      <c r="A4">
        <v>3</v>
      </c>
      <c r="B4" s="1">
        <v>139.75500000000005</v>
      </c>
      <c r="C4" s="1">
        <f t="shared" ref="C4:C23" si="0">$H$2*B3+(1-$H$2)*(C3*D3)</f>
        <v>120.17087403948828</v>
      </c>
      <c r="D4" s="1">
        <f t="shared" ref="D4:D23" si="1">$I$2*(C4/C3)+(1-$I$2)*D3</f>
        <v>1.0113077048157959</v>
      </c>
      <c r="E4" s="1">
        <f t="shared" ref="E4:E23" si="2">C3*D3</f>
        <v>115.50000000000001</v>
      </c>
      <c r="F4" s="1">
        <f t="shared" ref="F4:F23" si="3">(E4-B4)^2</f>
        <v>588.30502500000182</v>
      </c>
      <c r="H4" t="s">
        <v>4</v>
      </c>
      <c r="I4" s="1">
        <f>AVERAGE(F3:F23)</f>
        <v>2931.6709764616817</v>
      </c>
    </row>
    <row r="5" spans="1:9" x14ac:dyDescent="0.3">
      <c r="A5">
        <v>4</v>
      </c>
      <c r="B5" s="1">
        <v>139.08950000000004</v>
      </c>
      <c r="C5" s="1">
        <f t="shared" si="0"/>
        <v>137.00753748686182</v>
      </c>
      <c r="D5" s="1">
        <f t="shared" si="1"/>
        <v>1.0473214667395643</v>
      </c>
      <c r="E5" s="1">
        <f t="shared" si="2"/>
        <v>121.529730810583</v>
      </c>
      <c r="F5" s="1">
        <f t="shared" si="3"/>
        <v>308.34549398559994</v>
      </c>
    </row>
    <row r="6" spans="1:9" x14ac:dyDescent="0.3">
      <c r="A6">
        <v>5</v>
      </c>
      <c r="B6" s="1">
        <v>161.05100000000004</v>
      </c>
      <c r="C6" s="1">
        <f t="shared" si="0"/>
        <v>139.75301711226376</v>
      </c>
      <c r="D6" s="1">
        <f t="shared" si="1"/>
        <v>1.0396928885666297</v>
      </c>
      <c r="E6" s="1">
        <f t="shared" si="2"/>
        <v>143.49093511511595</v>
      </c>
      <c r="F6" s="1">
        <f t="shared" si="3"/>
        <v>308.35587876133962</v>
      </c>
    </row>
    <row r="7" spans="1:9" x14ac:dyDescent="0.3">
      <c r="A7">
        <v>6</v>
      </c>
      <c r="B7" s="1">
        <v>168.29829500000008</v>
      </c>
      <c r="C7" s="1">
        <f t="shared" si="0"/>
        <v>158.67656686994533</v>
      </c>
      <c r="D7" s="1">
        <f t="shared" si="1"/>
        <v>1.0664558818027927</v>
      </c>
      <c r="E7" s="1">
        <f t="shared" si="2"/>
        <v>145.30021804735114</v>
      </c>
      <c r="F7" s="1">
        <f t="shared" si="3"/>
        <v>528.91154351996249</v>
      </c>
    </row>
    <row r="8" spans="1:9" x14ac:dyDescent="0.3">
      <c r="A8">
        <v>7</v>
      </c>
      <c r="B8" s="1">
        <v>204.61529550000012</v>
      </c>
      <c r="C8" s="1">
        <f t="shared" si="0"/>
        <v>168.43747706492849</v>
      </c>
      <c r="D8" s="1">
        <f t="shared" si="1"/>
        <v>1.0650742051673003</v>
      </c>
      <c r="E8" s="1">
        <f t="shared" si="2"/>
        <v>169.22155804272737</v>
      </c>
      <c r="F8" s="1">
        <f t="shared" si="3"/>
        <v>1252.7166511943522</v>
      </c>
    </row>
    <row r="9" spans="1:9" x14ac:dyDescent="0.3">
      <c r="A9">
        <v>8</v>
      </c>
      <c r="B9" s="1">
        <v>235.79476910000011</v>
      </c>
      <c r="C9" s="1">
        <f t="shared" si="0"/>
        <v>200.81384590933757</v>
      </c>
      <c r="D9" s="1">
        <f t="shared" si="1"/>
        <v>1.1006247648047405</v>
      </c>
      <c r="E9" s="1">
        <f t="shared" si="2"/>
        <v>179.3984120053141</v>
      </c>
      <c r="F9" s="1">
        <f t="shared" si="3"/>
        <v>3180.5490935513412</v>
      </c>
    </row>
    <row r="10" spans="1:9" x14ac:dyDescent="0.3">
      <c r="A10">
        <v>9</v>
      </c>
      <c r="B10" s="1">
        <v>247.58450755500016</v>
      </c>
      <c r="C10" s="1">
        <f t="shared" si="0"/>
        <v>233.56757438552009</v>
      </c>
      <c r="D10" s="1">
        <f t="shared" si="1"/>
        <v>1.1180950690086375</v>
      </c>
      <c r="E10" s="1">
        <f t="shared" si="2"/>
        <v>221.02069192350007</v>
      </c>
      <c r="F10" s="1">
        <f t="shared" si="3"/>
        <v>705.63630090432855</v>
      </c>
    </row>
    <row r="11" spans="1:9" x14ac:dyDescent="0.3">
      <c r="A11">
        <v>10</v>
      </c>
      <c r="B11" s="1">
        <v>246.40553370950019</v>
      </c>
      <c r="C11" s="1">
        <f t="shared" si="0"/>
        <v>249.62962145528692</v>
      </c>
      <c r="D11" s="1">
        <f t="shared" si="1"/>
        <v>1.1043026359874353</v>
      </c>
      <c r="E11" s="1">
        <f t="shared" si="2"/>
        <v>261.15075320075817</v>
      </c>
      <c r="F11" s="1">
        <f t="shared" si="3"/>
        <v>217.42149784537438</v>
      </c>
    </row>
    <row r="12" spans="1:9" x14ac:dyDescent="0.3">
      <c r="A12">
        <v>11</v>
      </c>
      <c r="B12" s="1">
        <v>313.84283767210025</v>
      </c>
      <c r="C12" s="1">
        <f t="shared" si="0"/>
        <v>250.81665194869828</v>
      </c>
      <c r="D12" s="1">
        <f t="shared" si="1"/>
        <v>1.0764678097437312</v>
      </c>
      <c r="E12" s="1">
        <f t="shared" si="2"/>
        <v>275.66664899361899</v>
      </c>
      <c r="F12" s="1">
        <f t="shared" si="3"/>
        <v>1457.4213820150003</v>
      </c>
    </row>
    <row r="13" spans="1:9" x14ac:dyDescent="0.3">
      <c r="A13">
        <v>12</v>
      </c>
      <c r="B13" s="1">
        <v>329.53497955570526</v>
      </c>
      <c r="C13" s="1">
        <f t="shared" si="0"/>
        <v>307.23292707024291</v>
      </c>
      <c r="D13" s="1">
        <f t="shared" si="1"/>
        <v>1.117979952680217</v>
      </c>
      <c r="E13" s="1">
        <f t="shared" si="2"/>
        <v>269.996051970471</v>
      </c>
      <c r="F13" s="1">
        <f t="shared" si="3"/>
        <v>3544.8838979997695</v>
      </c>
    </row>
    <row r="14" spans="1:9" x14ac:dyDescent="0.3">
      <c r="A14">
        <v>13</v>
      </c>
      <c r="B14" s="1">
        <v>362.48847751127579</v>
      </c>
      <c r="C14" s="1">
        <f t="shared" si="0"/>
        <v>331.63723200318435</v>
      </c>
      <c r="D14" s="1">
        <f t="shared" si="1"/>
        <v>1.1072015838233191</v>
      </c>
      <c r="E14" s="1">
        <f t="shared" si="2"/>
        <v>343.48025326779475</v>
      </c>
      <c r="F14" s="1">
        <f t="shared" si="3"/>
        <v>361.31258889046029</v>
      </c>
    </row>
    <row r="15" spans="1:9" x14ac:dyDescent="0.3">
      <c r="A15">
        <v>14</v>
      </c>
      <c r="B15" s="1">
        <v>379.74983358324141</v>
      </c>
      <c r="C15" s="1">
        <f t="shared" si="0"/>
        <v>363.19712257809266</v>
      </c>
      <c r="D15" s="1">
        <f t="shared" si="1"/>
        <v>1.1038356821873643</v>
      </c>
      <c r="E15" s="1">
        <f t="shared" si="2"/>
        <v>367.18926852870726</v>
      </c>
      <c r="F15" s="1">
        <f t="shared" si="3"/>
        <v>157.76779448918452</v>
      </c>
    </row>
    <row r="16" spans="1:9" x14ac:dyDescent="0.3">
      <c r="A16">
        <v>15</v>
      </c>
      <c r="B16" s="1">
        <v>438.61105778864379</v>
      </c>
      <c r="C16" s="1">
        <f t="shared" si="0"/>
        <v>382.93972385903618</v>
      </c>
      <c r="D16" s="1">
        <f t="shared" si="1"/>
        <v>1.0900009970615312</v>
      </c>
      <c r="E16" s="1">
        <f t="shared" si="2"/>
        <v>400.9099435694767</v>
      </c>
      <c r="F16" s="1">
        <f t="shared" si="3"/>
        <v>1421.3740133666834</v>
      </c>
    </row>
    <row r="17" spans="1:6" x14ac:dyDescent="0.3">
      <c r="A17">
        <v>16</v>
      </c>
      <c r="B17" s="1">
        <v>436.52243370393597</v>
      </c>
      <c r="C17" s="1">
        <f t="shared" si="0"/>
        <v>435.41419275729407</v>
      </c>
      <c r="D17" s="1">
        <f t="shared" si="1"/>
        <v>1.1031511200613378</v>
      </c>
      <c r="E17" s="1">
        <f t="shared" si="2"/>
        <v>417.40468082081685</v>
      </c>
      <c r="F17" s="1">
        <f t="shared" si="3"/>
        <v>365.48847530000955</v>
      </c>
    </row>
    <row r="18" spans="1:6" x14ac:dyDescent="0.3">
      <c r="A18">
        <v>17</v>
      </c>
      <c r="B18" s="1">
        <v>505.44702849929433</v>
      </c>
      <c r="C18" s="1">
        <f t="shared" si="0"/>
        <v>443.12607837859048</v>
      </c>
      <c r="D18" s="1">
        <f t="shared" si="1"/>
        <v>1.0792610705732759</v>
      </c>
      <c r="E18" s="1">
        <f t="shared" si="2"/>
        <v>480.32765443081217</v>
      </c>
      <c r="F18" s="1">
        <f t="shared" si="3"/>
        <v>630.98295359233396</v>
      </c>
    </row>
    <row r="19" spans="1:6" x14ac:dyDescent="0.3">
      <c r="A19">
        <v>18</v>
      </c>
      <c r="B19" s="1">
        <v>528.19214478176264</v>
      </c>
      <c r="C19" s="1">
        <f t="shared" si="0"/>
        <v>501.34687960993961</v>
      </c>
      <c r="D19" s="1">
        <f t="shared" si="1"/>
        <v>1.0938360601163177</v>
      </c>
      <c r="E19" s="1">
        <f t="shared" si="2"/>
        <v>478.24872574981492</v>
      </c>
      <c r="F19" s="1">
        <f t="shared" si="3"/>
        <v>2494.3451046007171</v>
      </c>
    </row>
    <row r="20" spans="1:6" x14ac:dyDescent="0.3">
      <c r="A20">
        <v>19</v>
      </c>
      <c r="B20" s="1">
        <v>642.17044970835366</v>
      </c>
      <c r="C20" s="1">
        <f t="shared" si="0"/>
        <v>531.23717028674128</v>
      </c>
      <c r="D20" s="1">
        <f t="shared" si="1"/>
        <v>1.0842687786263074</v>
      </c>
      <c r="E20" s="1">
        <f t="shared" si="2"/>
        <v>548.39129554414626</v>
      </c>
      <c r="F20" s="1">
        <f t="shared" si="3"/>
        <v>8794.529755754178</v>
      </c>
    </row>
    <row r="21" spans="1:6" x14ac:dyDescent="0.3">
      <c r="A21">
        <v>20</v>
      </c>
      <c r="B21" s="1">
        <v>740.024994425817</v>
      </c>
      <c r="C21" s="1">
        <f t="shared" si="0"/>
        <v>632.19582743608453</v>
      </c>
      <c r="D21" s="1">
        <f t="shared" si="1"/>
        <v>1.1138450850705808</v>
      </c>
      <c r="E21" s="1">
        <f t="shared" si="2"/>
        <v>576.00387778770062</v>
      </c>
      <c r="F21" s="1">
        <f t="shared" si="3"/>
        <v>26902.92670321458</v>
      </c>
    </row>
    <row r="22" spans="1:6" x14ac:dyDescent="0.3">
      <c r="A22">
        <v>21</v>
      </c>
      <c r="B22" s="1">
        <v>777.02624414710795</v>
      </c>
      <c r="C22" s="1">
        <f t="shared" si="0"/>
        <v>734.6195786943166</v>
      </c>
      <c r="D22" s="1">
        <f t="shared" si="1"/>
        <v>1.127313404553518</v>
      </c>
      <c r="E22" s="1">
        <f t="shared" si="2"/>
        <v>704.16821519181178</v>
      </c>
      <c r="F22" s="1">
        <f t="shared" si="3"/>
        <v>5308.292383250774</v>
      </c>
    </row>
    <row r="23" spans="1:6" x14ac:dyDescent="0.3">
      <c r="A23">
        <v>22</v>
      </c>
      <c r="B23" s="1">
        <v>773.326119174979</v>
      </c>
      <c r="C23" s="1">
        <f t="shared" si="0"/>
        <v>784.73263138966217</v>
      </c>
      <c r="D23" s="1">
        <f t="shared" si="1"/>
        <v>1.1107890591919329</v>
      </c>
      <c r="E23" s="1">
        <f t="shared" si="2"/>
        <v>828.14649830956114</v>
      </c>
      <c r="F23" s="1">
        <f t="shared" si="3"/>
        <v>3005.2739684593289</v>
      </c>
    </row>
    <row r="24" spans="1:6" x14ac:dyDescent="0.3">
      <c r="A24">
        <v>23</v>
      </c>
      <c r="E24" s="1">
        <f>$C$23*$D$23^(A24-$A$23)</f>
        <v>871.67242133853279</v>
      </c>
    </row>
    <row r="25" spans="1:6" x14ac:dyDescent="0.3">
      <c r="A25">
        <v>24</v>
      </c>
      <c r="E25" s="1">
        <f t="shared" ref="E25:E29" si="4">$C$23*$D$23^(A25-$A$23)</f>
        <v>968.24418882218288</v>
      </c>
    </row>
    <row r="26" spans="1:6" x14ac:dyDescent="0.3">
      <c r="A26">
        <v>25</v>
      </c>
      <c r="E26" s="1">
        <f t="shared" si="4"/>
        <v>1075.5150515698488</v>
      </c>
    </row>
    <row r="27" spans="1:6" x14ac:dyDescent="0.3">
      <c r="A27">
        <v>26</v>
      </c>
      <c r="E27" s="1">
        <f t="shared" si="4"/>
        <v>1194.6703522800356</v>
      </c>
    </row>
    <row r="28" spans="1:6" x14ac:dyDescent="0.3">
      <c r="A28">
        <v>27</v>
      </c>
      <c r="E28" s="1">
        <f t="shared" si="4"/>
        <v>1327.0267566536356</v>
      </c>
    </row>
    <row r="29" spans="1:6" x14ac:dyDescent="0.3">
      <c r="A29">
        <v>28</v>
      </c>
      <c r="E29" s="1">
        <f t="shared" si="4"/>
        <v>1474.046802545814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"/>
  <sheetViews>
    <sheetView workbookViewId="0">
      <selection activeCell="K30" sqref="K30"/>
    </sheetView>
  </sheetViews>
  <sheetFormatPr defaultColWidth="8.77734375" defaultRowHeight="14.4" x14ac:dyDescent="0.3"/>
  <cols>
    <col min="3" max="3" width="11.77734375" bestFit="1" customWidth="1"/>
    <col min="7" max="7" width="19.109375" customWidth="1"/>
    <col min="8" max="8" width="23.77734375" customWidth="1"/>
    <col min="9" max="9" width="21.21875" customWidth="1"/>
  </cols>
  <sheetData>
    <row r="1" spans="1:15" x14ac:dyDescent="0.3">
      <c r="A1" t="s">
        <v>0</v>
      </c>
      <c r="C1" t="s">
        <v>14</v>
      </c>
      <c r="D1" t="s">
        <v>16</v>
      </c>
      <c r="E1" t="s">
        <v>17</v>
      </c>
      <c r="F1" t="s">
        <v>18</v>
      </c>
      <c r="G1" t="s">
        <v>33</v>
      </c>
      <c r="H1" t="s">
        <v>34</v>
      </c>
      <c r="I1" t="s">
        <v>32</v>
      </c>
      <c r="J1" t="s">
        <v>19</v>
      </c>
      <c r="L1" t="s">
        <v>3</v>
      </c>
      <c r="M1" t="s">
        <v>15</v>
      </c>
      <c r="N1" t="s">
        <v>20</v>
      </c>
    </row>
    <row r="2" spans="1:15" x14ac:dyDescent="0.3">
      <c r="A2">
        <v>1</v>
      </c>
      <c r="B2">
        <v>105</v>
      </c>
      <c r="C2">
        <f>B2+5*A2^0.9</f>
        <v>110</v>
      </c>
      <c r="D2" s="1">
        <f>C2</f>
        <v>110</v>
      </c>
      <c r="E2" s="1">
        <v>0</v>
      </c>
      <c r="F2" s="1"/>
      <c r="G2" s="1"/>
      <c r="H2" s="1"/>
      <c r="I2" s="1"/>
      <c r="L2">
        <v>0.34079774544575142</v>
      </c>
      <c r="M2">
        <v>0.9</v>
      </c>
      <c r="N2">
        <v>0.8</v>
      </c>
      <c r="O2" t="s">
        <v>22</v>
      </c>
    </row>
    <row r="3" spans="1:15" x14ac:dyDescent="0.3">
      <c r="A3">
        <v>2</v>
      </c>
      <c r="B3">
        <v>100</v>
      </c>
      <c r="C3">
        <f t="shared" ref="C3:C23" si="0">B3+5*A3^0.9</f>
        <v>109.33032991536807</v>
      </c>
      <c r="D3" s="1">
        <f>$L$2*C3+(1-$L$2)*(D2+$N$2*E2)</f>
        <v>109.77177794496498</v>
      </c>
      <c r="E3" s="1">
        <f>$M$2*(D3-D2)+(1-$M$2)*$N$2*E2</f>
        <v>-0.20539984953151702</v>
      </c>
      <c r="F3" s="1">
        <f>D2+$N$2*E2</f>
        <v>110</v>
      </c>
      <c r="G3" s="1"/>
      <c r="H3" s="1"/>
      <c r="I3" s="1">
        <f>D2+$N$2*E2</f>
        <v>110</v>
      </c>
      <c r="J3" s="1">
        <f>(F3-C3)^2</f>
        <v>0.4484580222509385</v>
      </c>
    </row>
    <row r="4" spans="1:15" x14ac:dyDescent="0.3">
      <c r="A4">
        <v>3</v>
      </c>
      <c r="B4">
        <v>105</v>
      </c>
      <c r="C4">
        <f t="shared" si="0"/>
        <v>118.43937689761144</v>
      </c>
      <c r="D4" s="1">
        <f t="shared" ref="D4:D23" si="1">$L$2*C4+(1-$L$2)*(D3+$N$2*E3)</f>
        <v>112.61735609133783</v>
      </c>
      <c r="E4" s="1">
        <f>$M$2*(D4-D3)+(1-$M$2)*$N$2*E3</f>
        <v>2.5445883437730386</v>
      </c>
      <c r="F4" s="1">
        <f t="shared" ref="F4:F22" si="2">D3+$N$2*E3</f>
        <v>109.60745806533977</v>
      </c>
      <c r="G4" s="1"/>
      <c r="H4" s="1"/>
      <c r="I4" s="1">
        <f t="shared" ref="I4:I23" si="3">D3+$N$2*E3</f>
        <v>109.60745806533977</v>
      </c>
      <c r="J4" s="1">
        <f t="shared" ref="J4:J23" si="4">(F4-C4)^2</f>
        <v>78.002790259834953</v>
      </c>
      <c r="L4" t="s">
        <v>4</v>
      </c>
      <c r="M4" s="1">
        <f>AVERAGE(J3:J23)</f>
        <v>55.4519488336026</v>
      </c>
    </row>
    <row r="5" spans="1:15" x14ac:dyDescent="0.3">
      <c r="A5">
        <v>4</v>
      </c>
      <c r="B5">
        <v>95</v>
      </c>
      <c r="C5">
        <f t="shared" si="0"/>
        <v>112.41101126592248</v>
      </c>
      <c r="D5" s="1">
        <f t="shared" si="1"/>
        <v>113.88895293855401</v>
      </c>
      <c r="E5" s="1">
        <f t="shared" ref="E5:E23" si="5">$M$2*(D5-D4)+(1-$M$2)*$N$2*E4</f>
        <v>1.3480042299964119</v>
      </c>
      <c r="F5" s="1">
        <f t="shared" si="2"/>
        <v>114.65302676635626</v>
      </c>
      <c r="G5" s="1"/>
      <c r="H5" s="1"/>
      <c r="I5" s="1">
        <f t="shared" si="3"/>
        <v>114.65302676635626</v>
      </c>
      <c r="J5" s="1">
        <f t="shared" si="4"/>
        <v>5.0266335041853329</v>
      </c>
    </row>
    <row r="6" spans="1:15" x14ac:dyDescent="0.3">
      <c r="A6">
        <v>5</v>
      </c>
      <c r="B6">
        <v>100</v>
      </c>
      <c r="C6">
        <f t="shared" si="0"/>
        <v>121.28349806301962</v>
      </c>
      <c r="D6" s="1">
        <f t="shared" si="1"/>
        <v>117.11988318761861</v>
      </c>
      <c r="E6" s="1">
        <f t="shared" si="5"/>
        <v>3.0156775625578525</v>
      </c>
      <c r="F6" s="1">
        <f t="shared" si="2"/>
        <v>114.96735632255114</v>
      </c>
      <c r="G6" s="1"/>
      <c r="H6" s="1"/>
      <c r="I6" s="1">
        <f t="shared" si="3"/>
        <v>114.96735632255114</v>
      </c>
      <c r="J6" s="1">
        <f t="shared" si="4"/>
        <v>39.893646485688215</v>
      </c>
    </row>
    <row r="7" spans="1:15" x14ac:dyDescent="0.3">
      <c r="A7">
        <v>6</v>
      </c>
      <c r="B7">
        <v>95</v>
      </c>
      <c r="C7">
        <f t="shared" si="0"/>
        <v>120.07876406233811</v>
      </c>
      <c r="D7" s="1">
        <f t="shared" si="1"/>
        <v>119.71861627736303</v>
      </c>
      <c r="E7" s="1">
        <f t="shared" si="5"/>
        <v>2.5801139857746005</v>
      </c>
      <c r="F7" s="1">
        <f t="shared" si="2"/>
        <v>119.5324252376649</v>
      </c>
      <c r="G7" s="1"/>
      <c r="H7" s="1"/>
      <c r="I7" s="1">
        <f t="shared" si="3"/>
        <v>119.5324252376649</v>
      </c>
      <c r="J7" s="1">
        <f t="shared" si="4"/>
        <v>0.29848611134530856</v>
      </c>
    </row>
    <row r="8" spans="1:15" x14ac:dyDescent="0.3">
      <c r="A8">
        <v>7</v>
      </c>
      <c r="B8">
        <v>105</v>
      </c>
      <c r="C8">
        <f t="shared" si="0"/>
        <v>133.81099388975656</v>
      </c>
      <c r="D8" s="1">
        <f t="shared" si="1"/>
        <v>125.88192036078058</v>
      </c>
      <c r="E8" s="1">
        <f t="shared" si="5"/>
        <v>5.75338279393777</v>
      </c>
      <c r="F8" s="1">
        <f t="shared" si="2"/>
        <v>121.78270746598271</v>
      </c>
      <c r="G8" s="1"/>
      <c r="H8" s="1"/>
      <c r="I8" s="1">
        <f t="shared" si="3"/>
        <v>121.78270746598271</v>
      </c>
      <c r="J8" s="1">
        <f t="shared" si="4"/>
        <v>144.6796742923423</v>
      </c>
    </row>
    <row r="9" spans="1:15" x14ac:dyDescent="0.3">
      <c r="A9">
        <v>8</v>
      </c>
      <c r="B9">
        <v>110</v>
      </c>
      <c r="C9">
        <f t="shared" si="0"/>
        <v>142.49009585424943</v>
      </c>
      <c r="D9" s="1">
        <f t="shared" si="1"/>
        <v>134.57606345218406</v>
      </c>
      <c r="E9" s="1">
        <f t="shared" si="5"/>
        <v>8.2849994057781498</v>
      </c>
      <c r="F9" s="1">
        <f t="shared" si="2"/>
        <v>130.48462659593079</v>
      </c>
      <c r="G9" s="1"/>
      <c r="H9" s="1"/>
      <c r="I9" s="1">
        <f t="shared" si="3"/>
        <v>130.48462659593079</v>
      </c>
      <c r="J9" s="1">
        <f t="shared" si="4"/>
        <v>144.13129211243393</v>
      </c>
    </row>
    <row r="10" spans="1:15" x14ac:dyDescent="0.3">
      <c r="A10">
        <v>9</v>
      </c>
      <c r="B10">
        <v>105</v>
      </c>
      <c r="C10">
        <f t="shared" si="0"/>
        <v>141.12337027921041</v>
      </c>
      <c r="D10" s="1">
        <f t="shared" si="1"/>
        <v>141.17656308739186</v>
      </c>
      <c r="E10" s="1">
        <f t="shared" si="5"/>
        <v>6.6032496241492691</v>
      </c>
      <c r="F10" s="1">
        <f t="shared" si="2"/>
        <v>141.20406297680657</v>
      </c>
      <c r="G10" s="1"/>
      <c r="H10" s="1"/>
      <c r="I10" s="1">
        <f t="shared" si="3"/>
        <v>141.20406297680657</v>
      </c>
      <c r="J10" s="1">
        <f t="shared" si="4"/>
        <v>6.5113114453458172E-3</v>
      </c>
    </row>
    <row r="11" spans="1:15" x14ac:dyDescent="0.3">
      <c r="A11">
        <v>10</v>
      </c>
      <c r="B11">
        <v>95</v>
      </c>
      <c r="C11">
        <f t="shared" si="0"/>
        <v>134.71641173621407</v>
      </c>
      <c r="D11" s="1">
        <f t="shared" si="1"/>
        <v>142.45725970337111</v>
      </c>
      <c r="E11" s="1">
        <f t="shared" si="5"/>
        <v>1.6808869243132687</v>
      </c>
      <c r="F11" s="1">
        <f t="shared" si="2"/>
        <v>146.45916278671126</v>
      </c>
      <c r="G11" s="1"/>
      <c r="H11" s="1"/>
      <c r="I11" s="1">
        <f t="shared" si="3"/>
        <v>146.45916278671126</v>
      </c>
      <c r="J11" s="1">
        <f t="shared" si="4"/>
        <v>137.89220223395287</v>
      </c>
    </row>
    <row r="12" spans="1:15" x14ac:dyDescent="0.3">
      <c r="A12">
        <v>11</v>
      </c>
      <c r="B12">
        <v>110</v>
      </c>
      <c r="C12">
        <f t="shared" si="0"/>
        <v>153.27363932082247</v>
      </c>
      <c r="D12" s="1">
        <f t="shared" si="1"/>
        <v>147.02989305101036</v>
      </c>
      <c r="E12" s="1">
        <f t="shared" si="5"/>
        <v>4.2498409668203898</v>
      </c>
      <c r="F12" s="1">
        <f t="shared" si="2"/>
        <v>143.80196924282171</v>
      </c>
      <c r="G12" s="1"/>
      <c r="H12" s="1"/>
      <c r="I12" s="1">
        <f t="shared" si="3"/>
        <v>143.80196924282171</v>
      </c>
      <c r="J12" s="1">
        <f t="shared" si="4"/>
        <v>89.71253406649484</v>
      </c>
    </row>
    <row r="13" spans="1:15" x14ac:dyDescent="0.3">
      <c r="A13">
        <v>12</v>
      </c>
      <c r="B13">
        <v>105</v>
      </c>
      <c r="C13">
        <f t="shared" si="0"/>
        <v>151.79862851425821</v>
      </c>
      <c r="D13" s="1">
        <f t="shared" si="1"/>
        <v>150.89627114297244</v>
      </c>
      <c r="E13" s="1">
        <f t="shared" si="5"/>
        <v>3.8197275601114997</v>
      </c>
      <c r="F13" s="1">
        <f t="shared" si="2"/>
        <v>150.42976582446667</v>
      </c>
      <c r="G13" s="1"/>
      <c r="H13" s="1"/>
      <c r="I13" s="1">
        <f t="shared" si="3"/>
        <v>150.42976582446667</v>
      </c>
      <c r="J13" s="1">
        <f t="shared" si="4"/>
        <v>1.8737850635033333</v>
      </c>
    </row>
    <row r="14" spans="1:15" x14ac:dyDescent="0.3">
      <c r="A14">
        <v>13</v>
      </c>
      <c r="B14">
        <v>105</v>
      </c>
      <c r="C14">
        <f t="shared" si="0"/>
        <v>155.29432934897164</v>
      </c>
      <c r="D14" s="1">
        <f t="shared" si="1"/>
        <v>154.40949787944297</v>
      </c>
      <c r="E14" s="1">
        <f t="shared" si="5"/>
        <v>3.4674822676323958</v>
      </c>
      <c r="F14" s="1">
        <f t="shared" si="2"/>
        <v>153.95205319106165</v>
      </c>
      <c r="G14" s="1"/>
      <c r="H14" s="1"/>
      <c r="I14" s="1">
        <f t="shared" si="3"/>
        <v>153.95205319106165</v>
      </c>
      <c r="J14" s="1">
        <f t="shared" si="4"/>
        <v>1.8017052840936116</v>
      </c>
    </row>
    <row r="15" spans="1:15" x14ac:dyDescent="0.3">
      <c r="A15">
        <v>14</v>
      </c>
      <c r="B15">
        <v>100</v>
      </c>
      <c r="C15">
        <f t="shared" si="0"/>
        <v>153.76321563621644</v>
      </c>
      <c r="D15" s="1">
        <f t="shared" si="1"/>
        <v>156.01786405078988</v>
      </c>
      <c r="E15" s="1">
        <f t="shared" si="5"/>
        <v>1.7249281356228154</v>
      </c>
      <c r="F15" s="1">
        <f t="shared" si="2"/>
        <v>157.18348369354888</v>
      </c>
      <c r="G15" s="1"/>
      <c r="H15" s="1"/>
      <c r="I15" s="1">
        <f t="shared" si="3"/>
        <v>157.18348369354888</v>
      </c>
      <c r="J15" s="1">
        <f t="shared" si="4"/>
        <v>11.698233584008594</v>
      </c>
    </row>
    <row r="16" spans="1:15" x14ac:dyDescent="0.3">
      <c r="A16">
        <v>15</v>
      </c>
      <c r="B16">
        <v>105</v>
      </c>
      <c r="C16">
        <f t="shared" si="0"/>
        <v>162.20739043370071</v>
      </c>
      <c r="D16" s="1">
        <f t="shared" si="1"/>
        <v>159.03690190022019</v>
      </c>
      <c r="E16" s="1">
        <f t="shared" si="5"/>
        <v>2.8551283153370997</v>
      </c>
      <c r="F16" s="1">
        <f t="shared" si="2"/>
        <v>157.39780655928814</v>
      </c>
      <c r="G16" s="1"/>
      <c r="H16" s="1"/>
      <c r="I16" s="1">
        <f t="shared" si="3"/>
        <v>157.39780655928814</v>
      </c>
      <c r="J16" s="1">
        <f t="shared" si="4"/>
        <v>23.132097045009402</v>
      </c>
    </row>
    <row r="17" spans="1:12" x14ac:dyDescent="0.3">
      <c r="A17">
        <v>16</v>
      </c>
      <c r="B17">
        <v>95</v>
      </c>
      <c r="C17">
        <f t="shared" si="0"/>
        <v>155.62866266041593</v>
      </c>
      <c r="D17" s="1">
        <f t="shared" si="1"/>
        <v>159.38106726936468</v>
      </c>
      <c r="E17" s="1">
        <f t="shared" si="5"/>
        <v>0.53815909745701007</v>
      </c>
      <c r="F17" s="1">
        <f t="shared" si="2"/>
        <v>161.32100455248985</v>
      </c>
      <c r="G17" s="1"/>
      <c r="H17" s="1"/>
      <c r="I17" s="1">
        <f t="shared" si="3"/>
        <v>161.32100455248985</v>
      </c>
      <c r="J17" s="1">
        <f t="shared" si="4"/>
        <v>32.402756216259768</v>
      </c>
    </row>
    <row r="18" spans="1:12" x14ac:dyDescent="0.3">
      <c r="A18">
        <v>17</v>
      </c>
      <c r="B18">
        <v>100</v>
      </c>
      <c r="C18">
        <f t="shared" si="0"/>
        <v>164.02860406862834</v>
      </c>
      <c r="D18" s="1">
        <f t="shared" si="1"/>
        <v>161.24874188471193</v>
      </c>
      <c r="E18" s="1">
        <f t="shared" si="5"/>
        <v>1.7239598816090904</v>
      </c>
      <c r="F18" s="1">
        <f t="shared" si="2"/>
        <v>159.81159454733029</v>
      </c>
      <c r="G18" s="1"/>
      <c r="H18" s="1"/>
      <c r="I18" s="1">
        <f t="shared" si="3"/>
        <v>159.81159454733029</v>
      </c>
      <c r="J18" s="1">
        <f t="shared" si="4"/>
        <v>17.783169302718431</v>
      </c>
    </row>
    <row r="19" spans="1:12" x14ac:dyDescent="0.3">
      <c r="A19">
        <v>18</v>
      </c>
      <c r="B19">
        <v>95</v>
      </c>
      <c r="C19">
        <f t="shared" si="0"/>
        <v>162.40859247200692</v>
      </c>
      <c r="D19" s="1">
        <f t="shared" si="1"/>
        <v>162.55316694249024</v>
      </c>
      <c r="E19" s="1">
        <f t="shared" si="5"/>
        <v>1.3118993425292003</v>
      </c>
      <c r="F19" s="1">
        <f t="shared" si="2"/>
        <v>162.62790978999919</v>
      </c>
      <c r="G19" s="1"/>
      <c r="H19" s="1"/>
      <c r="I19" s="1">
        <f t="shared" si="3"/>
        <v>162.62790978999919</v>
      </c>
      <c r="J19" s="1">
        <f t="shared" si="4"/>
        <v>4.8100085971326006E-2</v>
      </c>
    </row>
    <row r="20" spans="1:12" x14ac:dyDescent="0.3">
      <c r="A20">
        <v>19</v>
      </c>
      <c r="B20">
        <v>105</v>
      </c>
      <c r="C20">
        <f t="shared" si="0"/>
        <v>175.76984512683276</v>
      </c>
      <c r="D20" s="1">
        <f t="shared" si="1"/>
        <v>167.74922667347101</v>
      </c>
      <c r="E20" s="1">
        <f t="shared" si="5"/>
        <v>4.7814057052850361</v>
      </c>
      <c r="F20" s="1">
        <f t="shared" si="2"/>
        <v>163.60268641651359</v>
      </c>
      <c r="G20" s="1"/>
      <c r="H20" s="1"/>
      <c r="I20" s="1">
        <f t="shared" si="3"/>
        <v>163.60268641651359</v>
      </c>
      <c r="J20" s="1">
        <f t="shared" si="4"/>
        <v>148.03975108209568</v>
      </c>
    </row>
    <row r="21" spans="1:12" x14ac:dyDescent="0.3">
      <c r="A21">
        <v>20</v>
      </c>
      <c r="B21">
        <v>110</v>
      </c>
      <c r="C21">
        <f t="shared" si="0"/>
        <v>184.11344491069477</v>
      </c>
      <c r="D21" s="1">
        <f t="shared" si="1"/>
        <v>175.84764609138907</v>
      </c>
      <c r="E21" s="1">
        <f t="shared" si="5"/>
        <v>7.6710899325490498</v>
      </c>
      <c r="F21" s="1">
        <f t="shared" si="2"/>
        <v>171.57435123769903</v>
      </c>
      <c r="G21" s="1"/>
      <c r="H21" s="1"/>
      <c r="I21" s="1">
        <f t="shared" si="3"/>
        <v>171.57435123769903</v>
      </c>
      <c r="J21" s="1">
        <f t="shared" si="4"/>
        <v>157.22887014016163</v>
      </c>
    </row>
    <row r="22" spans="1:12" x14ac:dyDescent="0.3">
      <c r="A22">
        <v>21</v>
      </c>
      <c r="B22">
        <v>105</v>
      </c>
      <c r="C22">
        <f t="shared" si="0"/>
        <v>182.44036113584366</v>
      </c>
      <c r="D22" s="1">
        <f t="shared" si="1"/>
        <v>182.13986833764528</v>
      </c>
      <c r="E22" s="1">
        <f t="shared" si="5"/>
        <v>6.2766872162345182</v>
      </c>
      <c r="F22" s="1">
        <f t="shared" si="2"/>
        <v>181.9845180374283</v>
      </c>
      <c r="G22" s="1"/>
      <c r="H22" s="1"/>
      <c r="I22" s="1">
        <f t="shared" si="3"/>
        <v>181.9845180374283</v>
      </c>
      <c r="J22" s="1">
        <f t="shared" si="4"/>
        <v>0.20779293037291321</v>
      </c>
    </row>
    <row r="23" spans="1:12" x14ac:dyDescent="0.3">
      <c r="A23">
        <v>22</v>
      </c>
      <c r="B23">
        <v>95</v>
      </c>
      <c r="C23">
        <f t="shared" si="0"/>
        <v>175.75146630038364</v>
      </c>
      <c r="D23" s="1">
        <f t="shared" si="1"/>
        <v>183.27280041760437</v>
      </c>
      <c r="E23" s="1">
        <f t="shared" si="5"/>
        <v>1.5217738492619426</v>
      </c>
      <c r="F23" s="1">
        <f>D22+$N$2*E22</f>
        <v>187.16121811063289</v>
      </c>
      <c r="G23" s="1"/>
      <c r="H23" s="1"/>
      <c r="I23" s="1">
        <f t="shared" si="3"/>
        <v>187.16121811063289</v>
      </c>
      <c r="J23" s="1">
        <f t="shared" si="4"/>
        <v>130.18243637148598</v>
      </c>
    </row>
    <row r="24" spans="1:12" x14ac:dyDescent="0.3">
      <c r="A24">
        <v>23</v>
      </c>
      <c r="F24" s="1">
        <f>$D$23+$E$23*(A24-$A$23)</f>
        <v>184.79457426686631</v>
      </c>
      <c r="G24" s="2">
        <f>$N$2^((A24-$A$23))</f>
        <v>0.8</v>
      </c>
      <c r="H24" s="2">
        <f>SUM($G$24:G24)</f>
        <v>0.8</v>
      </c>
      <c r="I24" s="1">
        <f>$D$23+$E$23*H24</f>
        <v>184.49021949701392</v>
      </c>
    </row>
    <row r="25" spans="1:12" x14ac:dyDescent="0.3">
      <c r="A25">
        <v>24</v>
      </c>
      <c r="F25" s="1">
        <f t="shared" ref="F25:F29" si="6">$D$23+$E$23*(A25-$A$23)</f>
        <v>186.31634811612827</v>
      </c>
      <c r="G25" s="2">
        <f>$N$2^((A25-$A$23))</f>
        <v>0.64000000000000012</v>
      </c>
      <c r="H25" s="2">
        <f>SUM($G$24:G25)</f>
        <v>1.4400000000000002</v>
      </c>
      <c r="I25" s="1">
        <f t="shared" ref="I25:I29" si="7">$D$23+$E$23*H25</f>
        <v>185.46415476054156</v>
      </c>
    </row>
    <row r="26" spans="1:12" x14ac:dyDescent="0.3">
      <c r="A26">
        <v>25</v>
      </c>
      <c r="F26" s="1">
        <f t="shared" si="6"/>
        <v>187.8381219653902</v>
      </c>
      <c r="G26" s="2">
        <f t="shared" ref="G26:G29" si="8">$N$2^((A26-$A$23))</f>
        <v>0.51200000000000012</v>
      </c>
      <c r="H26" s="2">
        <f>SUM($G$24:G26)</f>
        <v>1.9520000000000004</v>
      </c>
      <c r="I26" s="1">
        <f t="shared" si="7"/>
        <v>186.24330297136368</v>
      </c>
    </row>
    <row r="27" spans="1:12" x14ac:dyDescent="0.3">
      <c r="A27">
        <v>26</v>
      </c>
      <c r="F27" s="1">
        <f t="shared" si="6"/>
        <v>189.35989581465213</v>
      </c>
      <c r="G27" s="2">
        <f t="shared" si="8"/>
        <v>0.40960000000000019</v>
      </c>
      <c r="H27" s="2">
        <f>SUM($G$24:G27)</f>
        <v>2.3616000000000006</v>
      </c>
      <c r="I27" s="1">
        <f t="shared" si="7"/>
        <v>186.86662154002138</v>
      </c>
    </row>
    <row r="28" spans="1:12" x14ac:dyDescent="0.3">
      <c r="A28">
        <v>27</v>
      </c>
      <c r="F28" s="1">
        <f t="shared" si="6"/>
        <v>190.8816696639141</v>
      </c>
      <c r="G28" s="2">
        <f t="shared" si="8"/>
        <v>0.32768000000000019</v>
      </c>
      <c r="H28" s="2">
        <f>SUM($G$24:G28)</f>
        <v>2.689280000000001</v>
      </c>
      <c r="I28" s="1">
        <f t="shared" si="7"/>
        <v>187.36527639494753</v>
      </c>
      <c r="L28" t="s">
        <v>21</v>
      </c>
    </row>
    <row r="29" spans="1:12" x14ac:dyDescent="0.3">
      <c r="A29">
        <v>28</v>
      </c>
      <c r="F29" s="1">
        <f t="shared" si="6"/>
        <v>192.40344351317603</v>
      </c>
      <c r="G29" s="2">
        <f t="shared" si="8"/>
        <v>0.26214400000000015</v>
      </c>
      <c r="H29" s="2">
        <f>SUM($G$24:G29)</f>
        <v>2.9514240000000012</v>
      </c>
      <c r="I29" s="1">
        <f t="shared" si="7"/>
        <v>187.76420027888847</v>
      </c>
    </row>
    <row r="30" spans="1:12" x14ac:dyDescent="0.3">
      <c r="F30" s="1"/>
      <c r="G30" s="2"/>
    </row>
    <row r="31" spans="1:12" x14ac:dyDescent="0.3">
      <c r="F31" s="1"/>
      <c r="G3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7"/>
  <sheetViews>
    <sheetView topLeftCell="A65" workbookViewId="0">
      <selection activeCell="H94" sqref="H94"/>
    </sheetView>
  </sheetViews>
  <sheetFormatPr defaultColWidth="8.77734375" defaultRowHeight="14.4" x14ac:dyDescent="0.3"/>
  <cols>
    <col min="4" max="4" width="24.77734375" bestFit="1" customWidth="1"/>
  </cols>
  <sheetData>
    <row r="1" spans="1:16" x14ac:dyDescent="0.3">
      <c r="A1" s="3" t="s">
        <v>23</v>
      </c>
      <c r="B1" s="3" t="s">
        <v>24</v>
      </c>
      <c r="C1" s="3" t="s">
        <v>26</v>
      </c>
      <c r="D1" s="3" t="s">
        <v>25</v>
      </c>
      <c r="E1" s="3" t="s">
        <v>16</v>
      </c>
      <c r="F1" s="3" t="s">
        <v>17</v>
      </c>
      <c r="G1" s="3" t="s">
        <v>27</v>
      </c>
      <c r="H1" s="3" t="s">
        <v>18</v>
      </c>
      <c r="I1" s="3" t="s">
        <v>29</v>
      </c>
      <c r="K1" t="s">
        <v>3</v>
      </c>
      <c r="L1" t="s">
        <v>15</v>
      </c>
      <c r="M1" t="s">
        <v>28</v>
      </c>
      <c r="O1" t="s">
        <v>30</v>
      </c>
    </row>
    <row r="2" spans="1:16" x14ac:dyDescent="0.3">
      <c r="A2" s="5">
        <v>1997</v>
      </c>
      <c r="B2" s="5">
        <v>1</v>
      </c>
      <c r="C2" s="5">
        <v>1</v>
      </c>
      <c r="D2" s="5">
        <v>53.6</v>
      </c>
      <c r="G2">
        <f>D2</f>
        <v>53.6</v>
      </c>
      <c r="K2">
        <v>0.33525320681134957</v>
      </c>
      <c r="L2">
        <v>1.6158652215109489E-3</v>
      </c>
      <c r="M2">
        <v>0.27684074601640479</v>
      </c>
      <c r="O2">
        <f>K2+M2</f>
        <v>0.61209395282775436</v>
      </c>
      <c r="P2" t="s">
        <v>31</v>
      </c>
    </row>
    <row r="3" spans="1:16" x14ac:dyDescent="0.3">
      <c r="A3" s="3">
        <v>1997</v>
      </c>
      <c r="B3" s="3">
        <v>2</v>
      </c>
      <c r="C3" s="3">
        <f>C2+1</f>
        <v>2</v>
      </c>
      <c r="D3" s="3">
        <v>62.4</v>
      </c>
      <c r="G3">
        <f t="shared" ref="G3:G13" si="0">D3</f>
        <v>62.4</v>
      </c>
    </row>
    <row r="4" spans="1:16" x14ac:dyDescent="0.3">
      <c r="A4" s="3">
        <v>1997</v>
      </c>
      <c r="B4" s="3">
        <v>3</v>
      </c>
      <c r="C4" s="3">
        <f t="shared" ref="C4:C67" si="1">C3+1</f>
        <v>3</v>
      </c>
      <c r="D4" s="3">
        <v>65.3</v>
      </c>
      <c r="G4">
        <f t="shared" si="0"/>
        <v>65.3</v>
      </c>
    </row>
    <row r="5" spans="1:16" x14ac:dyDescent="0.3">
      <c r="A5" s="3">
        <v>1997</v>
      </c>
      <c r="B5" s="3">
        <v>4</v>
      </c>
      <c r="C5" s="3">
        <f t="shared" si="1"/>
        <v>4</v>
      </c>
      <c r="D5" s="3">
        <v>67</v>
      </c>
      <c r="G5">
        <f t="shared" si="0"/>
        <v>67</v>
      </c>
    </row>
    <row r="6" spans="1:16" x14ac:dyDescent="0.3">
      <c r="A6" s="3">
        <v>1997</v>
      </c>
      <c r="B6" s="3">
        <v>5</v>
      </c>
      <c r="C6" s="3">
        <f t="shared" si="1"/>
        <v>5</v>
      </c>
      <c r="D6" s="3">
        <v>66.7</v>
      </c>
      <c r="G6">
        <f t="shared" si="0"/>
        <v>66.7</v>
      </c>
      <c r="K6" t="s">
        <v>4</v>
      </c>
      <c r="L6" s="1">
        <f>AVERAGE(I14:I80)</f>
        <v>2.5568722988217369</v>
      </c>
    </row>
    <row r="7" spans="1:16" x14ac:dyDescent="0.3">
      <c r="A7" s="3">
        <v>1997</v>
      </c>
      <c r="B7" s="3">
        <v>6</v>
      </c>
      <c r="C7" s="3">
        <f t="shared" si="1"/>
        <v>6</v>
      </c>
      <c r="D7" s="3">
        <v>70.8</v>
      </c>
      <c r="G7">
        <f t="shared" si="0"/>
        <v>70.8</v>
      </c>
    </row>
    <row r="8" spans="1:16" x14ac:dyDescent="0.3">
      <c r="A8" s="3">
        <v>1997</v>
      </c>
      <c r="B8" s="3">
        <v>7</v>
      </c>
      <c r="C8" s="3">
        <f t="shared" si="1"/>
        <v>7</v>
      </c>
      <c r="D8" s="3">
        <v>73.599999999999994</v>
      </c>
      <c r="G8">
        <f t="shared" si="0"/>
        <v>73.599999999999994</v>
      </c>
    </row>
    <row r="9" spans="1:16" x14ac:dyDescent="0.3">
      <c r="A9" s="3">
        <v>1997</v>
      </c>
      <c r="B9" s="3">
        <v>8</v>
      </c>
      <c r="C9" s="3">
        <f t="shared" si="1"/>
        <v>8</v>
      </c>
      <c r="D9" s="3">
        <v>73.8</v>
      </c>
      <c r="G9">
        <f t="shared" si="0"/>
        <v>73.8</v>
      </c>
    </row>
    <row r="10" spans="1:16" x14ac:dyDescent="0.3">
      <c r="A10" s="3">
        <v>1997</v>
      </c>
      <c r="B10" s="3">
        <v>9</v>
      </c>
      <c r="C10" s="3">
        <f t="shared" si="1"/>
        <v>9</v>
      </c>
      <c r="D10" s="3">
        <v>66.3</v>
      </c>
      <c r="G10">
        <f t="shared" si="0"/>
        <v>66.3</v>
      </c>
    </row>
    <row r="11" spans="1:16" x14ac:dyDescent="0.3">
      <c r="A11" s="3">
        <v>1997</v>
      </c>
      <c r="B11" s="3">
        <v>10</v>
      </c>
      <c r="C11" s="3">
        <f t="shared" si="1"/>
        <v>10</v>
      </c>
      <c r="D11" s="3">
        <v>68.400000000000006</v>
      </c>
      <c r="G11">
        <f t="shared" si="0"/>
        <v>68.400000000000006</v>
      </c>
    </row>
    <row r="12" spans="1:16" x14ac:dyDescent="0.3">
      <c r="A12" s="3">
        <v>1997</v>
      </c>
      <c r="B12" s="3">
        <v>11</v>
      </c>
      <c r="C12" s="3">
        <f t="shared" si="1"/>
        <v>11</v>
      </c>
      <c r="D12" s="3">
        <v>58.7</v>
      </c>
      <c r="G12">
        <f t="shared" si="0"/>
        <v>58.7</v>
      </c>
    </row>
    <row r="13" spans="1:16" x14ac:dyDescent="0.3">
      <c r="A13" s="3">
        <v>1997</v>
      </c>
      <c r="B13" s="3">
        <v>12</v>
      </c>
      <c r="C13" s="3">
        <f t="shared" si="1"/>
        <v>12</v>
      </c>
      <c r="D13" s="3">
        <v>49.7</v>
      </c>
      <c r="E13">
        <f>D14-G2</f>
        <v>0.29999999999999716</v>
      </c>
      <c r="F13">
        <v>0</v>
      </c>
      <c r="G13">
        <f t="shared" si="0"/>
        <v>49.7</v>
      </c>
    </row>
    <row r="14" spans="1:16" x14ac:dyDescent="0.3">
      <c r="A14" s="3">
        <v>1998</v>
      </c>
      <c r="B14" s="3">
        <v>1</v>
      </c>
      <c r="C14" s="3">
        <f t="shared" si="1"/>
        <v>13</v>
      </c>
      <c r="D14" s="3">
        <v>53.9</v>
      </c>
      <c r="E14" s="1">
        <f>$K$2*(D14-G2)+(1-$K$2)*(E13+F13)</f>
        <v>0.29999999999999716</v>
      </c>
      <c r="F14" s="1">
        <f>$L$2*(E14-E13)+(1-$L$2)*F13</f>
        <v>0</v>
      </c>
      <c r="G14" s="1">
        <f>$M$2*(D14-E13-F13)+(1-$M$2)*G2</f>
        <v>53.6</v>
      </c>
      <c r="H14" s="1">
        <f>E13+F13+G2</f>
        <v>53.9</v>
      </c>
      <c r="I14" s="1">
        <f>(H14-D14)^2</f>
        <v>0</v>
      </c>
    </row>
    <row r="15" spans="1:16" x14ac:dyDescent="0.3">
      <c r="A15" s="3">
        <v>1998</v>
      </c>
      <c r="B15" s="3">
        <v>2</v>
      </c>
      <c r="C15" s="3">
        <f t="shared" si="1"/>
        <v>14</v>
      </c>
      <c r="D15" s="3">
        <v>61.7</v>
      </c>
      <c r="E15" s="1">
        <f t="shared" ref="E15:E78" si="2">$K$2*(D15-G3)+(1-$K$2)*(E14+F14)</f>
        <v>-3.5253206811350052E-2</v>
      </c>
      <c r="F15" s="1">
        <f t="shared" ref="F15:F78" si="3">$L$2*(E15-E14)+(1-$L$2)*F14</f>
        <v>-5.4172399728647349E-4</v>
      </c>
      <c r="G15" s="1">
        <f t="shared" ref="G15:G78" si="4">$M$2*(D15-E14-F14)+(1-$M$2)*G3</f>
        <v>62.123159253983594</v>
      </c>
      <c r="H15" s="1">
        <f t="shared" ref="H15:H78" si="5">E14+F14+G3</f>
        <v>62.699999999999996</v>
      </c>
      <c r="I15" s="1">
        <f t="shared" ref="I15:I78" si="6">(H15-D15)^2</f>
        <v>0.99999999999998579</v>
      </c>
    </row>
    <row r="16" spans="1:16" x14ac:dyDescent="0.3">
      <c r="A16" s="3">
        <v>1998</v>
      </c>
      <c r="B16" s="3">
        <v>3</v>
      </c>
      <c r="C16" s="3">
        <f t="shared" si="1"/>
        <v>15</v>
      </c>
      <c r="D16" s="3">
        <v>64.5</v>
      </c>
      <c r="E16" s="1">
        <f t="shared" si="2"/>
        <v>-0.29199713091652946</v>
      </c>
      <c r="F16" s="1">
        <f t="shared" si="3"/>
        <v>-9.5571222211540642E-4</v>
      </c>
      <c r="G16" s="1">
        <f t="shared" si="4"/>
        <v>65.088436898535548</v>
      </c>
      <c r="H16" s="1">
        <f t="shared" si="5"/>
        <v>65.264205069191362</v>
      </c>
      <c r="I16" s="1">
        <f t="shared" si="6"/>
        <v>0.584009387777775</v>
      </c>
    </row>
    <row r="17" spans="1:9" x14ac:dyDescent="0.3">
      <c r="A17" s="3">
        <v>1998</v>
      </c>
      <c r="B17" s="3">
        <v>4</v>
      </c>
      <c r="C17" s="3">
        <f t="shared" si="1"/>
        <v>16</v>
      </c>
      <c r="D17" s="3">
        <v>65.599999999999994</v>
      </c>
      <c r="E17" s="1">
        <f t="shared" si="2"/>
        <v>-0.66409395256780313</v>
      </c>
      <c r="F17" s="1">
        <f t="shared" si="3"/>
        <v>-1.5554262331149726E-3</v>
      </c>
      <c r="G17" s="1">
        <f t="shared" si="4"/>
        <v>66.693524239219158</v>
      </c>
      <c r="H17" s="1">
        <f t="shared" si="5"/>
        <v>66.70704715686135</v>
      </c>
      <c r="I17" s="1">
        <f t="shared" si="6"/>
        <v>1.2255534075148109</v>
      </c>
    </row>
    <row r="18" spans="1:9" x14ac:dyDescent="0.3">
      <c r="A18" s="3">
        <v>1998</v>
      </c>
      <c r="B18" s="3">
        <v>5</v>
      </c>
      <c r="C18" s="3">
        <f t="shared" si="1"/>
        <v>17</v>
      </c>
      <c r="D18" s="3">
        <v>65.900000000000006</v>
      </c>
      <c r="E18" s="1">
        <f t="shared" si="2"/>
        <v>-0.7106908553950062</v>
      </c>
      <c r="F18" s="1">
        <f t="shared" si="3"/>
        <v>-1.6282071886688592E-3</v>
      </c>
      <c r="G18" s="1">
        <f t="shared" si="4"/>
        <v>66.662806273799475</v>
      </c>
      <c r="H18" s="1">
        <f t="shared" si="5"/>
        <v>66.034350621199081</v>
      </c>
      <c r="I18" s="1">
        <f t="shared" si="6"/>
        <v>1.8050089416577531E-2</v>
      </c>
    </row>
    <row r="19" spans="1:9" x14ac:dyDescent="0.3">
      <c r="A19" s="3">
        <v>1998</v>
      </c>
      <c r="B19" s="3">
        <v>6</v>
      </c>
      <c r="C19" s="3">
        <f t="shared" si="1"/>
        <v>18</v>
      </c>
      <c r="D19" s="3">
        <v>71.400000000000006</v>
      </c>
      <c r="E19" s="1">
        <f t="shared" si="2"/>
        <v>-0.27235988849283094</v>
      </c>
      <c r="F19" s="1">
        <f t="shared" si="3"/>
        <v>-9.1729246037078338E-4</v>
      </c>
      <c r="G19" s="1">
        <f t="shared" si="4"/>
        <v>71.163303388297209</v>
      </c>
      <c r="H19" s="1">
        <f t="shared" si="5"/>
        <v>70.087680937416323</v>
      </c>
      <c r="I19" s="1">
        <f t="shared" si="6"/>
        <v>1.7221813220205158</v>
      </c>
    </row>
    <row r="20" spans="1:9" x14ac:dyDescent="0.3">
      <c r="A20" s="3">
        <v>1998</v>
      </c>
      <c r="B20" s="3">
        <v>7</v>
      </c>
      <c r="C20" s="3">
        <f t="shared" si="1"/>
        <v>19</v>
      </c>
      <c r="D20" s="3">
        <v>73.2</v>
      </c>
      <c r="E20" s="1">
        <f t="shared" si="2"/>
        <v>-0.31576141241481237</v>
      </c>
      <c r="F20" s="1">
        <f t="shared" si="3"/>
        <v>-9.859412524522214E-4</v>
      </c>
      <c r="G20" s="1">
        <f t="shared" si="4"/>
        <v>73.564917960237779</v>
      </c>
      <c r="H20" s="1">
        <f t="shared" si="5"/>
        <v>73.326722819046793</v>
      </c>
      <c r="I20" s="1">
        <f t="shared" si="6"/>
        <v>1.6058672867165582E-2</v>
      </c>
    </row>
    <row r="21" spans="1:9" x14ac:dyDescent="0.3">
      <c r="A21" s="3">
        <v>1998</v>
      </c>
      <c r="B21" s="3">
        <v>8</v>
      </c>
      <c r="C21" s="3">
        <f t="shared" si="1"/>
        <v>20</v>
      </c>
      <c r="D21" s="3">
        <v>71.099999999999994</v>
      </c>
      <c r="E21" s="1">
        <f t="shared" si="2"/>
        <v>-1.1157404459919502</v>
      </c>
      <c r="F21" s="1">
        <f t="shared" si="3"/>
        <v>-2.2770064025671678E-3</v>
      </c>
      <c r="G21" s="1">
        <f t="shared" si="4"/>
        <v>73.140218559443667</v>
      </c>
      <c r="H21" s="1">
        <f t="shared" si="5"/>
        <v>73.48325264633273</v>
      </c>
      <c r="I21" s="1">
        <f t="shared" si="6"/>
        <v>5.6798931762519871</v>
      </c>
    </row>
    <row r="22" spans="1:9" x14ac:dyDescent="0.3">
      <c r="A22" s="3">
        <v>1998</v>
      </c>
      <c r="B22" s="3">
        <v>9</v>
      </c>
      <c r="C22" s="3">
        <f t="shared" si="1"/>
        <v>21</v>
      </c>
      <c r="D22" s="3">
        <v>66.400000000000006</v>
      </c>
      <c r="E22" s="1">
        <f t="shared" si="2"/>
        <v>-0.70967319552706232</v>
      </c>
      <c r="F22" s="1">
        <f t="shared" si="3"/>
        <v>-1.6171771194913138E-3</v>
      </c>
      <c r="G22" s="1">
        <f t="shared" si="4"/>
        <v>66.637196860181888</v>
      </c>
      <c r="H22" s="1">
        <f t="shared" si="5"/>
        <v>65.181982547605486</v>
      </c>
      <c r="I22" s="1">
        <f t="shared" si="6"/>
        <v>1.4835665143376362</v>
      </c>
    </row>
    <row r="23" spans="1:9" x14ac:dyDescent="0.3">
      <c r="A23" s="3">
        <v>1998</v>
      </c>
      <c r="B23" s="3">
        <v>10</v>
      </c>
      <c r="C23" s="3">
        <f t="shared" si="1"/>
        <v>22</v>
      </c>
      <c r="D23" s="3">
        <v>68.3</v>
      </c>
      <c r="E23" s="1">
        <f t="shared" si="2"/>
        <v>-0.50635331492389446</v>
      </c>
      <c r="F23" s="1">
        <f t="shared" si="3"/>
        <v>-1.2860264553184869E-3</v>
      </c>
      <c r="G23" s="1">
        <f t="shared" si="4"/>
        <v>68.569230082796111</v>
      </c>
      <c r="H23" s="1">
        <f t="shared" si="5"/>
        <v>67.688709627353447</v>
      </c>
      <c r="I23" s="1">
        <f t="shared" si="6"/>
        <v>0.37367591969035846</v>
      </c>
    </row>
    <row r="24" spans="1:9" x14ac:dyDescent="0.3">
      <c r="A24" s="3">
        <v>1998</v>
      </c>
      <c r="B24" s="3">
        <v>11</v>
      </c>
      <c r="C24" s="3">
        <f t="shared" si="1"/>
        <v>23</v>
      </c>
      <c r="D24" s="3">
        <v>58.1</v>
      </c>
      <c r="E24" s="1">
        <f t="shared" si="2"/>
        <v>-0.53860354836504065</v>
      </c>
      <c r="F24" s="1">
        <f t="shared" si="3"/>
        <v>-1.3360604404985524E-3</v>
      </c>
      <c r="G24" s="1">
        <f t="shared" si="4"/>
        <v>58.674430806364853</v>
      </c>
      <c r="H24" s="1">
        <f t="shared" si="5"/>
        <v>58.192360658620792</v>
      </c>
      <c r="I24" s="1">
        <f t="shared" si="6"/>
        <v>8.5304912608662967E-3</v>
      </c>
    </row>
    <row r="25" spans="1:9" x14ac:dyDescent="0.3">
      <c r="A25" s="3">
        <v>1998</v>
      </c>
      <c r="B25" s="3">
        <v>12</v>
      </c>
      <c r="C25" s="3">
        <f t="shared" si="1"/>
        <v>24</v>
      </c>
      <c r="D25" s="3">
        <v>49.5</v>
      </c>
      <c r="E25" s="1">
        <f t="shared" si="2"/>
        <v>-0.42597376483128735</v>
      </c>
      <c r="F25" s="1">
        <f t="shared" si="3"/>
        <v>-1.1519069967804157E-3</v>
      </c>
      <c r="G25" s="1">
        <f t="shared" si="4"/>
        <v>49.794109134902243</v>
      </c>
      <c r="H25" s="1">
        <f t="shared" si="5"/>
        <v>49.160060391194463</v>
      </c>
      <c r="I25" s="1">
        <f t="shared" si="6"/>
        <v>0.11555893763486144</v>
      </c>
    </row>
    <row r="26" spans="1:9" x14ac:dyDescent="0.3">
      <c r="A26" s="3">
        <v>1999</v>
      </c>
      <c r="B26" s="3">
        <v>1</v>
      </c>
      <c r="C26" s="3">
        <f t="shared" si="1"/>
        <v>25</v>
      </c>
      <c r="D26" s="3">
        <v>52.7</v>
      </c>
      <c r="E26" s="1">
        <f t="shared" si="2"/>
        <v>-0.58565830676647002</v>
      </c>
      <c r="F26" s="1">
        <f t="shared" si="3"/>
        <v>-1.4080743680518714E-3</v>
      </c>
      <c r="G26" s="1">
        <f t="shared" si="4"/>
        <v>53.469089118216878</v>
      </c>
      <c r="H26" s="1">
        <f t="shared" si="5"/>
        <v>53.172874328171936</v>
      </c>
      <c r="I26" s="1">
        <f t="shared" si="6"/>
        <v>0.22361013024405718</v>
      </c>
    </row>
    <row r="27" spans="1:9" x14ac:dyDescent="0.3">
      <c r="A27" s="3">
        <v>1999</v>
      </c>
      <c r="B27" s="3">
        <v>2</v>
      </c>
      <c r="C27" s="3">
        <f t="shared" si="1"/>
        <v>26</v>
      </c>
      <c r="D27" s="3">
        <v>61.2</v>
      </c>
      <c r="E27" s="1">
        <f t="shared" si="2"/>
        <v>-0.69974259454361165</v>
      </c>
      <c r="F27" s="1">
        <f t="shared" si="3"/>
        <v>-1.5901439425911653E-3</v>
      </c>
      <c r="G27" s="1">
        <f t="shared" si="4"/>
        <v>62.030115052333258</v>
      </c>
      <c r="H27" s="1">
        <f t="shared" si="5"/>
        <v>61.536092872849075</v>
      </c>
      <c r="I27" s="1">
        <f t="shared" si="6"/>
        <v>0.11295841917994245</v>
      </c>
    </row>
    <row r="28" spans="1:9" x14ac:dyDescent="0.3">
      <c r="A28" s="3">
        <v>1999</v>
      </c>
      <c r="B28" s="3">
        <v>3</v>
      </c>
      <c r="C28" s="3">
        <f t="shared" si="1"/>
        <v>27</v>
      </c>
      <c r="D28" s="3">
        <v>64.7</v>
      </c>
      <c r="E28" s="1">
        <f t="shared" si="2"/>
        <v>-0.59643340474481399</v>
      </c>
      <c r="F28" s="1">
        <f t="shared" si="3"/>
        <v>-1.4206407574387852E-3</v>
      </c>
      <c r="G28" s="1">
        <f t="shared" si="4"/>
        <v>65.175059216292908</v>
      </c>
      <c r="H28" s="1">
        <f t="shared" si="5"/>
        <v>64.387104160049347</v>
      </c>
      <c r="I28" s="1">
        <f t="shared" si="6"/>
        <v>9.7903806658426434E-2</v>
      </c>
    </row>
    <row r="29" spans="1:9" x14ac:dyDescent="0.3">
      <c r="A29" s="3">
        <v>1999</v>
      </c>
      <c r="B29" s="3">
        <v>4</v>
      </c>
      <c r="C29" s="3">
        <f t="shared" si="1"/>
        <v>28</v>
      </c>
      <c r="D29" s="3">
        <v>65</v>
      </c>
      <c r="E29" s="1">
        <f t="shared" si="2"/>
        <v>-0.96518099155345793</v>
      </c>
      <c r="F29" s="1">
        <f t="shared" si="3"/>
        <v>-2.0141915944867561E-3</v>
      </c>
      <c r="G29" s="1">
        <f t="shared" si="4"/>
        <v>66.390198085402631</v>
      </c>
      <c r="H29" s="1">
        <f t="shared" si="5"/>
        <v>66.095670193716899</v>
      </c>
      <c r="I29" s="1">
        <f t="shared" si="6"/>
        <v>1.2004931733996262</v>
      </c>
    </row>
    <row r="30" spans="1:9" x14ac:dyDescent="0.3">
      <c r="A30" s="3">
        <v>1999</v>
      </c>
      <c r="B30" s="3">
        <v>5</v>
      </c>
      <c r="C30" s="3">
        <f t="shared" si="1"/>
        <v>29</v>
      </c>
      <c r="D30" s="3">
        <v>65</v>
      </c>
      <c r="E30" s="1">
        <f t="shared" si="2"/>
        <v>-1.2004010319824108</v>
      </c>
      <c r="F30" s="1">
        <f t="shared" si="3"/>
        <v>-2.3910208150713097E-3</v>
      </c>
      <c r="G30" s="1">
        <f t="shared" si="4"/>
        <v>66.470232780526203</v>
      </c>
      <c r="H30" s="1">
        <f t="shared" si="5"/>
        <v>65.695611090651525</v>
      </c>
      <c r="I30" s="1">
        <f t="shared" si="6"/>
        <v>0.48387478943740403</v>
      </c>
    </row>
    <row r="31" spans="1:9" x14ac:dyDescent="0.3">
      <c r="A31" s="3">
        <v>1999</v>
      </c>
      <c r="B31" s="3">
        <v>6</v>
      </c>
      <c r="C31" s="3">
        <f t="shared" si="1"/>
        <v>30</v>
      </c>
      <c r="D31" s="3">
        <v>70</v>
      </c>
      <c r="E31" s="1">
        <f t="shared" si="2"/>
        <v>-1.1895533513910679</v>
      </c>
      <c r="F31" s="1">
        <f t="shared" si="3"/>
        <v>-2.3696288578907167E-3</v>
      </c>
      <c r="G31" s="1">
        <f t="shared" si="4"/>
        <v>71.174235459636662</v>
      </c>
      <c r="H31" s="1">
        <f t="shared" si="5"/>
        <v>69.960511335499731</v>
      </c>
      <c r="I31" s="1">
        <f t="shared" si="6"/>
        <v>1.55935462401477E-3</v>
      </c>
    </row>
    <row r="32" spans="1:9" x14ac:dyDescent="0.3">
      <c r="A32" s="3">
        <v>1999</v>
      </c>
      <c r="B32" s="3">
        <v>7</v>
      </c>
      <c r="C32" s="3">
        <f t="shared" si="1"/>
        <v>31</v>
      </c>
      <c r="D32" s="3">
        <v>73</v>
      </c>
      <c r="E32" s="1">
        <f t="shared" si="2"/>
        <v>-0.98171753660339589</v>
      </c>
      <c r="F32" s="1">
        <f t="shared" si="3"/>
        <v>-2.0299651921315723E-3</v>
      </c>
      <c r="G32" s="1">
        <f t="shared" si="4"/>
        <v>73.738498497733701</v>
      </c>
      <c r="H32" s="1">
        <f t="shared" si="5"/>
        <v>72.372994979988817</v>
      </c>
      <c r="I32" s="1">
        <f t="shared" si="6"/>
        <v>0.3931352951192234</v>
      </c>
    </row>
    <row r="33" spans="1:9" x14ac:dyDescent="0.3">
      <c r="A33" s="3">
        <v>1999</v>
      </c>
      <c r="B33" s="3">
        <v>8</v>
      </c>
      <c r="C33" s="3">
        <f t="shared" si="1"/>
        <v>32</v>
      </c>
      <c r="D33" s="3">
        <v>70.099999999999994</v>
      </c>
      <c r="E33" s="1">
        <f t="shared" si="2"/>
        <v>-1.6731860185867959</v>
      </c>
      <c r="F33" s="1">
        <f t="shared" si="3"/>
        <v>-3.1440049137846753E-3</v>
      </c>
      <c r="G33" s="1">
        <f t="shared" si="4"/>
        <v>72.570903577683197</v>
      </c>
      <c r="H33" s="1">
        <f t="shared" si="5"/>
        <v>72.156471057648133</v>
      </c>
      <c r="I33" s="1">
        <f t="shared" si="6"/>
        <v>4.2290732109444553</v>
      </c>
    </row>
    <row r="34" spans="1:9" x14ac:dyDescent="0.3">
      <c r="A34" s="3">
        <v>1999</v>
      </c>
      <c r="B34" s="3">
        <v>9</v>
      </c>
      <c r="C34" s="3">
        <f t="shared" si="1"/>
        <v>33</v>
      </c>
      <c r="D34" s="3">
        <v>65.900000000000006</v>
      </c>
      <c r="E34" s="1">
        <f t="shared" si="2"/>
        <v>-1.3614826188751001</v>
      </c>
      <c r="F34" s="1">
        <f t="shared" si="3"/>
        <v>-2.6352539425673763E-3</v>
      </c>
      <c r="G34" s="1">
        <f t="shared" si="4"/>
        <v>66.897187185723766</v>
      </c>
      <c r="H34" s="1">
        <f t="shared" si="5"/>
        <v>64.960866836681305</v>
      </c>
      <c r="I34" s="1">
        <f t="shared" si="6"/>
        <v>0.88197109844498955</v>
      </c>
    </row>
    <row r="35" spans="1:9" x14ac:dyDescent="0.3">
      <c r="A35" s="3">
        <v>1999</v>
      </c>
      <c r="B35" s="3">
        <v>10</v>
      </c>
      <c r="C35" s="3">
        <f t="shared" si="1"/>
        <v>34</v>
      </c>
      <c r="D35" s="3">
        <v>67.400000000000006</v>
      </c>
      <c r="E35" s="1">
        <f t="shared" si="2"/>
        <v>-1.2987811162445615</v>
      </c>
      <c r="F35" s="1">
        <f t="shared" si="3"/>
        <v>-2.5296785499345671E-3</v>
      </c>
      <c r="G35" s="1">
        <f t="shared" si="4"/>
        <v>68.623182963975168</v>
      </c>
      <c r="H35" s="1">
        <f t="shared" si="5"/>
        <v>67.205112209978438</v>
      </c>
      <c r="I35" s="1">
        <f t="shared" si="6"/>
        <v>3.7981250699490682E-2</v>
      </c>
    </row>
    <row r="36" spans="1:9" x14ac:dyDescent="0.3">
      <c r="A36" s="3">
        <v>1999</v>
      </c>
      <c r="B36" s="3">
        <v>11</v>
      </c>
      <c r="C36" s="3">
        <f t="shared" si="1"/>
        <v>35</v>
      </c>
      <c r="D36" s="3">
        <v>58.6</v>
      </c>
      <c r="E36" s="1">
        <f t="shared" si="2"/>
        <v>-0.8899953443007862</v>
      </c>
      <c r="F36" s="1">
        <f t="shared" si="3"/>
        <v>-1.8650482184116731E-3</v>
      </c>
      <c r="G36" s="1">
        <f t="shared" si="4"/>
        <v>59.01408117763431</v>
      </c>
      <c r="H36" s="1">
        <f t="shared" si="5"/>
        <v>57.373120011570357</v>
      </c>
      <c r="I36" s="1">
        <f t="shared" si="6"/>
        <v>1.5052345060091239</v>
      </c>
    </row>
    <row r="37" spans="1:9" x14ac:dyDescent="0.3">
      <c r="A37" s="3">
        <v>1999</v>
      </c>
      <c r="B37" s="3">
        <v>12</v>
      </c>
      <c r="C37" s="3">
        <f t="shared" si="1"/>
        <v>36</v>
      </c>
      <c r="D37" s="3">
        <v>52.9</v>
      </c>
      <c r="E37" s="1">
        <f t="shared" si="2"/>
        <v>0.44839853663099138</v>
      </c>
      <c r="F37" s="1">
        <f t="shared" si="3"/>
        <v>3.0062957302162468E-4</v>
      </c>
      <c r="G37" s="1">
        <f t="shared" si="4"/>
        <v>50.900849575448945</v>
      </c>
      <c r="H37" s="1">
        <f t="shared" si="5"/>
        <v>48.902248742383044</v>
      </c>
      <c r="I37" s="1">
        <f t="shared" si="6"/>
        <v>15.982015117777941</v>
      </c>
    </row>
    <row r="38" spans="1:9" x14ac:dyDescent="0.3">
      <c r="A38" s="3">
        <v>2000</v>
      </c>
      <c r="B38" s="3">
        <v>1</v>
      </c>
      <c r="C38" s="3">
        <f t="shared" si="1"/>
        <v>37</v>
      </c>
      <c r="D38" s="3">
        <v>51</v>
      </c>
      <c r="E38" s="1">
        <f t="shared" si="2"/>
        <v>-0.52949871294467699</v>
      </c>
      <c r="F38" s="1">
        <f t="shared" si="3"/>
        <v>-1.2800063596505136E-3</v>
      </c>
      <c r="G38" s="1">
        <f t="shared" si="4"/>
        <v>52.661326432839871</v>
      </c>
      <c r="H38" s="1">
        <f t="shared" si="5"/>
        <v>53.917788284420894</v>
      </c>
      <c r="I38" s="1">
        <f t="shared" si="6"/>
        <v>8.5134884727038234</v>
      </c>
    </row>
    <row r="39" spans="1:9" x14ac:dyDescent="0.3">
      <c r="A39" s="3">
        <v>2000</v>
      </c>
      <c r="B39" s="3">
        <v>2</v>
      </c>
      <c r="C39" s="3">
        <f t="shared" si="1"/>
        <v>38</v>
      </c>
      <c r="D39" s="3">
        <v>61</v>
      </c>
      <c r="E39" s="1">
        <f t="shared" si="2"/>
        <v>-0.69818282622969652</v>
      </c>
      <c r="F39" s="1">
        <f t="shared" si="3"/>
        <v>-1.5505088339693176E-3</v>
      </c>
      <c r="G39" s="1">
        <f t="shared" si="4"/>
        <v>61.891878409384432</v>
      </c>
      <c r="H39" s="1">
        <f t="shared" si="5"/>
        <v>61.499336333028928</v>
      </c>
      <c r="I39" s="1">
        <f t="shared" si="6"/>
        <v>0.24933677348277694</v>
      </c>
    </row>
    <row r="40" spans="1:9" x14ac:dyDescent="0.3">
      <c r="A40" s="3">
        <v>2000</v>
      </c>
      <c r="B40" s="3">
        <v>3</v>
      </c>
      <c r="C40" s="3">
        <f t="shared" si="1"/>
        <v>39</v>
      </c>
      <c r="D40" s="3">
        <v>65.7</v>
      </c>
      <c r="E40" s="1">
        <f t="shared" si="2"/>
        <v>-0.28915740944690477</v>
      </c>
      <c r="F40" s="1">
        <f t="shared" si="3"/>
        <v>-8.8707347497552717E-4</v>
      </c>
      <c r="G40" s="1">
        <f t="shared" si="4"/>
        <v>65.514098912960378</v>
      </c>
      <c r="H40" s="1">
        <f t="shared" si="5"/>
        <v>64.475325881229239</v>
      </c>
      <c r="I40" s="1">
        <f t="shared" si="6"/>
        <v>1.4998266971869478</v>
      </c>
    </row>
    <row r="41" spans="1:9" x14ac:dyDescent="0.3">
      <c r="A41" s="3">
        <v>2000</v>
      </c>
      <c r="B41" s="3">
        <v>4</v>
      </c>
      <c r="C41" s="3">
        <f t="shared" si="1"/>
        <v>40</v>
      </c>
      <c r="D41" s="3">
        <v>64.8</v>
      </c>
      <c r="E41" s="1">
        <f t="shared" si="2"/>
        <v>-0.72592514750088144</v>
      </c>
      <c r="F41" s="1">
        <f t="shared" si="3"/>
        <v>-1.5913978815978145E-3</v>
      </c>
      <c r="G41" s="1">
        <f t="shared" si="4"/>
        <v>66.030262592155935</v>
      </c>
      <c r="H41" s="1">
        <f t="shared" si="5"/>
        <v>66.100153602480745</v>
      </c>
      <c r="I41" s="1">
        <f t="shared" si="6"/>
        <v>1.6903993900436665</v>
      </c>
    </row>
    <row r="42" spans="1:9" x14ac:dyDescent="0.3">
      <c r="A42" s="3">
        <v>2000</v>
      </c>
      <c r="B42" s="3">
        <v>5</v>
      </c>
      <c r="C42" s="3">
        <f t="shared" si="1"/>
        <v>41</v>
      </c>
      <c r="D42" s="3">
        <v>66.5</v>
      </c>
      <c r="E42" s="1">
        <f t="shared" si="2"/>
        <v>-0.47363473474824058</v>
      </c>
      <c r="F42" s="1">
        <f t="shared" si="3"/>
        <v>-1.1811590934197196E-3</v>
      </c>
      <c r="G42" s="1">
        <f t="shared" si="4"/>
        <v>66.679879782935132</v>
      </c>
      <c r="H42" s="1">
        <f t="shared" si="5"/>
        <v>65.742716235143718</v>
      </c>
      <c r="I42" s="1">
        <f t="shared" si="6"/>
        <v>0.57347870051490535</v>
      </c>
    </row>
    <row r="43" spans="1:9" x14ac:dyDescent="0.3">
      <c r="A43" s="3">
        <v>2000</v>
      </c>
      <c r="B43" s="3">
        <v>6</v>
      </c>
      <c r="C43" s="3">
        <f t="shared" si="1"/>
        <v>42</v>
      </c>
      <c r="D43" s="3">
        <v>71.5</v>
      </c>
      <c r="E43" s="1">
        <f t="shared" si="2"/>
        <v>-0.20641873596401206</v>
      </c>
      <c r="F43" s="1">
        <f t="shared" si="3"/>
        <v>-7.4746546045284458E-4</v>
      </c>
      <c r="G43" s="1">
        <f t="shared" si="4"/>
        <v>71.395868744288109</v>
      </c>
      <c r="H43" s="1">
        <f t="shared" si="5"/>
        <v>70.699419565794997</v>
      </c>
      <c r="I43" s="1">
        <f t="shared" si="6"/>
        <v>0.64092903163187065</v>
      </c>
    </row>
    <row r="44" spans="1:9" x14ac:dyDescent="0.3">
      <c r="A44" s="3">
        <v>2000</v>
      </c>
      <c r="B44" s="3">
        <v>7</v>
      </c>
      <c r="C44" s="3">
        <f t="shared" si="1"/>
        <v>43</v>
      </c>
      <c r="D44" s="3">
        <v>72.3</v>
      </c>
      <c r="E44" s="1">
        <f t="shared" si="2"/>
        <v>-0.61997430241252027</v>
      </c>
      <c r="F44" s="1">
        <f t="shared" si="3"/>
        <v>-1.4145077139974228E-3</v>
      </c>
      <c r="G44" s="1">
        <f t="shared" si="4"/>
        <v>73.39761554622936</v>
      </c>
      <c r="H44" s="1">
        <f t="shared" si="5"/>
        <v>73.53133229630923</v>
      </c>
      <c r="I44" s="1">
        <f t="shared" si="6"/>
        <v>1.5161792239341694</v>
      </c>
    </row>
    <row r="45" spans="1:9" x14ac:dyDescent="0.3">
      <c r="A45" s="3">
        <v>2000</v>
      </c>
      <c r="B45" s="3">
        <v>8</v>
      </c>
      <c r="C45" s="3">
        <f t="shared" si="1"/>
        <v>44</v>
      </c>
      <c r="D45" s="3">
        <v>70.5</v>
      </c>
      <c r="E45" s="1">
        <f t="shared" si="2"/>
        <v>-1.1073432842703022</v>
      </c>
      <c r="F45" s="1">
        <f t="shared" si="3"/>
        <v>-2.1997446480040059E-3</v>
      </c>
      <c r="G45" s="1">
        <f t="shared" si="4"/>
        <v>72.169618828071009</v>
      </c>
      <c r="H45" s="1">
        <f t="shared" si="5"/>
        <v>71.949514767556678</v>
      </c>
      <c r="I45" s="1">
        <f t="shared" si="6"/>
        <v>2.1010930613648915</v>
      </c>
    </row>
    <row r="46" spans="1:9" x14ac:dyDescent="0.3">
      <c r="A46" s="3">
        <v>2000</v>
      </c>
      <c r="B46" s="3">
        <v>9</v>
      </c>
      <c r="C46" s="3">
        <f t="shared" si="1"/>
        <v>45</v>
      </c>
      <c r="D46" s="3">
        <v>66.5</v>
      </c>
      <c r="E46" s="1">
        <f t="shared" si="2"/>
        <v>-0.87072344809653357</v>
      </c>
      <c r="F46" s="1">
        <f t="shared" si="3"/>
        <v>-1.8138443931382804E-3</v>
      </c>
      <c r="G46" s="1">
        <f t="shared" si="4"/>
        <v>67.094396308782891</v>
      </c>
      <c r="H46" s="1">
        <f t="shared" si="5"/>
        <v>65.787644156805456</v>
      </c>
      <c r="I46" s="1">
        <f t="shared" si="6"/>
        <v>0.50745084733340984</v>
      </c>
    </row>
    <row r="47" spans="1:9" x14ac:dyDescent="0.3">
      <c r="A47" s="3">
        <v>2000</v>
      </c>
      <c r="B47" s="3">
        <v>10</v>
      </c>
      <c r="C47" s="3">
        <f t="shared" si="1"/>
        <v>46</v>
      </c>
      <c r="D47" s="3">
        <v>66.8</v>
      </c>
      <c r="E47" s="1">
        <f t="shared" si="2"/>
        <v>-1.191244302396514</v>
      </c>
      <c r="F47" s="1">
        <f t="shared" si="3"/>
        <v>-2.3288319662984921E-3</v>
      </c>
      <c r="G47" s="1">
        <f t="shared" si="4"/>
        <v>68.360005507083855</v>
      </c>
      <c r="H47" s="1">
        <f t="shared" si="5"/>
        <v>67.750645671485501</v>
      </c>
      <c r="I47" s="1">
        <f t="shared" si="6"/>
        <v>0.90372719271412361</v>
      </c>
    </row>
    <row r="48" spans="1:9" x14ac:dyDescent="0.3">
      <c r="A48" s="3">
        <v>2000</v>
      </c>
      <c r="B48" s="3">
        <v>11</v>
      </c>
      <c r="C48" s="3">
        <f t="shared" si="1"/>
        <v>47</v>
      </c>
      <c r="D48" s="3">
        <v>58.6</v>
      </c>
      <c r="E48" s="1">
        <f t="shared" si="2"/>
        <v>-0.93224595618592776</v>
      </c>
      <c r="F48" s="1">
        <f t="shared" si="3"/>
        <v>-1.906562467646869E-3</v>
      </c>
      <c r="G48" s="1">
        <f t="shared" si="4"/>
        <v>59.229876312448809</v>
      </c>
      <c r="H48" s="1">
        <f t="shared" si="5"/>
        <v>57.820508043271495</v>
      </c>
      <c r="I48" s="1">
        <f t="shared" si="6"/>
        <v>0.60760771060443564</v>
      </c>
    </row>
    <row r="49" spans="1:9" x14ac:dyDescent="0.3">
      <c r="A49" s="3">
        <v>2000</v>
      </c>
      <c r="B49" s="3">
        <v>12</v>
      </c>
      <c r="C49" s="3">
        <f t="shared" si="1"/>
        <v>48</v>
      </c>
      <c r="D49" s="3">
        <v>48.2</v>
      </c>
      <c r="E49" s="1">
        <f t="shared" si="2"/>
        <v>-1.5264433724083943</v>
      </c>
      <c r="F49" s="1">
        <f t="shared" si="3"/>
        <v>-2.86362465924831E-3</v>
      </c>
      <c r="G49" s="1">
        <f t="shared" si="4"/>
        <v>50.411755844260725</v>
      </c>
      <c r="H49" s="1">
        <f t="shared" si="5"/>
        <v>49.966697056795368</v>
      </c>
      <c r="I49" s="1">
        <f t="shared" si="6"/>
        <v>3.1212184904894067</v>
      </c>
    </row>
    <row r="50" spans="1:9" x14ac:dyDescent="0.3">
      <c r="A50" s="3">
        <v>2001</v>
      </c>
      <c r="B50" s="3">
        <v>1</v>
      </c>
      <c r="C50" s="3">
        <f t="shared" si="1"/>
        <v>49</v>
      </c>
      <c r="D50" s="3">
        <v>52.2</v>
      </c>
      <c r="E50" s="1">
        <f t="shared" si="2"/>
        <v>-1.1712630880980868</v>
      </c>
      <c r="F50" s="1">
        <f t="shared" si="3"/>
        <v>-2.2850739589705725E-3</v>
      </c>
      <c r="G50" s="1">
        <f t="shared" si="4"/>
        <v>52.956986968971705</v>
      </c>
      <c r="H50" s="1">
        <f t="shared" si="5"/>
        <v>51.132019435772229</v>
      </c>
      <c r="I50" s="1">
        <f t="shared" si="6"/>
        <v>1.1405824855682749</v>
      </c>
    </row>
    <row r="51" spans="1:9" x14ac:dyDescent="0.3">
      <c r="A51" s="3">
        <v>2001</v>
      </c>
      <c r="B51" s="3">
        <v>2</v>
      </c>
      <c r="C51" s="3">
        <f t="shared" si="1"/>
        <v>50</v>
      </c>
      <c r="D51" s="3">
        <v>60.6</v>
      </c>
      <c r="E51" s="1">
        <f t="shared" si="2"/>
        <v>-1.2132187569363393</v>
      </c>
      <c r="F51" s="1">
        <f t="shared" si="3"/>
        <v>-2.3491762935526545E-3</v>
      </c>
      <c r="G51" s="1">
        <f t="shared" si="4"/>
        <v>61.859119775438018</v>
      </c>
      <c r="H51" s="1">
        <f t="shared" si="5"/>
        <v>60.718330247327373</v>
      </c>
      <c r="I51" s="1">
        <f t="shared" si="6"/>
        <v>1.4002047432556862E-2</v>
      </c>
    </row>
    <row r="52" spans="1:9" x14ac:dyDescent="0.3">
      <c r="A52" s="3">
        <v>2001</v>
      </c>
      <c r="B52" s="3">
        <v>3</v>
      </c>
      <c r="C52" s="3">
        <f t="shared" si="1"/>
        <v>51</v>
      </c>
      <c r="D52" s="3">
        <v>64.8</v>
      </c>
      <c r="E52" s="1">
        <f t="shared" si="2"/>
        <v>-1.0474488360679926</v>
      </c>
      <c r="F52" s="1">
        <f t="shared" si="3"/>
        <v>-2.0775184913769213E-3</v>
      </c>
      <c r="G52" s="1">
        <f t="shared" si="4"/>
        <v>65.652925970635906</v>
      </c>
      <c r="H52" s="1">
        <f t="shared" si="5"/>
        <v>64.298530979730486</v>
      </c>
      <c r="I52" s="1">
        <f t="shared" si="6"/>
        <v>0.25147117829006294</v>
      </c>
    </row>
    <row r="53" spans="1:9" x14ac:dyDescent="0.3">
      <c r="A53" s="3">
        <v>2001</v>
      </c>
      <c r="B53" s="3">
        <v>4</v>
      </c>
      <c r="C53" s="3">
        <f t="shared" si="1"/>
        <v>52</v>
      </c>
      <c r="D53" s="3">
        <v>62.5</v>
      </c>
      <c r="E53" s="1">
        <f t="shared" si="2"/>
        <v>-1.8812011334667402</v>
      </c>
      <c r="F53" s="1">
        <f t="shared" si="3"/>
        <v>-3.4213928422211497E-3</v>
      </c>
      <c r="G53" s="1">
        <f t="shared" si="4"/>
        <v>65.34349372146977</v>
      </c>
      <c r="H53" s="1">
        <f t="shared" si="5"/>
        <v>64.98073623759656</v>
      </c>
      <c r="I53" s="1">
        <f t="shared" si="6"/>
        <v>6.1540522805247342</v>
      </c>
    </row>
    <row r="54" spans="1:9" x14ac:dyDescent="0.3">
      <c r="A54" s="3">
        <v>2001</v>
      </c>
      <c r="B54" s="3">
        <v>5</v>
      </c>
      <c r="C54" s="3">
        <f t="shared" si="1"/>
        <v>53</v>
      </c>
      <c r="D54" s="3">
        <v>63</v>
      </c>
      <c r="E54" s="1">
        <f t="shared" si="2"/>
        <v>-2.4864882786442308</v>
      </c>
      <c r="F54" s="1">
        <f t="shared" si="3"/>
        <v>-4.3939267794382338E-3</v>
      </c>
      <c r="G54" s="1">
        <f t="shared" si="4"/>
        <v>66.182879424719374</v>
      </c>
      <c r="H54" s="1">
        <f t="shared" si="5"/>
        <v>64.795257256626172</v>
      </c>
      <c r="I54" s="1">
        <f t="shared" si="6"/>
        <v>3.2229486174689299</v>
      </c>
    </row>
    <row r="55" spans="1:9" x14ac:dyDescent="0.3">
      <c r="A55" s="3">
        <v>2001</v>
      </c>
      <c r="B55" s="3">
        <v>6</v>
      </c>
      <c r="C55" s="3">
        <f t="shared" si="1"/>
        <v>54</v>
      </c>
      <c r="D55" s="3">
        <v>69.099999999999994</v>
      </c>
      <c r="E55" s="1">
        <f t="shared" si="2"/>
        <v>-2.4255033172065938</v>
      </c>
      <c r="F55" s="1">
        <f t="shared" si="3"/>
        <v>-4.28828330774721E-3</v>
      </c>
      <c r="G55" s="1">
        <f t="shared" si="4"/>
        <v>71.449856416352119</v>
      </c>
      <c r="H55" s="1">
        <f t="shared" si="5"/>
        <v>68.904986538864435</v>
      </c>
      <c r="I55" s="1">
        <f t="shared" si="6"/>
        <v>3.8030250024070338E-2</v>
      </c>
    </row>
    <row r="56" spans="1:9" x14ac:dyDescent="0.3">
      <c r="A56" s="3">
        <v>2001</v>
      </c>
      <c r="B56" s="3">
        <v>7</v>
      </c>
      <c r="C56" s="3">
        <f t="shared" si="1"/>
        <v>55</v>
      </c>
      <c r="D56" s="3">
        <v>68.5</v>
      </c>
      <c r="E56" s="1">
        <f t="shared" si="2"/>
        <v>-3.2571374921611391</v>
      </c>
      <c r="F56" s="1">
        <f t="shared" si="3"/>
        <v>-5.6251627602192369E-3</v>
      </c>
      <c r="G56" s="1">
        <f t="shared" si="4"/>
        <v>72.714421324060453</v>
      </c>
      <c r="H56" s="1">
        <f t="shared" si="5"/>
        <v>70.967823945715026</v>
      </c>
      <c r="I56" s="1">
        <f t="shared" si="6"/>
        <v>6.0901550270444771</v>
      </c>
    </row>
    <row r="57" spans="1:9" x14ac:dyDescent="0.3">
      <c r="A57" s="3">
        <v>2001</v>
      </c>
      <c r="B57" s="3">
        <v>8</v>
      </c>
      <c r="C57" s="3">
        <f t="shared" si="1"/>
        <v>56</v>
      </c>
      <c r="D57" s="3">
        <v>68.3</v>
      </c>
      <c r="E57" s="1">
        <f t="shared" si="2"/>
        <v>-3.466213133043043</v>
      </c>
      <c r="F57" s="1">
        <f t="shared" si="3"/>
        <v>-5.9539113121158411E-3</v>
      </c>
      <c r="G57" s="1">
        <f t="shared" si="4"/>
        <v>72.001616312371596</v>
      </c>
      <c r="H57" s="1">
        <f t="shared" si="5"/>
        <v>68.906856173149649</v>
      </c>
      <c r="I57" s="1">
        <f t="shared" si="6"/>
        <v>0.36827441488983986</v>
      </c>
    </row>
    <row r="58" spans="1:9" x14ac:dyDescent="0.3">
      <c r="A58" s="3">
        <v>2001</v>
      </c>
      <c r="B58" s="3">
        <v>9</v>
      </c>
      <c r="C58" s="3">
        <f t="shared" si="1"/>
        <v>57</v>
      </c>
      <c r="D58" s="3">
        <v>55.9</v>
      </c>
      <c r="E58" s="1">
        <f t="shared" si="2"/>
        <v>-6.0610691689870055</v>
      </c>
      <c r="F58" s="1">
        <f t="shared" si="3"/>
        <v>-1.0137228217204246E-2</v>
      </c>
      <c r="G58" s="1">
        <f t="shared" si="4"/>
        <v>64.956568598308991</v>
      </c>
      <c r="H58" s="1">
        <f t="shared" si="5"/>
        <v>63.62222926442773</v>
      </c>
      <c r="I58" s="1">
        <f t="shared" si="6"/>
        <v>59.632824812384065</v>
      </c>
    </row>
    <row r="59" spans="1:9" x14ac:dyDescent="0.3">
      <c r="A59" s="3">
        <v>2001</v>
      </c>
      <c r="B59" s="3">
        <v>10</v>
      </c>
      <c r="C59" s="3">
        <f t="shared" si="1"/>
        <v>58</v>
      </c>
      <c r="D59" s="3">
        <v>59.5</v>
      </c>
      <c r="E59" s="1">
        <f t="shared" si="2"/>
        <v>-7.0061602419439977</v>
      </c>
      <c r="F59" s="1">
        <f t="shared" si="3"/>
        <v>-1.1647987618637218E-2</v>
      </c>
      <c r="G59" s="1">
        <f t="shared" si="4"/>
        <v>67.587952281014879</v>
      </c>
      <c r="H59" s="1">
        <f t="shared" si="5"/>
        <v>62.288799109879648</v>
      </c>
      <c r="I59" s="1">
        <f t="shared" si="6"/>
        <v>7.777400475265515</v>
      </c>
    </row>
    <row r="60" spans="1:9" x14ac:dyDescent="0.3">
      <c r="A60" s="3">
        <v>2001</v>
      </c>
      <c r="B60" s="3">
        <v>11</v>
      </c>
      <c r="C60" s="3">
        <f t="shared" si="1"/>
        <v>59</v>
      </c>
      <c r="D60" s="3">
        <v>54.83</v>
      </c>
      <c r="E60" s="1">
        <f t="shared" si="2"/>
        <v>-6.1401381591364412</v>
      </c>
      <c r="F60" s="1">
        <f t="shared" si="3"/>
        <v>-1.0229791075874467E-2</v>
      </c>
      <c r="G60" s="1">
        <f t="shared" si="4"/>
        <v>59.95462653740276</v>
      </c>
      <c r="H60" s="1">
        <f t="shared" si="5"/>
        <v>52.212068082886177</v>
      </c>
      <c r="I60" s="1">
        <f t="shared" si="6"/>
        <v>6.8535675226432504</v>
      </c>
    </row>
    <row r="61" spans="1:9" x14ac:dyDescent="0.3">
      <c r="A61" s="3">
        <v>2001</v>
      </c>
      <c r="B61" s="3">
        <v>12</v>
      </c>
      <c r="C61" s="3">
        <f t="shared" si="1"/>
        <v>60</v>
      </c>
      <c r="D61" s="3">
        <v>45.4</v>
      </c>
      <c r="E61" s="1">
        <f t="shared" si="2"/>
        <v>-5.7686445903778214</v>
      </c>
      <c r="F61" s="1">
        <f t="shared" si="3"/>
        <v>-9.6129775744795976E-3</v>
      </c>
      <c r="G61" s="1">
        <f t="shared" si="4"/>
        <v>50.726970069095671</v>
      </c>
      <c r="H61" s="1">
        <f t="shared" si="5"/>
        <v>44.261387894048411</v>
      </c>
      <c r="I61" s="1">
        <f t="shared" si="6"/>
        <v>1.2964375278195086</v>
      </c>
    </row>
    <row r="62" spans="1:9" x14ac:dyDescent="0.3">
      <c r="A62" s="3">
        <v>2002</v>
      </c>
      <c r="B62" s="3">
        <v>1</v>
      </c>
      <c r="C62" s="3">
        <f t="shared" si="1"/>
        <v>61</v>
      </c>
      <c r="D62" s="3">
        <v>48.4</v>
      </c>
      <c r="E62" s="1">
        <f t="shared" si="2"/>
        <v>-5.3688226832596389</v>
      </c>
      <c r="F62" s="1">
        <f t="shared" si="3"/>
        <v>-8.9513859838313801E-3</v>
      </c>
      <c r="G62" s="1">
        <f t="shared" si="4"/>
        <v>53.295084432681392</v>
      </c>
      <c r="H62" s="1">
        <f t="shared" si="5"/>
        <v>47.178729401019403</v>
      </c>
      <c r="I62" s="1">
        <f t="shared" si="6"/>
        <v>1.4915018759344223</v>
      </c>
    </row>
    <row r="63" spans="1:9" x14ac:dyDescent="0.3">
      <c r="A63" s="3">
        <v>2002</v>
      </c>
      <c r="B63" s="3">
        <v>2</v>
      </c>
      <c r="C63" s="3">
        <f t="shared" si="1"/>
        <v>62</v>
      </c>
      <c r="D63" s="3">
        <v>57.7</v>
      </c>
      <c r="E63" s="1">
        <f t="shared" si="2"/>
        <v>-4.9692163092507702</v>
      </c>
      <c r="F63" s="1">
        <f t="shared" si="3"/>
        <v>-8.2912117084807599E-3</v>
      </c>
      <c r="G63" s="1">
        <f t="shared" si="4"/>
        <v>62.196492939271209</v>
      </c>
      <c r="H63" s="1">
        <f t="shared" si="5"/>
        <v>56.481345706194546</v>
      </c>
      <c r="I63" s="1">
        <f t="shared" si="6"/>
        <v>1.4851182878104776</v>
      </c>
    </row>
    <row r="64" spans="1:9" x14ac:dyDescent="0.3">
      <c r="A64" s="3">
        <v>2002</v>
      </c>
      <c r="B64" s="3">
        <v>3</v>
      </c>
      <c r="C64" s="3">
        <f t="shared" si="1"/>
        <v>63</v>
      </c>
      <c r="D64" s="3">
        <v>60.9</v>
      </c>
      <c r="E64" s="1">
        <f t="shared" si="2"/>
        <v>-4.9022158360226857</v>
      </c>
      <c r="F64" s="1">
        <f t="shared" si="3"/>
        <v>-8.1695504933228039E-3</v>
      </c>
      <c r="G64" s="1">
        <f t="shared" si="4"/>
        <v>65.715099294568944</v>
      </c>
      <c r="H64" s="1">
        <f t="shared" si="5"/>
        <v>60.675418449676656</v>
      </c>
      <c r="I64" s="1">
        <f t="shared" si="6"/>
        <v>5.0436872745636262E-2</v>
      </c>
    </row>
    <row r="65" spans="1:9" x14ac:dyDescent="0.3">
      <c r="A65" s="3">
        <v>2002</v>
      </c>
      <c r="B65" s="3">
        <v>4</v>
      </c>
      <c r="C65" s="3">
        <f t="shared" si="1"/>
        <v>64</v>
      </c>
      <c r="D65" s="3">
        <v>61.9</v>
      </c>
      <c r="E65" s="1">
        <f t="shared" si="2"/>
        <v>-4.4186052517644168</v>
      </c>
      <c r="F65" s="1">
        <f t="shared" si="3"/>
        <v>-7.3749000769477401E-3</v>
      </c>
      <c r="G65" s="1">
        <f t="shared" si="4"/>
        <v>65.749589104346413</v>
      </c>
      <c r="H65" s="1">
        <f t="shared" si="5"/>
        <v>60.433108334953758</v>
      </c>
      <c r="I65" s="1">
        <f t="shared" si="6"/>
        <v>2.1517711569821323</v>
      </c>
    </row>
    <row r="66" spans="1:9" x14ac:dyDescent="0.3">
      <c r="A66" s="3">
        <v>2002</v>
      </c>
      <c r="B66" s="3">
        <v>5</v>
      </c>
      <c r="C66" s="3">
        <f t="shared" si="1"/>
        <v>65</v>
      </c>
      <c r="D66" s="3">
        <v>61.4</v>
      </c>
      <c r="E66" s="1">
        <f t="shared" si="2"/>
        <v>-4.545631777582356</v>
      </c>
      <c r="F66" s="1">
        <f t="shared" si="3"/>
        <v>-7.5682409776798533E-3</v>
      </c>
      <c r="G66" s="1">
        <f t="shared" si="4"/>
        <v>66.084075163763117</v>
      </c>
      <c r="H66" s="1">
        <f t="shared" si="5"/>
        <v>61.756899272878009</v>
      </c>
      <c r="I66" s="1">
        <f t="shared" si="6"/>
        <v>0.12737709098085243</v>
      </c>
    </row>
    <row r="67" spans="1:9" x14ac:dyDescent="0.3">
      <c r="A67" s="3">
        <v>2002</v>
      </c>
      <c r="B67" s="3">
        <v>6</v>
      </c>
      <c r="C67" s="3">
        <f t="shared" si="1"/>
        <v>66</v>
      </c>
      <c r="D67" s="3">
        <v>66.900000000000006</v>
      </c>
      <c r="E67" s="1">
        <f t="shared" si="2"/>
        <v>-4.5520790651975283</v>
      </c>
      <c r="F67" s="1">
        <f t="shared" si="3"/>
        <v>-7.5664296681264417E-3</v>
      </c>
      <c r="G67" s="1">
        <f t="shared" si="4"/>
        <v>71.450782061681736</v>
      </c>
      <c r="H67" s="1">
        <f t="shared" si="5"/>
        <v>66.896656397792086</v>
      </c>
      <c r="I67" s="1">
        <f t="shared" si="6"/>
        <v>1.1179675724807974E-5</v>
      </c>
    </row>
    <row r="68" spans="1:9" x14ac:dyDescent="0.3">
      <c r="A68" s="3">
        <v>2002</v>
      </c>
      <c r="B68" s="3">
        <v>7</v>
      </c>
      <c r="C68" s="3">
        <f t="shared" ref="C68:C80" si="7">C67+1</f>
        <v>67</v>
      </c>
      <c r="D68" s="3">
        <v>67.900000000000006</v>
      </c>
      <c r="E68" s="1">
        <f t="shared" si="2"/>
        <v>-4.6450599086212296</v>
      </c>
      <c r="F68" s="1">
        <f t="shared" si="3"/>
        <v>-7.7044478487298214E-3</v>
      </c>
      <c r="G68" s="1">
        <f t="shared" si="4"/>
        <v>72.643888993439219</v>
      </c>
      <c r="H68" s="1">
        <f t="shared" si="5"/>
        <v>68.154775829194804</v>
      </c>
      <c r="I68" s="1">
        <f t="shared" si="6"/>
        <v>6.4910723141897178E-2</v>
      </c>
    </row>
    <row r="69" spans="1:9" x14ac:dyDescent="0.3">
      <c r="A69" s="3">
        <v>2002</v>
      </c>
      <c r="B69" s="3">
        <v>8</v>
      </c>
      <c r="C69" s="3">
        <f t="shared" si="7"/>
        <v>68</v>
      </c>
      <c r="D69" s="3">
        <v>66.900000000000006</v>
      </c>
      <c r="E69" s="1">
        <f t="shared" si="2"/>
        <v>-4.8032434140695273</v>
      </c>
      <c r="F69" s="1">
        <f t="shared" si="3"/>
        <v>-7.947601724470706E-3</v>
      </c>
      <c r="G69" s="1">
        <f t="shared" si="4"/>
        <v>71.877355802048868</v>
      </c>
      <c r="H69" s="1">
        <f t="shared" si="5"/>
        <v>67.348851955901637</v>
      </c>
      <c r="I69" s="1">
        <f t="shared" si="6"/>
        <v>0.20146807831671976</v>
      </c>
    </row>
    <row r="70" spans="1:9" x14ac:dyDescent="0.3">
      <c r="A70" s="3">
        <v>2002</v>
      </c>
      <c r="B70" s="3">
        <v>9</v>
      </c>
      <c r="C70" s="3">
        <f t="shared" si="7"/>
        <v>69</v>
      </c>
      <c r="D70" s="3">
        <v>58.4</v>
      </c>
      <c r="E70" s="1">
        <f t="shared" si="2"/>
        <v>-5.3963344474287904</v>
      </c>
      <c r="F70" s="1">
        <f t="shared" si="3"/>
        <v>-8.8931146452449379E-3</v>
      </c>
      <c r="G70" s="1">
        <f t="shared" si="4"/>
        <v>64.47337696628523</v>
      </c>
      <c r="H70" s="1">
        <f t="shared" si="5"/>
        <v>60.145377582514996</v>
      </c>
      <c r="I70" s="1">
        <f t="shared" si="6"/>
        <v>3.046342905545897</v>
      </c>
    </row>
    <row r="71" spans="1:9" x14ac:dyDescent="0.3">
      <c r="A71" s="3">
        <v>2002</v>
      </c>
      <c r="B71" s="3">
        <v>10</v>
      </c>
      <c r="C71" s="3">
        <f t="shared" si="7"/>
        <v>70</v>
      </c>
      <c r="D71" s="3">
        <v>61.9</v>
      </c>
      <c r="E71" s="1">
        <f t="shared" si="2"/>
        <v>-5.5000119307437902</v>
      </c>
      <c r="F71" s="1">
        <f t="shared" si="3"/>
        <v>-9.0462734101212673E-3</v>
      </c>
      <c r="G71" s="1">
        <f t="shared" si="4"/>
        <v>67.509682558906007</v>
      </c>
      <c r="H71" s="1">
        <f t="shared" si="5"/>
        <v>62.182724718940847</v>
      </c>
      <c r="I71" s="1">
        <f t="shared" si="6"/>
        <v>7.9933266700181582E-2</v>
      </c>
    </row>
    <row r="72" spans="1:9" x14ac:dyDescent="0.3">
      <c r="A72" s="3">
        <v>2002</v>
      </c>
      <c r="B72" s="3">
        <v>11</v>
      </c>
      <c r="C72" s="3">
        <f t="shared" si="7"/>
        <v>71</v>
      </c>
      <c r="D72" s="3">
        <v>54</v>
      </c>
      <c r="E72" s="1">
        <f t="shared" si="2"/>
        <v>-5.6584364167291756</v>
      </c>
      <c r="F72" s="1">
        <f t="shared" si="3"/>
        <v>-9.2876484686731063E-3</v>
      </c>
      <c r="G72" s="1">
        <f t="shared" si="4"/>
        <v>59.831275067624858</v>
      </c>
      <c r="H72" s="1">
        <f t="shared" si="5"/>
        <v>54.44556833324885</v>
      </c>
      <c r="I72" s="1">
        <f t="shared" si="6"/>
        <v>0.19853113959415866</v>
      </c>
    </row>
    <row r="73" spans="1:9" x14ac:dyDescent="0.3">
      <c r="A73" s="3">
        <v>2002</v>
      </c>
      <c r="B73" s="3">
        <v>12</v>
      </c>
      <c r="C73" s="3">
        <f t="shared" si="7"/>
        <v>72</v>
      </c>
      <c r="D73" s="3">
        <v>46.2</v>
      </c>
      <c r="E73" s="1">
        <f t="shared" si="2"/>
        <v>-5.2852826298217304</v>
      </c>
      <c r="F73" s="1">
        <f t="shared" si="3"/>
        <v>-8.6696746539841104E-3</v>
      </c>
      <c r="G73" s="1">
        <f t="shared" si="4"/>
        <v>51.042777256397784</v>
      </c>
      <c r="H73" s="1">
        <f t="shared" si="5"/>
        <v>45.059246003897826</v>
      </c>
      <c r="I73" s="1">
        <f t="shared" si="6"/>
        <v>1.3013196796230853</v>
      </c>
    </row>
    <row r="74" spans="1:9" x14ac:dyDescent="0.3">
      <c r="A74" s="3">
        <v>2003</v>
      </c>
      <c r="B74" s="3">
        <v>1</v>
      </c>
      <c r="C74" s="3">
        <f t="shared" si="7"/>
        <v>73</v>
      </c>
      <c r="D74" s="3">
        <v>48.4</v>
      </c>
      <c r="E74" s="1">
        <f t="shared" si="2"/>
        <v>-5.16023057136265</v>
      </c>
      <c r="F74" s="1">
        <f t="shared" si="3"/>
        <v>-8.4535983560865419E-3</v>
      </c>
      <c r="G74" s="1">
        <f t="shared" si="4"/>
        <v>53.405507311870906</v>
      </c>
      <c r="H74" s="1">
        <f t="shared" si="5"/>
        <v>48.001132128205676</v>
      </c>
      <c r="I74" s="1">
        <f t="shared" si="6"/>
        <v>0.15909557914973252</v>
      </c>
    </row>
    <row r="75" spans="1:9" x14ac:dyDescent="0.3">
      <c r="A75" s="3">
        <v>2003</v>
      </c>
      <c r="B75" s="3">
        <v>2</v>
      </c>
      <c r="C75" s="3">
        <f t="shared" si="7"/>
        <v>74</v>
      </c>
      <c r="D75" s="3">
        <v>56.8</v>
      </c>
      <c r="E75" s="1">
        <f t="shared" si="2"/>
        <v>-5.2450577902509519</v>
      </c>
      <c r="F75" s="1">
        <f t="shared" si="3"/>
        <v>-8.5770078333454233E-3</v>
      </c>
      <c r="G75" s="1">
        <f t="shared" si="4"/>
        <v>62.133426189559216</v>
      </c>
      <c r="H75" s="1">
        <f t="shared" si="5"/>
        <v>57.027808769552472</v>
      </c>
      <c r="I75" s="1">
        <f t="shared" si="6"/>
        <v>5.1896835485012498E-2</v>
      </c>
    </row>
    <row r="76" spans="1:9" x14ac:dyDescent="0.3">
      <c r="A76" s="3">
        <v>2003</v>
      </c>
      <c r="B76" s="3">
        <v>3</v>
      </c>
      <c r="C76" s="3">
        <f t="shared" si="7"/>
        <v>75</v>
      </c>
      <c r="D76" s="3">
        <v>59.4</v>
      </c>
      <c r="E76" s="1">
        <f t="shared" si="2"/>
        <v>-5.6094941744471694</v>
      </c>
      <c r="F76" s="1">
        <f t="shared" si="3"/>
        <v>-9.1520286233587635E-3</v>
      </c>
      <c r="G76" s="1">
        <f t="shared" si="4"/>
        <v>65.421242671492209</v>
      </c>
      <c r="H76" s="1">
        <f t="shared" si="5"/>
        <v>60.461464496484645</v>
      </c>
      <c r="I76" s="1">
        <f t="shared" si="6"/>
        <v>1.1267068772974036</v>
      </c>
    </row>
    <row r="77" spans="1:9" x14ac:dyDescent="0.3">
      <c r="A77" s="3">
        <v>2003</v>
      </c>
      <c r="B77" s="3">
        <v>4</v>
      </c>
      <c r="C77" s="3">
        <f t="shared" si="7"/>
        <v>76</v>
      </c>
      <c r="D77" s="3">
        <v>59</v>
      </c>
      <c r="E77" s="1">
        <f t="shared" si="2"/>
        <v>-5.9977984374437998</v>
      </c>
      <c r="F77" s="1">
        <f t="shared" si="3"/>
        <v>-9.7646875325407018E-3</v>
      </c>
      <c r="G77" s="1">
        <f t="shared" si="4"/>
        <v>65.436498027855237</v>
      </c>
      <c r="H77" s="1">
        <f t="shared" si="5"/>
        <v>60.130942901275887</v>
      </c>
      <c r="I77" s="1">
        <f t="shared" si="6"/>
        <v>1.2790318459463206</v>
      </c>
    </row>
    <row r="78" spans="1:9" x14ac:dyDescent="0.3">
      <c r="A78" s="3">
        <v>2003</v>
      </c>
      <c r="B78" s="3">
        <v>5</v>
      </c>
      <c r="C78" s="3">
        <f t="shared" si="7"/>
        <v>77</v>
      </c>
      <c r="D78" s="3">
        <v>60.9</v>
      </c>
      <c r="E78" s="1">
        <f t="shared" si="2"/>
        <v>-5.7314861452090673</v>
      </c>
      <c r="F78" s="1">
        <f t="shared" si="3"/>
        <v>-9.3185843424749837E-3</v>
      </c>
      <c r="G78" s="1">
        <f t="shared" si="4"/>
        <v>66.31205018528091</v>
      </c>
      <c r="H78" s="1">
        <f t="shared" si="5"/>
        <v>60.076512038786774</v>
      </c>
      <c r="I78" s="1">
        <f t="shared" si="6"/>
        <v>0.67813242226311343</v>
      </c>
    </row>
    <row r="79" spans="1:9" x14ac:dyDescent="0.3">
      <c r="A79" s="3">
        <v>2003</v>
      </c>
      <c r="B79" s="3">
        <v>6</v>
      </c>
      <c r="C79" s="3">
        <f t="shared" si="7"/>
        <v>78</v>
      </c>
      <c r="D79" s="3">
        <v>66.3</v>
      </c>
      <c r="E79" s="1">
        <f t="shared" ref="E79:E80" si="8">$K$2*(D79-G67)+(1-$K$2)*(E78+F78)</f>
        <v>-5.5429977380568021</v>
      </c>
      <c r="F79" s="1">
        <f t="shared" ref="F79:F80" si="9">$L$2*(E79-E78)+(1-$L$2)*F78</f>
        <v>-8.998954904346922E-3</v>
      </c>
      <c r="G79" s="1">
        <f t="shared" ref="G79:G80" si="10">$M$2*(D79-E78-F78)+(1-$M$2)*G67</f>
        <v>71.614124377221401</v>
      </c>
      <c r="H79" s="1">
        <f t="shared" ref="H79:H80" si="11">E78+F78+G67</f>
        <v>65.709977332130194</v>
      </c>
      <c r="I79" s="1">
        <f t="shared" ref="I79:I80" si="12">(H79-D79)^2</f>
        <v>0.34812674860020021</v>
      </c>
    </row>
    <row r="80" spans="1:9" x14ac:dyDescent="0.3">
      <c r="A80" s="3">
        <v>2003</v>
      </c>
      <c r="B80" s="3">
        <v>7</v>
      </c>
      <c r="C80" s="3">
        <f t="shared" si="7"/>
        <v>79</v>
      </c>
      <c r="D80" s="3">
        <v>69.400000000000006</v>
      </c>
      <c r="E80" s="1">
        <f t="shared" si="8"/>
        <v>-4.7781961850304526</v>
      </c>
      <c r="F80" s="1">
        <f t="shared" si="9"/>
        <v>-7.7485975751942025E-3</v>
      </c>
      <c r="G80" s="1">
        <f t="shared" si="10"/>
        <v>73.282867250861074</v>
      </c>
      <c r="H80" s="1">
        <f t="shared" si="11"/>
        <v>67.091892300478065</v>
      </c>
      <c r="I80" s="1">
        <f t="shared" si="12"/>
        <v>5.3273611525924647</v>
      </c>
    </row>
    <row r="81" spans="1:8" x14ac:dyDescent="0.3">
      <c r="A81" s="3">
        <v>2003</v>
      </c>
      <c r="B81" s="3">
        <v>8</v>
      </c>
      <c r="C81" s="3">
        <f t="shared" ref="C81:C97" si="13">C80+1</f>
        <v>80</v>
      </c>
      <c r="H81" s="1">
        <f>$E$80+(C81-$C$80)*$F$80+G69</f>
        <v>67.091411019443228</v>
      </c>
    </row>
    <row r="82" spans="1:8" x14ac:dyDescent="0.3">
      <c r="A82" s="3">
        <v>2003</v>
      </c>
      <c r="B82" s="3">
        <v>9</v>
      </c>
      <c r="C82" s="3">
        <f t="shared" si="13"/>
        <v>81</v>
      </c>
      <c r="H82" s="1">
        <f>$E$80+(C82-$C$80)*$F$80+G70</f>
        <v>59.679683586104389</v>
      </c>
    </row>
    <row r="83" spans="1:8" x14ac:dyDescent="0.3">
      <c r="A83" s="3">
        <v>2003</v>
      </c>
      <c r="B83" s="3">
        <v>10</v>
      </c>
      <c r="C83" s="3">
        <f t="shared" si="13"/>
        <v>82</v>
      </c>
      <c r="H83" s="1">
        <f>$E$80+(C83-$C$80)*$F$80+G71</f>
        <v>62.708240581149973</v>
      </c>
    </row>
    <row r="84" spans="1:8" x14ac:dyDescent="0.3">
      <c r="A84" s="3">
        <v>2003</v>
      </c>
      <c r="B84" s="3">
        <v>11</v>
      </c>
      <c r="C84" s="3">
        <f t="shared" si="13"/>
        <v>83</v>
      </c>
      <c r="H84" s="1">
        <f t="shared" ref="H84:H92" si="14">$E$80+(C84-$C$80)*$F$80+G72</f>
        <v>55.022084492293629</v>
      </c>
    </row>
    <row r="85" spans="1:8" x14ac:dyDescent="0.3">
      <c r="A85" s="3">
        <v>2003</v>
      </c>
      <c r="B85" s="3">
        <v>12</v>
      </c>
      <c r="C85" s="3">
        <f t="shared" si="13"/>
        <v>84</v>
      </c>
      <c r="H85" s="1">
        <f t="shared" si="14"/>
        <v>46.225838083491361</v>
      </c>
    </row>
    <row r="86" spans="1:8" x14ac:dyDescent="0.3">
      <c r="A86" s="3">
        <v>2004</v>
      </c>
      <c r="B86" s="3">
        <v>1</v>
      </c>
      <c r="C86" s="3">
        <f t="shared" si="13"/>
        <v>85</v>
      </c>
      <c r="H86" s="1">
        <f t="shared" si="14"/>
        <v>48.580819541389289</v>
      </c>
    </row>
    <row r="87" spans="1:8" x14ac:dyDescent="0.3">
      <c r="A87" s="3">
        <v>2004</v>
      </c>
      <c r="B87" s="3">
        <v>2</v>
      </c>
      <c r="C87" s="3">
        <f t="shared" si="13"/>
        <v>86</v>
      </c>
      <c r="H87" s="1">
        <f t="shared" si="14"/>
        <v>57.300989821502405</v>
      </c>
    </row>
    <row r="88" spans="1:8" x14ac:dyDescent="0.3">
      <c r="A88" s="3">
        <v>2004</v>
      </c>
      <c r="B88" s="3">
        <v>3</v>
      </c>
      <c r="C88" s="3">
        <f t="shared" si="13"/>
        <v>87</v>
      </c>
      <c r="H88" s="1">
        <f t="shared" si="14"/>
        <v>60.581057705860204</v>
      </c>
    </row>
    <row r="89" spans="1:8" x14ac:dyDescent="0.3">
      <c r="A89" s="3">
        <v>2004</v>
      </c>
      <c r="B89" s="3">
        <v>4</v>
      </c>
      <c r="C89" s="3">
        <f t="shared" si="13"/>
        <v>88</v>
      </c>
      <c r="H89" s="1">
        <f t="shared" si="14"/>
        <v>60.588564464648037</v>
      </c>
    </row>
    <row r="90" spans="1:8" x14ac:dyDescent="0.3">
      <c r="A90" s="3">
        <v>2004</v>
      </c>
      <c r="B90" s="3">
        <v>5</v>
      </c>
      <c r="C90" s="3">
        <f t="shared" si="13"/>
        <v>89</v>
      </c>
      <c r="H90" s="1">
        <f t="shared" si="14"/>
        <v>61.456368024498516</v>
      </c>
    </row>
    <row r="91" spans="1:8" x14ac:dyDescent="0.3">
      <c r="A91" s="3">
        <v>2004</v>
      </c>
      <c r="B91" s="3">
        <v>6</v>
      </c>
      <c r="C91" s="3">
        <f t="shared" si="13"/>
        <v>90</v>
      </c>
      <c r="H91" s="1">
        <f t="shared" si="14"/>
        <v>66.750693618863806</v>
      </c>
    </row>
    <row r="92" spans="1:8" x14ac:dyDescent="0.3">
      <c r="A92" s="3">
        <v>2004</v>
      </c>
      <c r="B92" s="3">
        <v>7</v>
      </c>
      <c r="C92" s="3">
        <f t="shared" si="13"/>
        <v>91</v>
      </c>
      <c r="H92" s="1">
        <f t="shared" si="14"/>
        <v>68.411687894928292</v>
      </c>
    </row>
    <row r="93" spans="1:8" x14ac:dyDescent="0.3">
      <c r="A93" s="3">
        <v>2004</v>
      </c>
      <c r="B93" s="3">
        <v>8</v>
      </c>
      <c r="C93" s="3">
        <f t="shared" si="13"/>
        <v>92</v>
      </c>
      <c r="H93" s="1">
        <f>$E$80+(C93-$C$80)*$F$80+G69</f>
        <v>66.998427848540885</v>
      </c>
    </row>
    <row r="94" spans="1:8" x14ac:dyDescent="0.3">
      <c r="A94" s="3">
        <v>2004</v>
      </c>
      <c r="B94" s="3">
        <v>9</v>
      </c>
      <c r="C94" s="3">
        <f t="shared" si="13"/>
        <v>93</v>
      </c>
      <c r="H94" s="1">
        <f t="shared" ref="H94:H97" si="15">$E$80+(C94-$C$80)*$F$80+G70</f>
        <v>59.58670041520206</v>
      </c>
    </row>
    <row r="95" spans="1:8" x14ac:dyDescent="0.3">
      <c r="A95" s="3">
        <v>2004</v>
      </c>
      <c r="B95" s="3">
        <v>10</v>
      </c>
      <c r="C95" s="3">
        <f t="shared" si="13"/>
        <v>94</v>
      </c>
      <c r="H95" s="1">
        <f t="shared" si="15"/>
        <v>62.615257410247644</v>
      </c>
    </row>
    <row r="96" spans="1:8" x14ac:dyDescent="0.3">
      <c r="A96" s="3">
        <v>2004</v>
      </c>
      <c r="B96" s="3">
        <v>11</v>
      </c>
      <c r="C96" s="3">
        <f t="shared" si="13"/>
        <v>95</v>
      </c>
      <c r="H96" s="1">
        <f t="shared" si="15"/>
        <v>54.9291013213913</v>
      </c>
    </row>
    <row r="97" spans="1:8" x14ac:dyDescent="0.3">
      <c r="A97" s="3">
        <v>2004</v>
      </c>
      <c r="B97" s="3">
        <v>12</v>
      </c>
      <c r="C97" s="3">
        <f t="shared" si="13"/>
        <v>96</v>
      </c>
      <c r="H97" s="1">
        <f t="shared" si="15"/>
        <v>46.132854912589032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7"/>
  <sheetViews>
    <sheetView workbookViewId="0">
      <selection activeCell="A24" sqref="A24"/>
    </sheetView>
  </sheetViews>
  <sheetFormatPr defaultColWidth="8.77734375" defaultRowHeight="14.4" x14ac:dyDescent="0.3"/>
  <cols>
    <col min="4" max="4" width="24.77734375" bestFit="1" customWidth="1"/>
  </cols>
  <sheetData>
    <row r="1" spans="1:16" x14ac:dyDescent="0.3">
      <c r="A1" s="3" t="s">
        <v>23</v>
      </c>
      <c r="B1" s="3" t="s">
        <v>24</v>
      </c>
      <c r="C1" s="3" t="s">
        <v>26</v>
      </c>
      <c r="D1" s="3" t="s">
        <v>25</v>
      </c>
      <c r="E1" s="4" t="s">
        <v>16</v>
      </c>
      <c r="F1" s="4" t="s">
        <v>17</v>
      </c>
      <c r="G1" s="4" t="s">
        <v>27</v>
      </c>
      <c r="H1" s="4" t="s">
        <v>18</v>
      </c>
      <c r="I1" s="4" t="s">
        <v>29</v>
      </c>
      <c r="K1" t="s">
        <v>3</v>
      </c>
      <c r="L1" t="s">
        <v>15</v>
      </c>
      <c r="M1" t="s">
        <v>28</v>
      </c>
      <c r="O1" t="s">
        <v>30</v>
      </c>
    </row>
    <row r="2" spans="1:16" x14ac:dyDescent="0.3">
      <c r="A2" s="3">
        <v>1997</v>
      </c>
      <c r="B2" s="3">
        <v>1</v>
      </c>
      <c r="C2" s="3">
        <v>1</v>
      </c>
      <c r="D2" s="3">
        <v>53.6</v>
      </c>
      <c r="G2" s="2">
        <f>D2/AVERAGE($D$2:$D$13)</f>
        <v>0.82854566533556617</v>
      </c>
      <c r="K2">
        <v>0.40302525423454105</v>
      </c>
      <c r="L2">
        <v>2.2677171388990622E-3</v>
      </c>
      <c r="M2">
        <v>0.22577032364989219</v>
      </c>
      <c r="O2">
        <f>K2+M2</f>
        <v>0.62879557788443319</v>
      </c>
      <c r="P2" t="s">
        <v>31</v>
      </c>
    </row>
    <row r="3" spans="1:16" x14ac:dyDescent="0.3">
      <c r="A3" s="3">
        <v>1997</v>
      </c>
      <c r="B3" s="3">
        <v>2</v>
      </c>
      <c r="C3" s="3">
        <f>C2+1</f>
        <v>2</v>
      </c>
      <c r="D3" s="3">
        <v>62.4</v>
      </c>
      <c r="G3" s="2">
        <f t="shared" ref="G3:G13" si="0">D3/AVERAGE($D$2:$D$13)</f>
        <v>0.96457555068916656</v>
      </c>
    </row>
    <row r="4" spans="1:16" x14ac:dyDescent="0.3">
      <c r="A4" s="3">
        <v>1997</v>
      </c>
      <c r="B4" s="3">
        <v>3</v>
      </c>
      <c r="C4" s="3">
        <f t="shared" ref="C4:C67" si="1">C3+1</f>
        <v>3</v>
      </c>
      <c r="D4" s="3">
        <v>65.3</v>
      </c>
      <c r="G4" s="2">
        <f t="shared" si="0"/>
        <v>1.0094035810897848</v>
      </c>
    </row>
    <row r="5" spans="1:16" x14ac:dyDescent="0.3">
      <c r="A5" s="3">
        <v>1997</v>
      </c>
      <c r="B5" s="3">
        <v>4</v>
      </c>
      <c r="C5" s="3">
        <f t="shared" si="1"/>
        <v>4</v>
      </c>
      <c r="D5" s="3">
        <v>67</v>
      </c>
      <c r="G5" s="2">
        <f t="shared" si="0"/>
        <v>1.0356820816694579</v>
      </c>
    </row>
    <row r="6" spans="1:16" x14ac:dyDescent="0.3">
      <c r="A6" s="3">
        <v>1997</v>
      </c>
      <c r="B6" s="3">
        <v>5</v>
      </c>
      <c r="C6" s="3">
        <f t="shared" si="1"/>
        <v>5</v>
      </c>
      <c r="D6" s="3">
        <v>66.7</v>
      </c>
      <c r="G6" s="2">
        <f t="shared" si="0"/>
        <v>1.0310446992142215</v>
      </c>
      <c r="K6" t="s">
        <v>4</v>
      </c>
      <c r="L6" s="1">
        <f>AVERAGE(I14:I80)</f>
        <v>2.4928286808442226</v>
      </c>
    </row>
    <row r="7" spans="1:16" x14ac:dyDescent="0.3">
      <c r="A7" s="3">
        <v>1997</v>
      </c>
      <c r="B7" s="3">
        <v>6</v>
      </c>
      <c r="C7" s="3">
        <f t="shared" si="1"/>
        <v>6</v>
      </c>
      <c r="D7" s="3">
        <v>70.8</v>
      </c>
      <c r="G7" s="2">
        <f t="shared" si="0"/>
        <v>1.0944222594357851</v>
      </c>
    </row>
    <row r="8" spans="1:16" x14ac:dyDescent="0.3">
      <c r="A8" s="3">
        <v>1997</v>
      </c>
      <c r="B8" s="3">
        <v>7</v>
      </c>
      <c r="C8" s="3">
        <f t="shared" si="1"/>
        <v>7</v>
      </c>
      <c r="D8" s="3">
        <v>73.599999999999994</v>
      </c>
      <c r="G8" s="2">
        <f t="shared" si="0"/>
        <v>1.137704495684658</v>
      </c>
    </row>
    <row r="9" spans="1:16" x14ac:dyDescent="0.3">
      <c r="A9" s="3">
        <v>1997</v>
      </c>
      <c r="B9" s="3">
        <v>8</v>
      </c>
      <c r="C9" s="3">
        <f t="shared" si="1"/>
        <v>8</v>
      </c>
      <c r="D9" s="3">
        <v>73.8</v>
      </c>
      <c r="G9" s="2">
        <f t="shared" si="0"/>
        <v>1.140796083988149</v>
      </c>
    </row>
    <row r="10" spans="1:16" x14ac:dyDescent="0.3">
      <c r="A10" s="3">
        <v>1997</v>
      </c>
      <c r="B10" s="3">
        <v>9</v>
      </c>
      <c r="C10" s="3">
        <f t="shared" si="1"/>
        <v>9</v>
      </c>
      <c r="D10" s="3">
        <v>66.3</v>
      </c>
      <c r="G10" s="2">
        <f t="shared" si="0"/>
        <v>1.0248615226072395</v>
      </c>
    </row>
    <row r="11" spans="1:16" x14ac:dyDescent="0.3">
      <c r="A11" s="3">
        <v>1997</v>
      </c>
      <c r="B11" s="3">
        <v>10</v>
      </c>
      <c r="C11" s="3">
        <f t="shared" si="1"/>
        <v>10</v>
      </c>
      <c r="D11" s="3">
        <v>68.400000000000006</v>
      </c>
      <c r="G11" s="2">
        <f t="shared" si="0"/>
        <v>1.0573231997938943</v>
      </c>
    </row>
    <row r="12" spans="1:16" x14ac:dyDescent="0.3">
      <c r="A12" s="3">
        <v>1997</v>
      </c>
      <c r="B12" s="3">
        <v>11</v>
      </c>
      <c r="C12" s="3">
        <f t="shared" si="1"/>
        <v>11</v>
      </c>
      <c r="D12" s="3">
        <v>58.7</v>
      </c>
      <c r="G12" s="2">
        <f t="shared" si="0"/>
        <v>0.90738116707458472</v>
      </c>
    </row>
    <row r="13" spans="1:16" x14ac:dyDescent="0.3">
      <c r="A13" s="3">
        <v>1997</v>
      </c>
      <c r="B13" s="3">
        <v>12</v>
      </c>
      <c r="C13" s="3">
        <f t="shared" si="1"/>
        <v>12</v>
      </c>
      <c r="D13" s="3">
        <v>49.7</v>
      </c>
      <c r="E13" s="1">
        <f>D14/G2</f>
        <v>65.053746890547259</v>
      </c>
      <c r="F13">
        <v>0</v>
      </c>
      <c r="G13" s="2">
        <f t="shared" si="0"/>
        <v>0.76825969341749334</v>
      </c>
    </row>
    <row r="14" spans="1:16" x14ac:dyDescent="0.3">
      <c r="A14" s="3">
        <v>1998</v>
      </c>
      <c r="B14" s="3">
        <v>1</v>
      </c>
      <c r="C14" s="3">
        <f t="shared" si="1"/>
        <v>13</v>
      </c>
      <c r="D14" s="3">
        <v>53.9</v>
      </c>
      <c r="E14" s="1">
        <f>$K$2*(D14/G2)+(1-$K$2)*(E13+F13)</f>
        <v>65.053746890547259</v>
      </c>
      <c r="F14" s="1">
        <f>$L$2*(E14-E13)+(1-$L$2)*F13</f>
        <v>0</v>
      </c>
      <c r="G14" s="2">
        <f>$M$2*D14/(E13-F13)+(1-$M$2)*G2</f>
        <v>0.82854566533556617</v>
      </c>
      <c r="H14" s="1">
        <f>(E13+F13)*G2</f>
        <v>53.9</v>
      </c>
      <c r="I14" s="1">
        <f>(H14-D14)^2</f>
        <v>0</v>
      </c>
    </row>
    <row r="15" spans="1:16" x14ac:dyDescent="0.3">
      <c r="A15" s="3">
        <v>1998</v>
      </c>
      <c r="B15" s="3">
        <v>2</v>
      </c>
      <c r="C15" s="3">
        <f t="shared" si="1"/>
        <v>14</v>
      </c>
      <c r="D15" s="3">
        <v>61.7</v>
      </c>
      <c r="E15" s="1">
        <f t="shared" ref="E15:E78" si="2">$K$2*(D15/G3)+(1-$K$2)*(E14+F14)</f>
        <v>64.615340846013964</v>
      </c>
      <c r="F15" s="1">
        <f t="shared" ref="F15:F78" si="3">$L$2*(E15-E14)+(1-$L$2)*F14</f>
        <v>-9.9418090098509827E-4</v>
      </c>
      <c r="G15" s="2">
        <f t="shared" ref="G15:G78" si="4">$M$2*D15/(E14-F14)+(1-$M$2)*G3</f>
        <v>0.96093409472637936</v>
      </c>
      <c r="H15" s="1">
        <f t="shared" ref="H15:H78" si="5">(E14+F14)*G3</f>
        <v>62.749253731343281</v>
      </c>
      <c r="I15" s="1">
        <f t="shared" ref="I15:I78" si="6">(H15-D15)^2</f>
        <v>1.1009333927377911</v>
      </c>
    </row>
    <row r="16" spans="1:16" x14ac:dyDescent="0.3">
      <c r="A16" s="3">
        <v>1998</v>
      </c>
      <c r="B16" s="3">
        <v>3</v>
      </c>
      <c r="C16" s="3">
        <f t="shared" si="1"/>
        <v>15</v>
      </c>
      <c r="D16" s="3">
        <v>64.5</v>
      </c>
      <c r="E16" s="1">
        <f t="shared" si="2"/>
        <v>64.326092034382</v>
      </c>
      <c r="F16" s="1">
        <f t="shared" si="3"/>
        <v>-1.6478608674607594E-3</v>
      </c>
      <c r="G16" s="2">
        <f t="shared" si="4"/>
        <v>1.0068740554309799</v>
      </c>
      <c r="H16" s="1">
        <f t="shared" si="5"/>
        <v>65.221952913541827</v>
      </c>
      <c r="I16" s="1">
        <f t="shared" si="6"/>
        <v>0.52121600937153278</v>
      </c>
    </row>
    <row r="17" spans="1:9" x14ac:dyDescent="0.3">
      <c r="A17" s="3">
        <v>1998</v>
      </c>
      <c r="B17" s="3">
        <v>4</v>
      </c>
      <c r="C17" s="3">
        <f t="shared" si="1"/>
        <v>16</v>
      </c>
      <c r="D17" s="3">
        <v>65.599999999999994</v>
      </c>
      <c r="E17" s="1">
        <f t="shared" si="2"/>
        <v>63.927648208188778</v>
      </c>
      <c r="F17" s="1">
        <f t="shared" si="3"/>
        <v>-2.5476818786759874E-3</v>
      </c>
      <c r="G17" s="2">
        <f t="shared" si="4"/>
        <v>1.0320913630964408</v>
      </c>
      <c r="H17" s="1">
        <f t="shared" si="5"/>
        <v>66.619674243856366</v>
      </c>
      <c r="I17" s="1">
        <f t="shared" si="6"/>
        <v>1.0397355635840635</v>
      </c>
    </row>
    <row r="18" spans="1:9" x14ac:dyDescent="0.3">
      <c r="A18" s="3">
        <v>1998</v>
      </c>
      <c r="B18" s="3">
        <v>5</v>
      </c>
      <c r="C18" s="3">
        <f t="shared" si="1"/>
        <v>17</v>
      </c>
      <c r="D18" s="3">
        <v>65.900000000000006</v>
      </c>
      <c r="E18" s="1">
        <f t="shared" si="2"/>
        <v>63.92133389112702</v>
      </c>
      <c r="F18" s="1">
        <f t="shared" si="3"/>
        <v>-2.5562235418366422E-3</v>
      </c>
      <c r="G18" s="2">
        <f t="shared" si="4"/>
        <v>1.0309921164245259</v>
      </c>
      <c r="H18" s="1">
        <f t="shared" si="5"/>
        <v>65.909636044388279</v>
      </c>
      <c r="I18" s="1">
        <f t="shared" si="6"/>
        <v>9.2853351452768255E-5</v>
      </c>
    </row>
    <row r="19" spans="1:9" x14ac:dyDescent="0.3">
      <c r="A19" s="3">
        <v>1998</v>
      </c>
      <c r="B19" s="3">
        <v>6</v>
      </c>
      <c r="C19" s="3">
        <f t="shared" si="1"/>
        <v>18</v>
      </c>
      <c r="D19" s="3">
        <v>71.400000000000006</v>
      </c>
      <c r="E19" s="1">
        <f t="shared" si="2"/>
        <v>64.451223786877364</v>
      </c>
      <c r="F19" s="1">
        <f t="shared" si="3"/>
        <v>-1.3487863515774699E-3</v>
      </c>
      <c r="G19" s="2">
        <f t="shared" si="4"/>
        <v>1.0995090997122825</v>
      </c>
      <c r="H19" s="1">
        <f t="shared" si="5"/>
        <v>69.95413307533218</v>
      </c>
      <c r="I19" s="1">
        <f t="shared" si="6"/>
        <v>2.0905311638483952</v>
      </c>
    </row>
    <row r="20" spans="1:9" x14ac:dyDescent="0.3">
      <c r="A20" s="3">
        <v>1998</v>
      </c>
      <c r="B20" s="3">
        <v>7</v>
      </c>
      <c r="C20" s="3">
        <f t="shared" si="1"/>
        <v>19</v>
      </c>
      <c r="D20" s="3">
        <v>73.2</v>
      </c>
      <c r="E20" s="1">
        <f t="shared" si="2"/>
        <v>64.405625455824506</v>
      </c>
      <c r="F20" s="1">
        <f t="shared" si="3"/>
        <v>-1.4491318024850441E-3</v>
      </c>
      <c r="G20" s="2">
        <f t="shared" si="4"/>
        <v>1.1372561902027147</v>
      </c>
      <c r="H20" s="1">
        <f t="shared" si="5"/>
        <v>73.324912534412448</v>
      </c>
      <c r="I20" s="1">
        <f t="shared" si="6"/>
        <v>1.560314125334028E-2</v>
      </c>
    </row>
    <row r="21" spans="1:9" x14ac:dyDescent="0.3">
      <c r="A21" s="3">
        <v>1998</v>
      </c>
      <c r="B21" s="3">
        <v>8</v>
      </c>
      <c r="C21" s="3">
        <f t="shared" si="1"/>
        <v>20</v>
      </c>
      <c r="D21" s="3">
        <v>71.099999999999994</v>
      </c>
      <c r="E21" s="1">
        <f t="shared" si="2"/>
        <v>63.566174799583564</v>
      </c>
      <c r="F21" s="1">
        <f t="shared" si="3"/>
        <v>-3.3494822218776742E-3</v>
      </c>
      <c r="G21" s="2">
        <f t="shared" si="4"/>
        <v>1.13246965496244</v>
      </c>
      <c r="H21" s="1">
        <f t="shared" si="5"/>
        <v>73.472032142926579</v>
      </c>
      <c r="I21" s="1">
        <f t="shared" si="6"/>
        <v>5.6265364870768879</v>
      </c>
    </row>
    <row r="22" spans="1:9" x14ac:dyDescent="0.3">
      <c r="A22" s="3">
        <v>1998</v>
      </c>
      <c r="B22" s="3">
        <v>9</v>
      </c>
      <c r="C22" s="3">
        <f t="shared" si="1"/>
        <v>21</v>
      </c>
      <c r="D22" s="3">
        <v>66.400000000000006</v>
      </c>
      <c r="E22" s="1">
        <f t="shared" si="2"/>
        <v>64.057101738937376</v>
      </c>
      <c r="F22" s="1">
        <f t="shared" si="3"/>
        <v>-2.2286031093167831E-3</v>
      </c>
      <c r="G22" s="2">
        <f t="shared" si="4"/>
        <v>1.029301103734271</v>
      </c>
      <c r="H22" s="1">
        <f t="shared" si="5"/>
        <v>65.14309393596929</v>
      </c>
      <c r="I22" s="1">
        <f t="shared" si="6"/>
        <v>1.5798128537971856</v>
      </c>
    </row>
    <row r="23" spans="1:9" x14ac:dyDescent="0.3">
      <c r="A23" s="3">
        <v>1998</v>
      </c>
      <c r="B23" s="3">
        <v>10</v>
      </c>
      <c r="C23" s="3">
        <f t="shared" si="1"/>
        <v>22</v>
      </c>
      <c r="D23" s="3">
        <v>68.3</v>
      </c>
      <c r="E23" s="1">
        <f t="shared" si="2"/>
        <v>64.273399502586869</v>
      </c>
      <c r="F23" s="1">
        <f t="shared" si="3"/>
        <v>-1.7330471221164881E-3</v>
      </c>
      <c r="G23" s="2">
        <f t="shared" si="4"/>
        <v>1.05932711339687</v>
      </c>
      <c r="H23" s="1">
        <f t="shared" si="5"/>
        <v>67.726703426365688</v>
      </c>
      <c r="I23" s="1">
        <f t="shared" si="6"/>
        <v>0.32866896134083867</v>
      </c>
    </row>
    <row r="24" spans="1:9" x14ac:dyDescent="0.3">
      <c r="A24" s="3">
        <v>1998</v>
      </c>
      <c r="B24" s="3">
        <v>11</v>
      </c>
      <c r="C24" s="3">
        <f t="shared" si="1"/>
        <v>23</v>
      </c>
      <c r="D24" s="3">
        <v>58.1</v>
      </c>
      <c r="E24" s="1">
        <f t="shared" si="2"/>
        <v>64.17443927269322</v>
      </c>
      <c r="F24" s="1">
        <f t="shared" si="3"/>
        <v>-1.9535308708543641E-3</v>
      </c>
      <c r="G24" s="2">
        <f t="shared" si="4"/>
        <v>0.90660122121685671</v>
      </c>
      <c r="H24" s="1">
        <f t="shared" si="5"/>
        <v>58.318899718188042</v>
      </c>
      <c r="I24" s="1">
        <f t="shared" si="6"/>
        <v>4.7917086622803765E-2</v>
      </c>
    </row>
    <row r="25" spans="1:9" x14ac:dyDescent="0.3">
      <c r="A25" s="3">
        <v>1998</v>
      </c>
      <c r="B25" s="3">
        <v>12</v>
      </c>
      <c r="C25" s="3">
        <f t="shared" si="1"/>
        <v>24</v>
      </c>
      <c r="D25" s="3">
        <v>49.5</v>
      </c>
      <c r="E25" s="1">
        <f t="shared" si="2"/>
        <v>64.276809750336412</v>
      </c>
      <c r="F25" s="1">
        <f t="shared" si="3"/>
        <v>-1.716953528748411E-3</v>
      </c>
      <c r="G25" s="2">
        <f t="shared" si="4"/>
        <v>0.76894873666795471</v>
      </c>
      <c r="H25" s="1">
        <f t="shared" si="5"/>
        <v>49.301134221850916</v>
      </c>
      <c r="I25" s="1">
        <f t="shared" si="6"/>
        <v>3.9547597718840831E-2</v>
      </c>
    </row>
    <row r="26" spans="1:9" x14ac:dyDescent="0.3">
      <c r="A26" s="3">
        <v>1999</v>
      </c>
      <c r="B26" s="3">
        <v>1</v>
      </c>
      <c r="C26" s="3">
        <f t="shared" si="1"/>
        <v>25</v>
      </c>
      <c r="D26" s="3">
        <v>52.7</v>
      </c>
      <c r="E26" s="1">
        <f t="shared" si="2"/>
        <v>64.00520016376673</v>
      </c>
      <c r="F26" s="1">
        <f t="shared" si="3"/>
        <v>-2.3289936783579303E-3</v>
      </c>
      <c r="G26" s="2">
        <f t="shared" si="4"/>
        <v>0.8265868322127683</v>
      </c>
      <c r="H26" s="1">
        <f t="shared" si="5"/>
        <v>53.254849525836271</v>
      </c>
      <c r="I26" s="1">
        <f t="shared" si="6"/>
        <v>0.30785799632073119</v>
      </c>
    </row>
    <row r="27" spans="1:9" x14ac:dyDescent="0.3">
      <c r="A27" s="3">
        <v>1999</v>
      </c>
      <c r="B27" s="3">
        <v>2</v>
      </c>
      <c r="C27" s="3">
        <f t="shared" si="1"/>
        <v>26</v>
      </c>
      <c r="D27" s="3">
        <v>61.2</v>
      </c>
      <c r="E27" s="1">
        <f t="shared" si="2"/>
        <v>63.875982456905462</v>
      </c>
      <c r="F27" s="1">
        <f t="shared" si="3"/>
        <v>-2.6167413879756647E-3</v>
      </c>
      <c r="G27" s="2">
        <f t="shared" si="4"/>
        <v>0.95985116982807361</v>
      </c>
      <c r="H27" s="1">
        <f t="shared" si="5"/>
        <v>61.502541067717949</v>
      </c>
      <c r="I27" s="1">
        <f t="shared" si="6"/>
        <v>9.1531097655915106E-2</v>
      </c>
    </row>
    <row r="28" spans="1:9" x14ac:dyDescent="0.3">
      <c r="A28" s="3">
        <v>1999</v>
      </c>
      <c r="B28" s="3">
        <v>3</v>
      </c>
      <c r="C28" s="3">
        <f t="shared" si="1"/>
        <v>27</v>
      </c>
      <c r="D28" s="3">
        <v>64.7</v>
      </c>
      <c r="E28" s="1">
        <f t="shared" si="2"/>
        <v>64.028497902806393</v>
      </c>
      <c r="F28" s="1">
        <f t="shared" si="3"/>
        <v>-2.2649454680657107E-3</v>
      </c>
      <c r="G28" s="2">
        <f t="shared" si="4"/>
        <v>1.008225228449769</v>
      </c>
      <c r="H28" s="1">
        <f t="shared" si="5"/>
        <v>64.312434772009198</v>
      </c>
      <c r="I28" s="1">
        <f t="shared" si="6"/>
        <v>0.15020680594756489</v>
      </c>
    </row>
    <row r="29" spans="1:9" x14ac:dyDescent="0.3">
      <c r="A29" s="3">
        <v>1999</v>
      </c>
      <c r="B29" s="3">
        <v>4</v>
      </c>
      <c r="C29" s="3">
        <f t="shared" si="1"/>
        <v>28</v>
      </c>
      <c r="D29" s="3">
        <v>65</v>
      </c>
      <c r="E29" s="1">
        <f t="shared" si="2"/>
        <v>63.604139624980284</v>
      </c>
      <c r="F29" s="1">
        <f t="shared" si="3"/>
        <v>-3.2221337520690627E-3</v>
      </c>
      <c r="G29" s="2">
        <f t="shared" si="4"/>
        <v>1.0282635833743383</v>
      </c>
      <c r="H29" s="1">
        <f t="shared" si="5"/>
        <v>66.080922046869574</v>
      </c>
      <c r="I29" s="1">
        <f t="shared" si="6"/>
        <v>1.1683924714087099</v>
      </c>
    </row>
    <row r="30" spans="1:9" x14ac:dyDescent="0.3">
      <c r="A30" s="3">
        <v>1999</v>
      </c>
      <c r="B30" s="3">
        <v>5</v>
      </c>
      <c r="C30" s="3">
        <f t="shared" si="1"/>
        <v>29</v>
      </c>
      <c r="D30" s="3">
        <v>65</v>
      </c>
      <c r="E30" s="1">
        <f t="shared" si="2"/>
        <v>63.377299493771581</v>
      </c>
      <c r="F30" s="1">
        <f t="shared" si="3"/>
        <v>-3.7292361174677598E-3</v>
      </c>
      <c r="G30" s="2">
        <f t="shared" si="4"/>
        <v>1.0289380979776221</v>
      </c>
      <c r="H30" s="1">
        <f t="shared" si="5"/>
        <v>65.572044530823035</v>
      </c>
      <c r="I30" s="1">
        <f t="shared" si="6"/>
        <v>0.3272349452445466</v>
      </c>
    </row>
    <row r="31" spans="1:9" x14ac:dyDescent="0.3">
      <c r="A31" s="3">
        <v>1999</v>
      </c>
      <c r="B31" s="3">
        <v>6</v>
      </c>
      <c r="C31" s="3">
        <f t="shared" si="1"/>
        <v>30</v>
      </c>
      <c r="D31" s="3">
        <v>70</v>
      </c>
      <c r="E31" s="1">
        <f t="shared" si="2"/>
        <v>63.490933326908049</v>
      </c>
      <c r="F31" s="1">
        <f t="shared" si="3"/>
        <v>-3.4630898738468112E-3</v>
      </c>
      <c r="G31" s="2">
        <f t="shared" si="4"/>
        <v>1.1006204151197603</v>
      </c>
      <c r="H31" s="1">
        <f t="shared" si="5"/>
        <v>69.679817179546362</v>
      </c>
      <c r="I31" s="1">
        <f t="shared" si="6"/>
        <v>0.1025170385136468</v>
      </c>
    </row>
    <row r="32" spans="1:9" x14ac:dyDescent="0.3">
      <c r="A32" s="3">
        <v>1999</v>
      </c>
      <c r="B32" s="3">
        <v>7</v>
      </c>
      <c r="C32" s="3">
        <f t="shared" si="1"/>
        <v>31</v>
      </c>
      <c r="D32" s="3">
        <v>73</v>
      </c>
      <c r="E32" s="1">
        <f t="shared" si="2"/>
        <v>63.770439194492937</v>
      </c>
      <c r="F32" s="1">
        <f t="shared" si="3"/>
        <v>-2.8213963192412392E-3</v>
      </c>
      <c r="G32" s="2">
        <f t="shared" si="4"/>
        <v>1.1400673841612436</v>
      </c>
      <c r="H32" s="1">
        <f t="shared" si="5"/>
        <v>72.201518527377758</v>
      </c>
      <c r="I32" s="1">
        <f t="shared" si="6"/>
        <v>0.63757266212098496</v>
      </c>
    </row>
    <row r="33" spans="1:9" x14ac:dyDescent="0.3">
      <c r="A33" s="3">
        <v>1999</v>
      </c>
      <c r="B33" s="3">
        <v>8</v>
      </c>
      <c r="C33" s="3">
        <f t="shared" si="1"/>
        <v>32</v>
      </c>
      <c r="D33" s="3">
        <v>70.099999999999994</v>
      </c>
      <c r="E33" s="1">
        <f t="shared" si="2"/>
        <v>63.014966340455942</v>
      </c>
      <c r="F33" s="1">
        <f t="shared" si="3"/>
        <v>-4.528196929525153E-3</v>
      </c>
      <c r="G33" s="2">
        <f t="shared" si="4"/>
        <v>1.124959883415146</v>
      </c>
      <c r="H33" s="1">
        <f t="shared" si="5"/>
        <v>72.21489212567451</v>
      </c>
      <c r="I33" s="1">
        <f t="shared" si="6"/>
        <v>4.47276870324007</v>
      </c>
    </row>
    <row r="34" spans="1:9" x14ac:dyDescent="0.3">
      <c r="A34" s="3">
        <v>1999</v>
      </c>
      <c r="B34" s="3">
        <v>9</v>
      </c>
      <c r="C34" s="3">
        <f t="shared" si="1"/>
        <v>33</v>
      </c>
      <c r="D34" s="3">
        <v>65.900000000000006</v>
      </c>
      <c r="E34" s="1">
        <f t="shared" si="2"/>
        <v>63.418939401445378</v>
      </c>
      <c r="F34" s="1">
        <f t="shared" si="3"/>
        <v>-3.6018316256804976E-3</v>
      </c>
      <c r="G34" s="2">
        <f t="shared" si="4"/>
        <v>1.0330053312953362</v>
      </c>
      <c r="H34" s="1">
        <f t="shared" si="5"/>
        <v>64.856713527911751</v>
      </c>
      <c r="I34" s="1">
        <f t="shared" si="6"/>
        <v>1.088446662842357</v>
      </c>
    </row>
    <row r="35" spans="1:9" x14ac:dyDescent="0.3">
      <c r="A35" s="3">
        <v>1999</v>
      </c>
      <c r="B35" s="3">
        <v>10</v>
      </c>
      <c r="C35" s="3">
        <f t="shared" si="1"/>
        <v>34</v>
      </c>
      <c r="D35" s="3">
        <v>67.400000000000006</v>
      </c>
      <c r="E35" s="1">
        <f t="shared" si="2"/>
        <v>63.499955681732828</v>
      </c>
      <c r="F35" s="1">
        <f t="shared" si="3"/>
        <v>-3.4099416830338123E-3</v>
      </c>
      <c r="G35" s="2">
        <f t="shared" si="4"/>
        <v>1.0600916918434558</v>
      </c>
      <c r="H35" s="1">
        <f t="shared" si="5"/>
        <v>67.177586492925187</v>
      </c>
      <c r="I35" s="1">
        <f t="shared" si="6"/>
        <v>4.9467768129320557E-2</v>
      </c>
    </row>
    <row r="36" spans="1:9" x14ac:dyDescent="0.3">
      <c r="A36" s="3">
        <v>1999</v>
      </c>
      <c r="B36" s="3">
        <v>11</v>
      </c>
      <c r="C36" s="3">
        <f t="shared" si="1"/>
        <v>35</v>
      </c>
      <c r="D36" s="3">
        <v>58.6</v>
      </c>
      <c r="E36" s="1">
        <f t="shared" si="2"/>
        <v>63.956185105011542</v>
      </c>
      <c r="F36" s="1">
        <f t="shared" si="3"/>
        <v>-2.367609617397376E-3</v>
      </c>
      <c r="G36" s="2">
        <f t="shared" si="4"/>
        <v>0.91025520440989338</v>
      </c>
      <c r="H36" s="1">
        <f t="shared" si="5"/>
        <v>57.566045910981146</v>
      </c>
      <c r="I36" s="1">
        <f t="shared" si="6"/>
        <v>1.0690610581988123</v>
      </c>
    </row>
    <row r="37" spans="1:9" x14ac:dyDescent="0.3">
      <c r="A37" s="3">
        <v>1999</v>
      </c>
      <c r="B37" s="3">
        <v>12</v>
      </c>
      <c r="C37" s="3">
        <f t="shared" si="1"/>
        <v>36</v>
      </c>
      <c r="D37" s="3">
        <v>52.9</v>
      </c>
      <c r="E37" s="1">
        <f t="shared" si="2"/>
        <v>65.90502627689213</v>
      </c>
      <c r="F37" s="1">
        <f t="shared" si="3"/>
        <v>2.0571799779759603E-3</v>
      </c>
      <c r="G37" s="2">
        <f t="shared" si="4"/>
        <v>0.78207714632289171</v>
      </c>
      <c r="H37" s="1">
        <f t="shared" si="5"/>
        <v>49.177207168176267</v>
      </c>
      <c r="I37" s="1">
        <f t="shared" si="6"/>
        <v>13.859186468678161</v>
      </c>
    </row>
    <row r="38" spans="1:9" x14ac:dyDescent="0.3">
      <c r="A38" s="3">
        <v>2000</v>
      </c>
      <c r="B38" s="3">
        <v>1</v>
      </c>
      <c r="C38" s="3">
        <f t="shared" si="1"/>
        <v>37</v>
      </c>
      <c r="D38" s="3">
        <v>51</v>
      </c>
      <c r="E38" s="1">
        <f t="shared" si="2"/>
        <v>64.211323866018631</v>
      </c>
      <c r="F38" s="1">
        <f t="shared" si="3"/>
        <v>-1.7883231096503904E-3</v>
      </c>
      <c r="G38" s="2">
        <f t="shared" si="4"/>
        <v>0.8146838030476049</v>
      </c>
      <c r="H38" s="1">
        <f t="shared" si="5"/>
        <v>54.477927334996814</v>
      </c>
      <c r="I38" s="1">
        <f t="shared" si="6"/>
        <v>12.095978547518039</v>
      </c>
    </row>
    <row r="39" spans="1:9" x14ac:dyDescent="0.3">
      <c r="A39" s="3">
        <v>2000</v>
      </c>
      <c r="B39" s="3">
        <v>2</v>
      </c>
      <c r="C39" s="3">
        <f t="shared" si="1"/>
        <v>38</v>
      </c>
      <c r="D39" s="3">
        <v>61</v>
      </c>
      <c r="E39" s="1">
        <f t="shared" si="2"/>
        <v>63.944338318665338</v>
      </c>
      <c r="F39" s="1">
        <f t="shared" si="3"/>
        <v>-2.3897154002561578E-3</v>
      </c>
      <c r="G39" s="2">
        <f t="shared" si="4"/>
        <v>0.95761843080749232</v>
      </c>
      <c r="H39" s="1">
        <f t="shared" si="5"/>
        <v>61.631597804978455</v>
      </c>
      <c r="I39" s="1">
        <f t="shared" si="6"/>
        <v>0.39891578725360216</v>
      </c>
    </row>
    <row r="40" spans="1:9" x14ac:dyDescent="0.3">
      <c r="A40" s="3">
        <v>2000</v>
      </c>
      <c r="B40" s="3">
        <v>3</v>
      </c>
      <c r="C40" s="3">
        <f t="shared" si="1"/>
        <v>39</v>
      </c>
      <c r="D40" s="3">
        <v>65.7</v>
      </c>
      <c r="E40" s="1">
        <f t="shared" si="2"/>
        <v>64.434470660496075</v>
      </c>
      <c r="F40" s="1">
        <f t="shared" si="3"/>
        <v>-1.2728146897876098E-3</v>
      </c>
      <c r="G40" s="2">
        <f t="shared" si="4"/>
        <v>1.0125583181184856</v>
      </c>
      <c r="H40" s="1">
        <f t="shared" si="5"/>
        <v>64.467885738050327</v>
      </c>
      <c r="I40" s="1">
        <f t="shared" si="6"/>
        <v>1.5181055544997935</v>
      </c>
    </row>
    <row r="41" spans="1:9" x14ac:dyDescent="0.3">
      <c r="A41" s="3">
        <v>2000</v>
      </c>
      <c r="B41" s="3">
        <v>4</v>
      </c>
      <c r="C41" s="3">
        <f t="shared" si="1"/>
        <v>40</v>
      </c>
      <c r="D41" s="3">
        <v>64.8</v>
      </c>
      <c r="E41" s="1">
        <f t="shared" si="2"/>
        <v>63.863184444787599</v>
      </c>
      <c r="F41" s="1">
        <f t="shared" si="3"/>
        <v>-2.5654438486798327E-3</v>
      </c>
      <c r="G41" s="2">
        <f t="shared" si="4"/>
        <v>1.0231587890871439</v>
      </c>
      <c r="H41" s="1">
        <f t="shared" si="5"/>
        <v>66.254310905196476</v>
      </c>
      <c r="I41" s="1">
        <f t="shared" si="6"/>
        <v>2.1150202089734025</v>
      </c>
    </row>
    <row r="42" spans="1:9" x14ac:dyDescent="0.3">
      <c r="A42" s="3">
        <v>2000</v>
      </c>
      <c r="B42" s="3">
        <v>5</v>
      </c>
      <c r="C42" s="3">
        <f t="shared" si="1"/>
        <v>41</v>
      </c>
      <c r="D42" s="3">
        <v>66.5</v>
      </c>
      <c r="E42" s="1">
        <f t="shared" si="2"/>
        <v>64.170593502295617</v>
      </c>
      <c r="F42" s="1">
        <f t="shared" si="3"/>
        <v>-1.8625093593315593E-3</v>
      </c>
      <c r="G42" s="2">
        <f t="shared" si="4"/>
        <v>1.0317170103927937</v>
      </c>
      <c r="H42" s="1">
        <f t="shared" si="5"/>
        <v>65.708623850499691</v>
      </c>
      <c r="I42" s="1">
        <f t="shared" si="6"/>
        <v>0.62627620999793487</v>
      </c>
    </row>
    <row r="43" spans="1:9" x14ac:dyDescent="0.3">
      <c r="A43" s="3">
        <v>2000</v>
      </c>
      <c r="B43" s="3">
        <v>6</v>
      </c>
      <c r="C43" s="3">
        <f t="shared" si="1"/>
        <v>42</v>
      </c>
      <c r="D43" s="3">
        <v>71.5</v>
      </c>
      <c r="E43" s="1">
        <f t="shared" si="2"/>
        <v>64.488986458701689</v>
      </c>
      <c r="F43" s="1">
        <f t="shared" si="3"/>
        <v>-1.1362605507892519E-3</v>
      </c>
      <c r="G43" s="2">
        <f t="shared" si="4"/>
        <v>1.1036829384036053</v>
      </c>
      <c r="H43" s="1">
        <f t="shared" si="5"/>
        <v>70.625415343153762</v>
      </c>
      <c r="I43" s="1">
        <f t="shared" si="6"/>
        <v>0.76489832199085239</v>
      </c>
    </row>
    <row r="44" spans="1:9" x14ac:dyDescent="0.3">
      <c r="A44" s="3">
        <v>2000</v>
      </c>
      <c r="B44" s="3">
        <v>7</v>
      </c>
      <c r="C44" s="3">
        <f t="shared" si="1"/>
        <v>43</v>
      </c>
      <c r="D44" s="3">
        <v>72.3</v>
      </c>
      <c r="E44" s="1">
        <f t="shared" si="2"/>
        <v>64.056393086242622</v>
      </c>
      <c r="F44" s="1">
        <f t="shared" si="3"/>
        <v>-2.1146832381635436E-3</v>
      </c>
      <c r="G44" s="2">
        <f t="shared" si="4"/>
        <v>1.1357855437734838</v>
      </c>
      <c r="H44" s="1">
        <f t="shared" si="5"/>
        <v>73.520494685588034</v>
      </c>
      <c r="I44" s="1">
        <f t="shared" si="6"/>
        <v>1.4896072775486402</v>
      </c>
    </row>
    <row r="45" spans="1:9" x14ac:dyDescent="0.3">
      <c r="A45" s="3">
        <v>2000</v>
      </c>
      <c r="B45" s="3">
        <v>8</v>
      </c>
      <c r="C45" s="3">
        <f t="shared" si="1"/>
        <v>44</v>
      </c>
      <c r="D45" s="3">
        <v>70.5</v>
      </c>
      <c r="E45" s="1">
        <f t="shared" si="2"/>
        <v>63.495936479608289</v>
      </c>
      <c r="F45" s="1">
        <f t="shared" si="3"/>
        <v>-3.3808447872149027E-3</v>
      </c>
      <c r="G45" s="2">
        <f t="shared" si="4"/>
        <v>1.1194502985986812</v>
      </c>
      <c r="H45" s="1">
        <f t="shared" si="5"/>
        <v>72.058493564485204</v>
      </c>
      <c r="I45" s="1">
        <f t="shared" si="6"/>
        <v>2.428902190541796</v>
      </c>
    </row>
    <row r="46" spans="1:9" x14ac:dyDescent="0.3">
      <c r="A46" s="3">
        <v>2000</v>
      </c>
      <c r="B46" s="3">
        <v>9</v>
      </c>
      <c r="C46" s="3">
        <f t="shared" si="1"/>
        <v>45</v>
      </c>
      <c r="D46" s="3">
        <v>66.5</v>
      </c>
      <c r="E46" s="1">
        <f t="shared" si="2"/>
        <v>63.848312942396873</v>
      </c>
      <c r="F46" s="1">
        <f t="shared" si="3"/>
        <v>-2.5740878435366785E-3</v>
      </c>
      <c r="G46" s="2">
        <f t="shared" si="4"/>
        <v>1.0362225633793698</v>
      </c>
      <c r="H46" s="1">
        <f t="shared" si="5"/>
        <v>65.588148468335916</v>
      </c>
      <c r="I46" s="1">
        <f t="shared" si="6"/>
        <v>0.83147321579813571</v>
      </c>
    </row>
    <row r="47" spans="1:9" x14ac:dyDescent="0.3">
      <c r="A47" s="3">
        <v>2000</v>
      </c>
      <c r="B47" s="3">
        <v>10</v>
      </c>
      <c r="C47" s="3">
        <f t="shared" si="1"/>
        <v>46</v>
      </c>
      <c r="D47" s="3">
        <v>66.8</v>
      </c>
      <c r="E47" s="1">
        <f t="shared" si="2"/>
        <v>63.510292189726876</v>
      </c>
      <c r="F47" s="1">
        <f t="shared" si="3"/>
        <v>-3.3347859945501734E-3</v>
      </c>
      <c r="G47" s="2">
        <f t="shared" si="4"/>
        <v>1.056952538393034</v>
      </c>
      <c r="H47" s="1">
        <f t="shared" si="5"/>
        <v>67.682337319318904</v>
      </c>
      <c r="I47" s="1">
        <f t="shared" si="6"/>
        <v>0.7785191450628749</v>
      </c>
    </row>
    <row r="48" spans="1:9" x14ac:dyDescent="0.3">
      <c r="A48" s="3">
        <v>2000</v>
      </c>
      <c r="B48" s="3">
        <v>11</v>
      </c>
      <c r="C48" s="3">
        <f t="shared" si="1"/>
        <v>47</v>
      </c>
      <c r="D48" s="3">
        <v>58.6</v>
      </c>
      <c r="E48" s="1">
        <f t="shared" si="2"/>
        <v>63.85782823510862</v>
      </c>
      <c r="F48" s="1">
        <f t="shared" si="3"/>
        <v>-2.539110196698387E-3</v>
      </c>
      <c r="G48" s="2">
        <f t="shared" si="4"/>
        <v>0.91305056730900747</v>
      </c>
      <c r="H48" s="1">
        <f t="shared" si="5"/>
        <v>57.807538492984754</v>
      </c>
      <c r="I48" s="1">
        <f t="shared" si="6"/>
        <v>0.62799524010087637</v>
      </c>
    </row>
    <row r="49" spans="1:9" x14ac:dyDescent="0.3">
      <c r="A49" s="3">
        <v>2000</v>
      </c>
      <c r="B49" s="3">
        <v>12</v>
      </c>
      <c r="C49" s="3">
        <f t="shared" si="1"/>
        <v>48</v>
      </c>
      <c r="D49" s="3">
        <v>48.2</v>
      </c>
      <c r="E49" s="1">
        <f t="shared" si="2"/>
        <v>62.958743119028995</v>
      </c>
      <c r="F49" s="1">
        <f t="shared" si="3"/>
        <v>-4.5722229400505998E-3</v>
      </c>
      <c r="G49" s="2">
        <f t="shared" si="4"/>
        <v>0.7759123938556316</v>
      </c>
      <c r="H49" s="1">
        <f t="shared" si="5"/>
        <v>49.939762296434296</v>
      </c>
      <c r="I49" s="1">
        <f t="shared" si="6"/>
        <v>3.0267728480943243</v>
      </c>
    </row>
    <row r="50" spans="1:9" x14ac:dyDescent="0.3">
      <c r="A50" s="3">
        <v>2001</v>
      </c>
      <c r="B50" s="3">
        <v>1</v>
      </c>
      <c r="C50" s="3">
        <f t="shared" si="1"/>
        <v>49</v>
      </c>
      <c r="D50" s="3">
        <v>52.2</v>
      </c>
      <c r="E50" s="1">
        <f t="shared" si="2"/>
        <v>63.405465572064898</v>
      </c>
      <c r="F50" s="1">
        <f t="shared" si="3"/>
        <v>-3.5488142686460303E-3</v>
      </c>
      <c r="G50" s="2">
        <f t="shared" si="4"/>
        <v>0.81792820852454906</v>
      </c>
      <c r="H50" s="1">
        <f t="shared" si="5"/>
        <v>51.287743363334592</v>
      </c>
      <c r="I50" s="1">
        <f t="shared" si="6"/>
        <v>0.83221217114008816</v>
      </c>
    </row>
    <row r="51" spans="1:9" x14ac:dyDescent="0.3">
      <c r="A51" s="3">
        <v>2001</v>
      </c>
      <c r="B51" s="3">
        <v>2</v>
      </c>
      <c r="C51" s="3">
        <f t="shared" si="1"/>
        <v>50</v>
      </c>
      <c r="D51" s="3">
        <v>60.6</v>
      </c>
      <c r="E51" s="1">
        <f t="shared" si="2"/>
        <v>63.353583261664824</v>
      </c>
      <c r="F51" s="1">
        <f t="shared" si="3"/>
        <v>-3.6584209662061822E-3</v>
      </c>
      <c r="G51" s="2">
        <f t="shared" si="4"/>
        <v>0.95718532369135012</v>
      </c>
      <c r="H51" s="1">
        <f t="shared" si="5"/>
        <v>60.714844035788097</v>
      </c>
      <c r="I51" s="1">
        <f t="shared" si="6"/>
        <v>1.3189152556097421E-2</v>
      </c>
    </row>
    <row r="52" spans="1:9" x14ac:dyDescent="0.3">
      <c r="A52" s="3">
        <v>2001</v>
      </c>
      <c r="B52" s="3">
        <v>3</v>
      </c>
      <c r="C52" s="3">
        <f t="shared" si="1"/>
        <v>51</v>
      </c>
      <c r="D52" s="3">
        <v>64.8</v>
      </c>
      <c r="E52" s="1">
        <f t="shared" si="2"/>
        <v>63.610435968248893</v>
      </c>
      <c r="F52" s="1">
        <f t="shared" si="3"/>
        <v>-3.067655417386502E-3</v>
      </c>
      <c r="G52" s="2">
        <f t="shared" si="4"/>
        <v>1.0148642188052024</v>
      </c>
      <c r="H52" s="1">
        <f t="shared" si="5"/>
        <v>64.145493349630271</v>
      </c>
      <c r="I52" s="1">
        <f t="shared" si="6"/>
        <v>0.42837895537819831</v>
      </c>
    </row>
    <row r="53" spans="1:9" x14ac:dyDescent="0.3">
      <c r="A53" s="3">
        <v>2001</v>
      </c>
      <c r="B53" s="3">
        <v>4</v>
      </c>
      <c r="C53" s="3">
        <f t="shared" si="1"/>
        <v>52</v>
      </c>
      <c r="D53" s="3">
        <v>62.5</v>
      </c>
      <c r="E53" s="1">
        <f t="shared" si="2"/>
        <v>62.590926223990721</v>
      </c>
      <c r="F53" s="1">
        <f t="shared" si="3"/>
        <v>-5.3726585629491159E-3</v>
      </c>
      <c r="G53" s="2">
        <f t="shared" si="4"/>
        <v>1.0139782924064322</v>
      </c>
      <c r="H53" s="1">
        <f t="shared" si="5"/>
        <v>65.080437939976647</v>
      </c>
      <c r="I53" s="1">
        <f t="shared" si="6"/>
        <v>6.6586599620709244</v>
      </c>
    </row>
    <row r="54" spans="1:9" x14ac:dyDescent="0.3">
      <c r="A54" s="3">
        <v>2001</v>
      </c>
      <c r="B54" s="3">
        <v>5</v>
      </c>
      <c r="C54" s="3">
        <f t="shared" si="1"/>
        <v>53</v>
      </c>
      <c r="D54" s="3">
        <v>63</v>
      </c>
      <c r="E54" s="1">
        <f t="shared" si="2"/>
        <v>61.972029231331945</v>
      </c>
      <c r="F54" s="1">
        <f t="shared" si="3"/>
        <v>-6.7639582105098565E-3</v>
      </c>
      <c r="G54" s="2">
        <f t="shared" si="4"/>
        <v>1.0260123069368743</v>
      </c>
      <c r="H54" s="1">
        <f t="shared" si="5"/>
        <v>64.570580218301188</v>
      </c>
      <c r="I54" s="1">
        <f t="shared" si="6"/>
        <v>2.4667222221190084</v>
      </c>
    </row>
    <row r="55" spans="1:9" x14ac:dyDescent="0.3">
      <c r="A55" s="3">
        <v>2001</v>
      </c>
      <c r="B55" s="3">
        <v>6</v>
      </c>
      <c r="C55" s="3">
        <f t="shared" si="1"/>
        <v>54</v>
      </c>
      <c r="D55" s="3">
        <v>69.099999999999994</v>
      </c>
      <c r="E55" s="1">
        <f t="shared" si="2"/>
        <v>62.224529487499581</v>
      </c>
      <c r="F55" s="1">
        <f t="shared" si="3"/>
        <v>-6.1760203080613351E-3</v>
      </c>
      <c r="G55" s="2">
        <f t="shared" si="4"/>
        <v>1.1062148478492064</v>
      </c>
      <c r="H55" s="1">
        <f t="shared" si="5"/>
        <v>68.390006055597539</v>
      </c>
      <c r="I55" s="1">
        <f t="shared" si="6"/>
        <v>0.50409140108815731</v>
      </c>
    </row>
    <row r="56" spans="1:9" x14ac:dyDescent="0.3">
      <c r="A56" s="3">
        <v>2001</v>
      </c>
      <c r="B56" s="3">
        <v>7</v>
      </c>
      <c r="C56" s="3">
        <f t="shared" si="1"/>
        <v>55</v>
      </c>
      <c r="D56" s="3">
        <v>68.5</v>
      </c>
      <c r="E56" s="1">
        <f t="shared" si="2"/>
        <v>61.449513422743252</v>
      </c>
      <c r="F56" s="1">
        <f t="shared" si="3"/>
        <v>-7.919532053928589E-3</v>
      </c>
      <c r="G56" s="2">
        <f t="shared" si="4"/>
        <v>1.1278739284455597</v>
      </c>
      <c r="H56" s="1">
        <f t="shared" si="5"/>
        <v>70.666706425424948</v>
      </c>
      <c r="I56" s="1">
        <f t="shared" si="6"/>
        <v>4.6946167339777567</v>
      </c>
    </row>
    <row r="57" spans="1:9" x14ac:dyDescent="0.3">
      <c r="A57" s="3">
        <v>2001</v>
      </c>
      <c r="B57" s="3">
        <v>8</v>
      </c>
      <c r="C57" s="3">
        <f t="shared" si="1"/>
        <v>56</v>
      </c>
      <c r="D57" s="3">
        <v>68.3</v>
      </c>
      <c r="E57" s="1">
        <f t="shared" si="2"/>
        <v>61.268492123193909</v>
      </c>
      <c r="F57" s="1">
        <f t="shared" si="3"/>
        <v>-8.3120778988516608E-3</v>
      </c>
      <c r="G57" s="2">
        <f t="shared" si="4"/>
        <v>1.1176188534941713</v>
      </c>
      <c r="H57" s="1">
        <f t="shared" si="5"/>
        <v>68.78081062731107</v>
      </c>
      <c r="I57" s="1">
        <f t="shared" si="6"/>
        <v>0.23117885933526694</v>
      </c>
    </row>
    <row r="58" spans="1:9" x14ac:dyDescent="0.3">
      <c r="A58" s="3">
        <v>2001</v>
      </c>
      <c r="B58" s="3">
        <v>9</v>
      </c>
      <c r="C58" s="3">
        <f t="shared" si="1"/>
        <v>57</v>
      </c>
      <c r="D58" s="3">
        <v>55.9</v>
      </c>
      <c r="E58" s="1">
        <f t="shared" si="2"/>
        <v>58.312356501776037</v>
      </c>
      <c r="F58" s="1">
        <f t="shared" si="3"/>
        <v>-1.4996907870939907E-2</v>
      </c>
      <c r="G58" s="2">
        <f t="shared" si="4"/>
        <v>1.008234104817652</v>
      </c>
      <c r="H58" s="1">
        <f t="shared" si="5"/>
        <v>63.47918079961736</v>
      </c>
      <c r="I58" s="1">
        <f t="shared" si="6"/>
        <v>57.44398159328847</v>
      </c>
    </row>
    <row r="59" spans="1:9" x14ac:dyDescent="0.3">
      <c r="A59" s="3">
        <v>2001</v>
      </c>
      <c r="B59" s="3">
        <v>10</v>
      </c>
      <c r="C59" s="3">
        <f t="shared" si="1"/>
        <v>58</v>
      </c>
      <c r="D59" s="3">
        <v>59.5</v>
      </c>
      <c r="E59" s="1">
        <f t="shared" si="2"/>
        <v>57.489922216845599</v>
      </c>
      <c r="F59" s="1">
        <f t="shared" si="3"/>
        <v>-1.6827947449485434E-2</v>
      </c>
      <c r="G59" s="2">
        <f t="shared" si="4"/>
        <v>1.04863336153652</v>
      </c>
      <c r="H59" s="1">
        <f t="shared" si="5"/>
        <v>61.617542204389494</v>
      </c>
      <c r="I59" s="1">
        <f t="shared" si="6"/>
        <v>4.483984987370718</v>
      </c>
    </row>
    <row r="60" spans="1:9" x14ac:dyDescent="0.3">
      <c r="A60" s="3">
        <v>2001</v>
      </c>
      <c r="B60" s="3">
        <v>11</v>
      </c>
      <c r="C60" s="3">
        <f t="shared" si="1"/>
        <v>59</v>
      </c>
      <c r="D60" s="3">
        <v>54.83</v>
      </c>
      <c r="E60" s="1">
        <f t="shared" si="2"/>
        <v>58.512232112788581</v>
      </c>
      <c r="F60" s="1">
        <f t="shared" si="3"/>
        <v>-1.4471476752345726E-2</v>
      </c>
      <c r="G60" s="2">
        <f t="shared" si="4"/>
        <v>0.92217230253233207</v>
      </c>
      <c r="H60" s="1">
        <f t="shared" si="5"/>
        <v>52.475841327676186</v>
      </c>
      <c r="I60" s="1">
        <f t="shared" si="6"/>
        <v>5.5420630544774161</v>
      </c>
    </row>
    <row r="61" spans="1:9" x14ac:dyDescent="0.3">
      <c r="A61" s="3">
        <v>2001</v>
      </c>
      <c r="B61" s="3">
        <v>12</v>
      </c>
      <c r="C61" s="3">
        <f t="shared" si="1"/>
        <v>60</v>
      </c>
      <c r="D61" s="3">
        <v>45.4</v>
      </c>
      <c r="E61" s="1">
        <f t="shared" si="2"/>
        <v>58.503402852564662</v>
      </c>
      <c r="F61" s="1">
        <f t="shared" si="3"/>
        <v>-1.4458681801222834E-2</v>
      </c>
      <c r="G61" s="2">
        <f t="shared" si="4"/>
        <v>0.77586766664574769</v>
      </c>
      <c r="H61" s="1">
        <f t="shared" si="5"/>
        <v>45.389137490300605</v>
      </c>
      <c r="I61" s="1">
        <f t="shared" si="6"/>
        <v>1.1799411696941321E-4</v>
      </c>
    </row>
    <row r="62" spans="1:9" x14ac:dyDescent="0.3">
      <c r="A62" s="3">
        <v>2002</v>
      </c>
      <c r="B62" s="3">
        <v>1</v>
      </c>
      <c r="C62" s="3">
        <f t="shared" si="1"/>
        <v>61</v>
      </c>
      <c r="D62" s="3">
        <v>48.4</v>
      </c>
      <c r="E62" s="1">
        <f t="shared" si="2"/>
        <v>58.764997673430898</v>
      </c>
      <c r="F62" s="1">
        <f t="shared" si="3"/>
        <v>-1.383267054197072E-2</v>
      </c>
      <c r="G62" s="2">
        <f t="shared" si="4"/>
        <v>0.81999845124145043</v>
      </c>
      <c r="H62" s="1">
        <f t="shared" si="5"/>
        <v>47.839757324084907</v>
      </c>
      <c r="I62" s="1">
        <f t="shared" si="6"/>
        <v>0.31387185591650235</v>
      </c>
    </row>
    <row r="63" spans="1:9" x14ac:dyDescent="0.3">
      <c r="A63" s="3">
        <v>2002</v>
      </c>
      <c r="B63" s="3">
        <v>2</v>
      </c>
      <c r="C63" s="3">
        <f t="shared" si="1"/>
        <v>62</v>
      </c>
      <c r="D63" s="3">
        <v>57.7</v>
      </c>
      <c r="E63" s="1">
        <f t="shared" si="2"/>
        <v>59.367689879470674</v>
      </c>
      <c r="F63" s="1">
        <f t="shared" si="3"/>
        <v>-1.2434566512788663E-2</v>
      </c>
      <c r="G63" s="2">
        <f t="shared" si="4"/>
        <v>0.96270780431784075</v>
      </c>
      <c r="H63" s="1">
        <f t="shared" si="5"/>
        <v>56.235752890534158</v>
      </c>
      <c r="I63" s="1">
        <f t="shared" si="6"/>
        <v>2.1440195975790814</v>
      </c>
    </row>
    <row r="64" spans="1:9" x14ac:dyDescent="0.3">
      <c r="A64" s="3">
        <v>2002</v>
      </c>
      <c r="B64" s="3">
        <v>3</v>
      </c>
      <c r="C64" s="3">
        <f t="shared" si="1"/>
        <v>63</v>
      </c>
      <c r="D64" s="3">
        <v>60.9</v>
      </c>
      <c r="E64" s="1">
        <f t="shared" si="2"/>
        <v>59.618339009124831</v>
      </c>
      <c r="F64" s="1">
        <f t="shared" si="3"/>
        <v>-1.1837967106025967E-2</v>
      </c>
      <c r="G64" s="2">
        <f t="shared" si="4"/>
        <v>1.0172870676575556</v>
      </c>
      <c r="H64" s="1">
        <f t="shared" si="5"/>
        <v>60.237524815168342</v>
      </c>
      <c r="I64" s="1">
        <f t="shared" si="6"/>
        <v>0.43887337051773723</v>
      </c>
    </row>
    <row r="65" spans="1:9" x14ac:dyDescent="0.3">
      <c r="A65" s="3">
        <v>2002</v>
      </c>
      <c r="B65" s="3">
        <v>4</v>
      </c>
      <c r="C65" s="3">
        <f t="shared" si="1"/>
        <v>64</v>
      </c>
      <c r="D65" s="3">
        <v>61.9</v>
      </c>
      <c r="E65" s="1">
        <f t="shared" si="2"/>
        <v>60.186926216424411</v>
      </c>
      <c r="F65" s="1">
        <f t="shared" si="3"/>
        <v>-1.05217269901779E-2</v>
      </c>
      <c r="G65" s="2">
        <f t="shared" si="4"/>
        <v>1.0194163574520732</v>
      </c>
      <c r="H65" s="1">
        <f t="shared" si="5"/>
        <v>60.439698142908455</v>
      </c>
      <c r="I65" s="1">
        <f t="shared" si="6"/>
        <v>2.1324815138250117</v>
      </c>
    </row>
    <row r="66" spans="1:9" x14ac:dyDescent="0.3">
      <c r="A66" s="3">
        <v>2002</v>
      </c>
      <c r="B66" s="3">
        <v>5</v>
      </c>
      <c r="C66" s="3">
        <f t="shared" si="1"/>
        <v>65</v>
      </c>
      <c r="D66" s="3">
        <v>61.4</v>
      </c>
      <c r="E66" s="1">
        <f t="shared" si="2"/>
        <v>60.04216978155879</v>
      </c>
      <c r="F66" s="1">
        <f t="shared" si="3"/>
        <v>-1.082613333786215E-2</v>
      </c>
      <c r="G66" s="2">
        <f t="shared" si="4"/>
        <v>1.0246496673765955</v>
      </c>
      <c r="H66" s="1">
        <f t="shared" si="5"/>
        <v>61.741731593370893</v>
      </c>
      <c r="I66" s="1">
        <f t="shared" si="6"/>
        <v>0.11678048190781064</v>
      </c>
    </row>
    <row r="67" spans="1:9" x14ac:dyDescent="0.3">
      <c r="A67" s="3">
        <v>2002</v>
      </c>
      <c r="B67" s="3">
        <v>6</v>
      </c>
      <c r="C67" s="3">
        <f t="shared" si="1"/>
        <v>66</v>
      </c>
      <c r="D67" s="3">
        <v>66.900000000000006</v>
      </c>
      <c r="E67" s="1">
        <f t="shared" si="2"/>
        <v>60.210752081806987</v>
      </c>
      <c r="F67" s="1">
        <f t="shared" si="3"/>
        <v>-1.0419285758156011E-2</v>
      </c>
      <c r="G67" s="2">
        <f t="shared" si="4"/>
        <v>1.1079761228971055</v>
      </c>
      <c r="H67" s="1">
        <f t="shared" si="5"/>
        <v>66.407563680000138</v>
      </c>
      <c r="I67" s="1">
        <f t="shared" si="6"/>
        <v>0.24249352925501244</v>
      </c>
    </row>
    <row r="68" spans="1:9" x14ac:dyDescent="0.3">
      <c r="A68" s="3">
        <v>2002</v>
      </c>
      <c r="B68" s="3">
        <v>7</v>
      </c>
      <c r="C68" s="3">
        <f t="shared" ref="C68:C97" si="7">C67+1</f>
        <v>67</v>
      </c>
      <c r="D68" s="3">
        <v>67.900000000000006</v>
      </c>
      <c r="E68" s="1">
        <f t="shared" si="2"/>
        <v>60.200909585218938</v>
      </c>
      <c r="F68" s="1">
        <f t="shared" si="3"/>
        <v>-1.0417977763469428E-2</v>
      </c>
      <c r="G68" s="2">
        <f t="shared" si="4"/>
        <v>1.1277918656936543</v>
      </c>
      <c r="H68" s="1">
        <f t="shared" si="5"/>
        <v>67.89838584440966</v>
      </c>
      <c r="I68" s="1">
        <f t="shared" si="6"/>
        <v>2.6054982698450656E-6</v>
      </c>
    </row>
    <row r="69" spans="1:9" x14ac:dyDescent="0.3">
      <c r="A69" s="3">
        <v>2002</v>
      </c>
      <c r="B69" s="3">
        <v>8</v>
      </c>
      <c r="C69" s="3">
        <f t="shared" si="7"/>
        <v>68</v>
      </c>
      <c r="D69" s="3">
        <v>66.900000000000006</v>
      </c>
      <c r="E69" s="1">
        <f t="shared" si="2"/>
        <v>60.057055492264737</v>
      </c>
      <c r="F69" s="1">
        <f t="shared" si="3"/>
        <v>-1.0720573128835557E-2</v>
      </c>
      <c r="G69" s="2">
        <f t="shared" si="4"/>
        <v>1.1161440674204419</v>
      </c>
      <c r="H69" s="1">
        <f t="shared" si="5"/>
        <v>67.270028221574918</v>
      </c>
      <c r="I69" s="1">
        <f t="shared" si="6"/>
        <v>0.13692088476189265</v>
      </c>
    </row>
    <row r="70" spans="1:9" x14ac:dyDescent="0.3">
      <c r="A70" s="3">
        <v>2002</v>
      </c>
      <c r="B70" s="3">
        <v>9</v>
      </c>
      <c r="C70" s="3">
        <f t="shared" si="7"/>
        <v>69</v>
      </c>
      <c r="D70" s="3">
        <v>58.4</v>
      </c>
      <c r="E70" s="1">
        <f t="shared" si="2"/>
        <v>59.190599687292163</v>
      </c>
      <c r="F70" s="1">
        <f t="shared" si="3"/>
        <v>-1.2661138580447366E-2</v>
      </c>
      <c r="G70" s="2">
        <f t="shared" si="4"/>
        <v>1.0001065968351457</v>
      </c>
      <c r="H70" s="1">
        <f t="shared" si="5"/>
        <v>60.540762734775903</v>
      </c>
      <c r="I70" s="1">
        <f t="shared" si="6"/>
        <v>4.5828650866052101</v>
      </c>
    </row>
    <row r="71" spans="1:9" x14ac:dyDescent="0.3">
      <c r="A71" s="3">
        <v>2002</v>
      </c>
      <c r="B71" s="3">
        <v>10</v>
      </c>
      <c r="C71" s="3">
        <f t="shared" si="7"/>
        <v>70</v>
      </c>
      <c r="D71" s="3">
        <v>61.9</v>
      </c>
      <c r="E71" s="1">
        <f t="shared" si="2"/>
        <v>59.117997606038969</v>
      </c>
      <c r="F71" s="1">
        <f t="shared" si="3"/>
        <v>-1.2797067683468119E-2</v>
      </c>
      <c r="G71" s="2">
        <f t="shared" si="4"/>
        <v>1.0479373468628326</v>
      </c>
      <c r="H71" s="1">
        <f t="shared" si="5"/>
        <v>62.055960629137175</v>
      </c>
      <c r="I71" s="1">
        <f t="shared" si="6"/>
        <v>2.4323717840863894E-2</v>
      </c>
    </row>
    <row r="72" spans="1:9" x14ac:dyDescent="0.3">
      <c r="A72" s="3">
        <v>2002</v>
      </c>
      <c r="B72" s="3">
        <v>11</v>
      </c>
      <c r="C72" s="3">
        <f t="shared" si="7"/>
        <v>71</v>
      </c>
      <c r="D72" s="3">
        <v>54</v>
      </c>
      <c r="E72" s="1">
        <f t="shared" si="2"/>
        <v>58.884417672941836</v>
      </c>
      <c r="F72" s="1">
        <f t="shared" si="3"/>
        <v>-1.3297740771341932E-2</v>
      </c>
      <c r="G72" s="2">
        <f t="shared" si="4"/>
        <v>0.92015333635635277</v>
      </c>
      <c r="H72" s="1">
        <f t="shared" si="5"/>
        <v>54.505178872090525</v>
      </c>
      <c r="I72" s="1">
        <f t="shared" si="6"/>
        <v>0.25520569280665506</v>
      </c>
    </row>
    <row r="73" spans="1:9" x14ac:dyDescent="0.3">
      <c r="A73" s="3">
        <v>2002</v>
      </c>
      <c r="B73" s="3">
        <v>12</v>
      </c>
      <c r="C73" s="3">
        <f t="shared" si="7"/>
        <v>72</v>
      </c>
      <c r="D73" s="3">
        <v>46.2</v>
      </c>
      <c r="E73" s="1">
        <f t="shared" si="2"/>
        <v>59.143209181511061</v>
      </c>
      <c r="F73" s="1">
        <f t="shared" si="3"/>
        <v>-1.2680719317302148E-2</v>
      </c>
      <c r="G73" s="2">
        <f t="shared" si="4"/>
        <v>0.77779643704268309</v>
      </c>
      <c r="H73" s="1">
        <f t="shared" si="5"/>
        <v>45.676198454595088</v>
      </c>
      <c r="I73" s="1">
        <f t="shared" si="6"/>
        <v>0.27436805896857697</v>
      </c>
    </row>
    <row r="74" spans="1:9" x14ac:dyDescent="0.3">
      <c r="A74" s="3">
        <v>2003</v>
      </c>
      <c r="B74" s="3">
        <v>1</v>
      </c>
      <c r="C74" s="3">
        <f t="shared" si="7"/>
        <v>73</v>
      </c>
      <c r="D74" s="3">
        <v>48.4</v>
      </c>
      <c r="E74" s="1">
        <f t="shared" si="2"/>
        <v>59.087797009579702</v>
      </c>
      <c r="F74" s="1">
        <f t="shared" si="3"/>
        <v>-1.2777622164765096E-2</v>
      </c>
      <c r="G74" s="2">
        <f t="shared" si="4"/>
        <v>0.81958726537546811</v>
      </c>
      <c r="H74" s="1">
        <f t="shared" si="5"/>
        <v>48.486941760087383</v>
      </c>
      <c r="I74" s="1">
        <f t="shared" si="6"/>
        <v>7.5588696470923287E-3</v>
      </c>
    </row>
    <row r="75" spans="1:9" x14ac:dyDescent="0.3">
      <c r="A75" s="3">
        <v>2003</v>
      </c>
      <c r="B75" s="3">
        <v>2</v>
      </c>
      <c r="C75" s="3">
        <f t="shared" si="7"/>
        <v>74</v>
      </c>
      <c r="D75" s="3">
        <v>56.8</v>
      </c>
      <c r="E75" s="1">
        <f t="shared" si="2"/>
        <v>59.044884962269862</v>
      </c>
      <c r="F75" s="1">
        <f t="shared" si="3"/>
        <v>-1.2845958517137455E-2</v>
      </c>
      <c r="G75" s="2">
        <f t="shared" si="4"/>
        <v>0.96233884175049644</v>
      </c>
      <c r="H75" s="1">
        <f t="shared" si="5"/>
        <v>56.871982204492113</v>
      </c>
      <c r="I75" s="1">
        <f t="shared" si="6"/>
        <v>5.1814377635447904E-3</v>
      </c>
    </row>
    <row r="76" spans="1:9" x14ac:dyDescent="0.3">
      <c r="A76" s="3">
        <v>2003</v>
      </c>
      <c r="B76" s="3">
        <v>3</v>
      </c>
      <c r="C76" s="3">
        <f t="shared" si="7"/>
        <v>75</v>
      </c>
      <c r="D76" s="3">
        <v>59.4</v>
      </c>
      <c r="E76" s="1">
        <f t="shared" si="2"/>
        <v>58.773521993696619</v>
      </c>
      <c r="F76" s="1">
        <f t="shared" si="3"/>
        <v>-1.3432201971538627E-2</v>
      </c>
      <c r="G76" s="2">
        <f t="shared" si="4"/>
        <v>1.0146926127069709</v>
      </c>
      <c r="H76" s="1">
        <f t="shared" si="5"/>
        <v>60.052529855974058</v>
      </c>
      <c r="I76" s="1">
        <f t="shared" si="6"/>
        <v>0.42579521293752631</v>
      </c>
    </row>
    <row r="77" spans="1:9" x14ac:dyDescent="0.3">
      <c r="A77" s="3">
        <v>2003</v>
      </c>
      <c r="B77" s="3">
        <v>4</v>
      </c>
      <c r="C77" s="3">
        <f t="shared" si="7"/>
        <v>76</v>
      </c>
      <c r="D77" s="3">
        <v>59</v>
      </c>
      <c r="E77" s="1">
        <f t="shared" si="2"/>
        <v>58.403881632968911</v>
      </c>
      <c r="F77" s="1">
        <f t="shared" si="3"/>
        <v>-1.423998131816567E-2</v>
      </c>
      <c r="G77" s="2">
        <f t="shared" si="4"/>
        <v>1.0158509190279685</v>
      </c>
      <c r="H77" s="1">
        <f t="shared" si="5"/>
        <v>59.90099669903713</v>
      </c>
      <c r="I77" s="1">
        <f t="shared" si="6"/>
        <v>0.81179505167580401</v>
      </c>
    </row>
    <row r="78" spans="1:9" x14ac:dyDescent="0.3">
      <c r="A78" s="3">
        <v>2003</v>
      </c>
      <c r="B78" s="3">
        <v>5</v>
      </c>
      <c r="C78" s="3">
        <f t="shared" si="7"/>
        <v>77</v>
      </c>
      <c r="D78" s="3">
        <v>60.9</v>
      </c>
      <c r="E78" s="1">
        <f t="shared" si="2"/>
        <v>58.810926626939654</v>
      </c>
      <c r="F78" s="1">
        <f t="shared" si="3"/>
        <v>-1.3284626159342344E-2</v>
      </c>
      <c r="G78" s="2">
        <f t="shared" si="4"/>
        <v>1.0286762962492721</v>
      </c>
      <c r="H78" s="1">
        <f t="shared" si="5"/>
        <v>59.828926896602546</v>
      </c>
      <c r="I78" s="1">
        <f t="shared" si="6"/>
        <v>1.1471975928214502</v>
      </c>
    </row>
    <row r="79" spans="1:9" x14ac:dyDescent="0.3">
      <c r="A79" s="3">
        <v>2003</v>
      </c>
      <c r="B79" s="3">
        <v>6</v>
      </c>
      <c r="C79" s="3">
        <f t="shared" si="7"/>
        <v>78</v>
      </c>
      <c r="D79" s="3">
        <v>66.3</v>
      </c>
      <c r="E79" s="1">
        <f t="shared" ref="E79:E80" si="8">$K$2*(D79/G67)+(1-$K$2)*(E78+F78)</f>
        <v>59.217268927778349</v>
      </c>
      <c r="F79" s="1">
        <f t="shared" ref="F79:F80" si="9">$L$2*(E79-E78)+(1-$L$2)*F78</f>
        <v>-1.2333030985045349E-2</v>
      </c>
      <c r="G79" s="2">
        <f t="shared" ref="G79:G80" si="10">$M$2*D79/(E78-F78)+(1-$M$2)*G67</f>
        <v>1.1122907772649362</v>
      </c>
      <c r="H79" s="1">
        <f t="shared" ref="H79:H80" si="11">(E78+F78)*G67</f>
        <v>65.146383419516582</v>
      </c>
      <c r="I79" s="1">
        <f t="shared" ref="I79:I80" si="12">(H79-D79)^2</f>
        <v>1.3308312147662487</v>
      </c>
    </row>
    <row r="80" spans="1:9" x14ac:dyDescent="0.3">
      <c r="A80" s="3">
        <v>2003</v>
      </c>
      <c r="B80" s="3">
        <v>7</v>
      </c>
      <c r="C80" s="3">
        <f t="shared" si="7"/>
        <v>79</v>
      </c>
      <c r="D80" s="3">
        <v>69.400000000000006</v>
      </c>
      <c r="E80" s="1">
        <f t="shared" si="8"/>
        <v>60.144484982807846</v>
      </c>
      <c r="F80" s="1">
        <f t="shared" si="9"/>
        <v>-1.0202399419853223E-2</v>
      </c>
      <c r="G80" s="2">
        <f t="shared" si="10"/>
        <v>1.1377075938068508</v>
      </c>
      <c r="H80" s="1">
        <f t="shared" si="11"/>
        <v>66.770845113317719</v>
      </c>
      <c r="I80" s="1">
        <f t="shared" si="12"/>
        <v>6.9124554181653464</v>
      </c>
    </row>
    <row r="81" spans="1:8" x14ac:dyDescent="0.3">
      <c r="A81" s="3">
        <v>2003</v>
      </c>
      <c r="B81" s="3">
        <v>8</v>
      </c>
      <c r="C81" s="3">
        <f t="shared" si="7"/>
        <v>80</v>
      </c>
      <c r="H81" s="1">
        <f>($E$80+(C81-$C$80)*$F$80)*G69</f>
        <v>67.118522754032909</v>
      </c>
    </row>
    <row r="82" spans="1:8" x14ac:dyDescent="0.3">
      <c r="A82" s="3">
        <v>2003</v>
      </c>
      <c r="B82" s="3">
        <v>9</v>
      </c>
      <c r="C82" s="3">
        <f t="shared" si="7"/>
        <v>81</v>
      </c>
      <c r="H82" s="1">
        <f>($E$80+(C82-$C$80)*$F$80)*G70</f>
        <v>60.130489220631794</v>
      </c>
    </row>
    <row r="83" spans="1:8" x14ac:dyDescent="0.3">
      <c r="A83" s="3">
        <v>2003</v>
      </c>
      <c r="B83" s="3">
        <v>10</v>
      </c>
      <c r="C83" s="3">
        <f t="shared" si="7"/>
        <v>82</v>
      </c>
      <c r="H83" s="1">
        <f>($E$80+(C83-$C$80)*$F$80)*G71</f>
        <v>62.995577595176101</v>
      </c>
    </row>
    <row r="84" spans="1:8" x14ac:dyDescent="0.3">
      <c r="A84" s="3">
        <v>2003</v>
      </c>
      <c r="B84" s="3">
        <v>11</v>
      </c>
      <c r="C84" s="3">
        <f t="shared" si="7"/>
        <v>83</v>
      </c>
      <c r="H84" s="1">
        <f t="shared" ref="H84:H87" si="13">($E$80+(C84-$C$80)*$F$80)*G72</f>
        <v>55.304597432905126</v>
      </c>
    </row>
    <row r="85" spans="1:8" x14ac:dyDescent="0.3">
      <c r="A85" s="3">
        <v>2003</v>
      </c>
      <c r="B85" s="3">
        <v>12</v>
      </c>
      <c r="C85" s="3">
        <f t="shared" si="7"/>
        <v>84</v>
      </c>
      <c r="H85" s="1">
        <f t="shared" si="13"/>
        <v>46.740489177804861</v>
      </c>
    </row>
    <row r="86" spans="1:8" x14ac:dyDescent="0.3">
      <c r="A86" s="3">
        <v>2004</v>
      </c>
      <c r="B86" s="3">
        <v>1</v>
      </c>
      <c r="C86" s="3">
        <f t="shared" si="7"/>
        <v>85</v>
      </c>
      <c r="H86" s="1">
        <f t="shared" si="13"/>
        <v>49.243483434630676</v>
      </c>
    </row>
    <row r="87" spans="1:8" x14ac:dyDescent="0.3">
      <c r="A87" s="3">
        <v>2004</v>
      </c>
      <c r="B87" s="3">
        <v>2</v>
      </c>
      <c r="C87" s="3">
        <f t="shared" si="7"/>
        <v>86</v>
      </c>
      <c r="H87" s="1">
        <f t="shared" si="13"/>
        <v>57.810646859349987</v>
      </c>
    </row>
    <row r="88" spans="1:8" x14ac:dyDescent="0.3">
      <c r="A88" s="3">
        <v>2004</v>
      </c>
      <c r="B88" s="3">
        <v>3</v>
      </c>
      <c r="C88" s="3">
        <f t="shared" si="7"/>
        <v>87</v>
      </c>
      <c r="H88" s="1">
        <f>($E$80+(C88-$C$80)*$F$80)*G76</f>
        <v>60.94534621253478</v>
      </c>
    </row>
    <row r="89" spans="1:8" x14ac:dyDescent="0.3">
      <c r="A89" s="3">
        <v>2004</v>
      </c>
      <c r="B89" s="3">
        <v>4</v>
      </c>
      <c r="C89" s="3">
        <f t="shared" si="7"/>
        <v>88</v>
      </c>
      <c r="H89" s="1">
        <f>($E$80+(C89-$C$80)*$F$80)*G77</f>
        <v>61.004553292806669</v>
      </c>
    </row>
    <row r="90" spans="1:8" x14ac:dyDescent="0.3">
      <c r="A90" s="3">
        <v>2004</v>
      </c>
      <c r="B90" s="3">
        <v>5</v>
      </c>
      <c r="C90" s="3">
        <f t="shared" si="7"/>
        <v>89</v>
      </c>
      <c r="H90" s="1">
        <f>($E$80+(C90-$C$80)*$F$80)*G78</f>
        <v>61.76425638745404</v>
      </c>
    </row>
    <row r="91" spans="1:8" x14ac:dyDescent="0.3">
      <c r="A91" s="3">
        <v>2004</v>
      </c>
      <c r="B91" s="3">
        <v>6</v>
      </c>
      <c r="C91" s="3">
        <f t="shared" si="7"/>
        <v>90</v>
      </c>
      <c r="H91" s="1">
        <f>($E$80+(C91-$C$80)*$F$80)*G79</f>
        <v>66.773327567139191</v>
      </c>
    </row>
    <row r="92" spans="1:8" x14ac:dyDescent="0.3">
      <c r="A92" s="3">
        <v>2004</v>
      </c>
      <c r="B92" s="3">
        <v>7</v>
      </c>
      <c r="C92" s="3">
        <f t="shared" si="7"/>
        <v>91</v>
      </c>
      <c r="H92" s="1">
        <f>($E$80+(C92-$C$80)*$F$80)*G80</f>
        <v>68.287549123002378</v>
      </c>
    </row>
    <row r="93" spans="1:8" x14ac:dyDescent="0.3">
      <c r="A93" s="3">
        <v>2004</v>
      </c>
      <c r="B93" s="3">
        <v>8</v>
      </c>
      <c r="C93" s="3">
        <f t="shared" si="7"/>
        <v>92</v>
      </c>
      <c r="H93" s="1">
        <f>($E$80+(C93-$C$80)*$F$80)*G69</f>
        <v>66.98187458300184</v>
      </c>
    </row>
    <row r="94" spans="1:8" x14ac:dyDescent="0.3">
      <c r="A94" s="3">
        <v>2004</v>
      </c>
      <c r="B94" s="3">
        <v>9</v>
      </c>
      <c r="C94" s="3">
        <f t="shared" si="7"/>
        <v>93</v>
      </c>
      <c r="H94" s="1">
        <f t="shared" ref="H94:H97" si="14">($E$80+(C94-$C$80)*$F$80)*G70</f>
        <v>60.008047377071691</v>
      </c>
    </row>
    <row r="95" spans="1:8" x14ac:dyDescent="0.3">
      <c r="A95" s="3">
        <v>2004</v>
      </c>
      <c r="B95" s="3">
        <v>10</v>
      </c>
      <c r="C95" s="3">
        <f t="shared" si="7"/>
        <v>94</v>
      </c>
      <c r="H95" s="1">
        <f t="shared" si="14"/>
        <v>62.86727989061999</v>
      </c>
    </row>
    <row r="96" spans="1:8" x14ac:dyDescent="0.3">
      <c r="A96" s="3">
        <v>2004</v>
      </c>
      <c r="B96" s="3">
        <v>11</v>
      </c>
      <c r="C96" s="3">
        <f t="shared" si="7"/>
        <v>95</v>
      </c>
      <c r="H96" s="1">
        <f t="shared" si="14"/>
        <v>55.191944170524906</v>
      </c>
    </row>
    <row r="97" spans="1:8" x14ac:dyDescent="0.3">
      <c r="A97" s="3">
        <v>2004</v>
      </c>
      <c r="B97" s="3">
        <v>12</v>
      </c>
      <c r="C97" s="3">
        <f t="shared" si="7"/>
        <v>96</v>
      </c>
      <c r="H97" s="1">
        <f t="shared" si="14"/>
        <v>46.645264498788279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</vt:lpstr>
      <vt:lpstr>SES</vt:lpstr>
      <vt:lpstr>Holt</vt:lpstr>
      <vt:lpstr>ExpTrend</vt:lpstr>
      <vt:lpstr>Holt+Damped</vt:lpstr>
      <vt:lpstr>HW</vt:lpstr>
      <vt:lpstr>HW mult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Marc-Olivier Boldi</dc:creator>
  <cp:lastModifiedBy>Anastasia Floru</cp:lastModifiedBy>
  <dcterms:created xsi:type="dcterms:W3CDTF">2017-09-13T09:04:35Z</dcterms:created>
  <dcterms:modified xsi:type="dcterms:W3CDTF">2023-03-09T09:49:54Z</dcterms:modified>
</cp:coreProperties>
</file>